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style39.xml" ContentType="application/vnd.ms-office.chartstyle+xml"/>
  <Override PartName="/xl/charts/colors39.xml" ContentType="application/vnd.ms-office.chartcolorstyle+xml"/>
  <Override PartName="/xl/charts/chart45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4.xml" ContentType="application/vnd.openxmlformats-officedocument.drawingml.chart+xml"/>
  <Override PartName="/xl/charts/colors38.xml" ContentType="application/vnd.ms-office.chartcolorstyle+xml"/>
  <Override PartName="/xl/charts/style38.xml" ContentType="application/vnd.ms-office.chartstyle+xml"/>
  <Override PartName="/xl/charts/chart42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3.xml" ContentType="application/vnd.openxmlformats-officedocument.drawingml.chart+xml"/>
  <Override PartName="/xl/charts/chart46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charts/colors36.xml" ContentType="application/vnd.ms-office.chartcolorstyle+xml"/>
  <Override PartName="/xl/charts/style36.xml" ContentType="application/vnd.ms-office.chartstyle+xml"/>
  <Override PartName="/xl/charts/chart41.xml" ContentType="application/vnd.openxmlformats-officedocument.drawingml.chart+xml"/>
  <Override PartName="/xl/charts/chart35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6.xml" ContentType="application/vnd.openxmlformats-officedocument.drawingml.chart+xml"/>
  <Override PartName="/xl/charts/style31.xml" ContentType="application/vnd.ms-office.chartstyle+xml"/>
  <Override PartName="/xl/drawings/drawing11.xml" ContentType="application/vnd.openxmlformats-officedocument.drawing+xml"/>
  <Override PartName="/xl/charts/chart34.xml" ContentType="application/vnd.openxmlformats-officedocument.drawingml.chart+xml"/>
  <Override PartName="/xl/drawings/drawing10.xml" ContentType="application/vnd.openxmlformats-officedocument.drawing+xml"/>
  <Override PartName="/xl/charts/colors28.xml" ContentType="application/vnd.ms-office.chartcolorstyle+xml"/>
  <Override PartName="/xl/worksheets/sheet1.xml" ContentType="application/vnd.openxmlformats-officedocument.spreadsheetml.worksheet+xml"/>
  <Override PartName="/xl/charts/style29.xml" ContentType="application/vnd.ms-office.chartstyle+xml"/>
  <Override PartName="/xl/charts/colors29.xml" ContentType="application/vnd.ms-office.chartcolorstyle+xml"/>
  <Override PartName="/xl/charts/colors31.xml" ContentType="application/vnd.ms-office.chartcolorstyle+xml"/>
  <Override PartName="/xl/charts/chart37.xml" ContentType="application/vnd.openxmlformats-officedocument.drawingml.chart+xml"/>
  <Override PartName="/xl/charts/style32.xml" ContentType="application/vnd.ms-office.chartstyle+xml"/>
  <Override PartName="/xl/charts/chart4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2.xml" ContentType="application/vnd.openxmlformats-officedocument.drawing+xml"/>
  <Override PartName="/xl/charts/colors34.xml" ContentType="application/vnd.ms-office.chartcolorstyle+xml"/>
  <Override PartName="/xl/charts/style34.xml" ContentType="application/vnd.ms-office.chartstyle+xml"/>
  <Override PartName="/xl/charts/chart39.xml" ContentType="application/vnd.openxmlformats-officedocument.drawingml.chart+xml"/>
  <Override PartName="/xl/charts/colors32.xml" ContentType="application/vnd.ms-office.chartcolorstyle+xml"/>
  <Override PartName="/xl/charts/chart38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style28.xml" ContentType="application/vnd.ms-office.chartstyle+xml"/>
  <Override PartName="/xl/charts/chart33.xml" ContentType="application/vnd.openxmlformats-officedocument.drawingml.chart+xml"/>
  <Override PartName="/xl/charts/colors27.xml" ContentType="application/vnd.ms-office.chartcolorstyle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olors6.xml" ContentType="application/vnd.ms-office.chartcolorstyle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hart3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colors11.xml" ContentType="application/vnd.ms-office.chartcolorstyle+xml"/>
  <Override PartName="/xl/charts/style11.xml" ContentType="application/vnd.ms-office.chartstyle+xml"/>
  <Override PartName="/xl/charts/chart12.xml" ContentType="application/vnd.openxmlformats-officedocument.drawingml.chart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olors5.xml" ContentType="application/vnd.ms-office.chartcolorstyle+xml"/>
  <Override PartName="/xl/charts/style5.xml" ContentType="application/vnd.ms-office.chartstyle+xml"/>
  <Override PartName="/xl/charts/chart5.xml" ContentType="application/vnd.openxmlformats-officedocument.drawingml.char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style3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style13.xml" ContentType="application/vnd.ms-office.chartstyle+xml"/>
  <Override PartName="/xl/charts/chart13.xml" ContentType="application/vnd.openxmlformats-officedocument.drawingml.chart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colors20.xml" ContentType="application/vnd.ms-office.chartcolorstyle+xml"/>
  <Override PartName="/xl/charts/style20.xml" ContentType="application/vnd.ms-office.chartstyle+xml"/>
  <Override PartName="/xl/charts/colors13.xml" ContentType="application/vnd.ms-office.chartcolorstyle+xml"/>
  <Override PartName="/xl/charts/chart23.xml" ContentType="application/vnd.openxmlformats-officedocument.drawingml.chart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chart2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style26.xml" ContentType="application/vnd.ms-office.chartstyle+xml"/>
  <Override PartName="/xl/charts/colors26.xml" ContentType="application/vnd.ms-office.chartcolorstyle+xml"/>
  <Override PartName="/xl/charts/chart31.xml" ContentType="application/vnd.openxmlformats-officedocument.drawingml.chart+xml"/>
  <Override PartName="/xl/charts/style27.xml" ContentType="application/vnd.ms-office.chartstyle+xml"/>
  <Override PartName="/xl/charts/chart30.xml" ContentType="application/vnd.openxmlformats-officedocument.drawingml.chart+xml"/>
  <Override PartName="/xl/charts/colors25.xml" ContentType="application/vnd.ms-office.chartcolorstyle+xml"/>
  <Override PartName="/xl/charts/style25.xml" ContentType="application/vnd.ms-office.chartstyle+xml"/>
  <Override PartName="/xl/charts/chart2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9.xml" ContentType="application/vnd.openxmlformats-officedocument.drawingml.chart+xml"/>
  <Override PartName="/xl/charts/chart22.xml" ContentType="application/vnd.openxmlformats-officedocument.drawingml.chart+xml"/>
  <Override PartName="/xl/drawings/drawing8.xml" ContentType="application/vnd.openxmlformats-officedocument.drawing+xml"/>
  <Override PartName="/xl/charts/style14.xml" ContentType="application/vnd.ms-office.chartstyle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drawings/drawing7.xml" ContentType="application/vnd.openxmlformats-officedocument.drawing+xml"/>
  <Override PartName="/xl/charts/colors15.xml" ContentType="application/vnd.ms-office.chartcolorstyle+xml"/>
  <Override PartName="/xl/charts/style15.xml" ContentType="application/vnd.ms-office.chartstyle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olors14.xml" ContentType="application/vnd.ms-office.chartcolor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hart21.xml" ContentType="application/vnd.openxmlformats-officedocument.drawingml.chart+xml"/>
  <Override PartName="/xl/drawings/drawing6.xml" ContentType="application/vnd.openxmlformats-officedocument.drawing+xml"/>
  <Override PartName="/xl/charts/colors19.xml" ContentType="application/vnd.ms-office.chartcolorstyle+xml"/>
  <Override PartName="/xl/charts/chart19.xml" ContentType="application/vnd.openxmlformats-officedocument.drawingml.chart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5556" firstSheet="5" activeTab="7"/>
  </bookViews>
  <sheets>
    <sheet name="Raw data" sheetId="1" r:id="rId1"/>
    <sheet name="Average data" sheetId="2" r:id="rId2"/>
    <sheet name="Composition" sheetId="9" r:id="rId3"/>
    <sheet name="_xltb_storage_" sheetId="14" state="veryHidden" r:id="rId4"/>
    <sheet name="Yield stress" sheetId="21" r:id="rId5"/>
    <sheet name="Summary" sheetId="8" r:id="rId6"/>
    <sheet name="Visc vs Shear Rate" sheetId="22" r:id="rId7"/>
    <sheet name="Shear stress vs Shear Rate" sheetId="25" r:id="rId8"/>
    <sheet name="Yield stress vs MC" sheetId="24" r:id="rId9"/>
    <sheet name="New model" sheetId="12" r:id="rId10"/>
    <sheet name="Exp vs New model" sheetId="20" r:id="rId11"/>
    <sheet name="Comparison exp-new model" sheetId="13" r:id="rId12"/>
    <sheet name="Error analysis" sheetId="18" r:id="rId13"/>
  </sheets>
  <externalReferences>
    <externalReference r:id="rId14"/>
    <externalReference r:id="rId15"/>
    <externalReference r:id="rId16"/>
  </externalReferences>
  <calcPr calcId="162913"/>
</workbook>
</file>

<file path=xl/calcChain.xml><?xml version="1.0" encoding="utf-8"?>
<calcChain xmlns="http://schemas.openxmlformats.org/spreadsheetml/2006/main">
  <c r="AC17" i="18" l="1"/>
  <c r="X17" i="18"/>
  <c r="S17" i="18"/>
  <c r="N17" i="18"/>
  <c r="I17" i="18"/>
  <c r="D17" i="18"/>
  <c r="E150" i="12"/>
  <c r="C150" i="12"/>
  <c r="B102" i="12"/>
  <c r="B101" i="12"/>
  <c r="B100" i="12"/>
  <c r="B99" i="12"/>
  <c r="B98" i="12"/>
  <c r="B97" i="12"/>
  <c r="H49" i="18" l="1"/>
  <c r="G49" i="18"/>
  <c r="AB52" i="18"/>
  <c r="AA52" i="18"/>
  <c r="W52" i="18"/>
  <c r="V52" i="18"/>
  <c r="R50" i="18"/>
  <c r="Q50" i="18"/>
  <c r="M51" i="18"/>
  <c r="L51" i="18"/>
  <c r="H48" i="18"/>
  <c r="G48" i="18"/>
  <c r="C45" i="18"/>
  <c r="B45" i="18"/>
  <c r="AB51" i="18"/>
  <c r="AA51" i="18"/>
  <c r="W51" i="18"/>
  <c r="V51" i="18"/>
  <c r="R49" i="18"/>
  <c r="Q49" i="18"/>
  <c r="M50" i="18"/>
  <c r="L50" i="18"/>
  <c r="H47" i="18"/>
  <c r="G47" i="18"/>
  <c r="C44" i="18"/>
  <c r="B44" i="18"/>
  <c r="AB50" i="18"/>
  <c r="AA50" i="18"/>
  <c r="W50" i="18"/>
  <c r="V50" i="18"/>
  <c r="R48" i="18"/>
  <c r="Q48" i="18"/>
  <c r="M49" i="18"/>
  <c r="L49" i="18"/>
  <c r="H46" i="18"/>
  <c r="G46" i="18"/>
  <c r="C43" i="18"/>
  <c r="B43" i="18"/>
  <c r="AB49" i="18"/>
  <c r="AA49" i="18"/>
  <c r="W49" i="18"/>
  <c r="V49" i="18"/>
  <c r="R47" i="18"/>
  <c r="Q47" i="18"/>
  <c r="M48" i="18"/>
  <c r="L48" i="18"/>
  <c r="H45" i="18"/>
  <c r="G45" i="18"/>
  <c r="C42" i="18"/>
  <c r="B42" i="18"/>
  <c r="AB48" i="18"/>
  <c r="AA48" i="18"/>
  <c r="W48" i="18"/>
  <c r="V48" i="18"/>
  <c r="R46" i="18"/>
  <c r="Q46" i="18"/>
  <c r="M47" i="18"/>
  <c r="L47" i="18"/>
  <c r="H44" i="18"/>
  <c r="G44" i="18"/>
  <c r="C41" i="18"/>
  <c r="B41" i="18"/>
  <c r="AB47" i="18"/>
  <c r="AA47" i="18"/>
  <c r="W47" i="18"/>
  <c r="V47" i="18"/>
  <c r="R45" i="18"/>
  <c r="Q45" i="18"/>
  <c r="M46" i="18"/>
  <c r="L46" i="18"/>
  <c r="H43" i="18"/>
  <c r="G43" i="18"/>
  <c r="C40" i="18"/>
  <c r="B40" i="18"/>
  <c r="AB46" i="18"/>
  <c r="AA46" i="18"/>
  <c r="W46" i="18"/>
  <c r="V46" i="18"/>
  <c r="R44" i="18"/>
  <c r="Q44" i="18"/>
  <c r="M45" i="18"/>
  <c r="L45" i="18"/>
  <c r="H42" i="18"/>
  <c r="G42" i="18"/>
  <c r="C39" i="18"/>
  <c r="B39" i="18"/>
  <c r="AB45" i="18"/>
  <c r="AA45" i="18"/>
  <c r="W45" i="18"/>
  <c r="V45" i="18"/>
  <c r="R43" i="18"/>
  <c r="Q43" i="18"/>
  <c r="M44" i="18"/>
  <c r="L44" i="18"/>
  <c r="H41" i="18"/>
  <c r="G41" i="18"/>
  <c r="C38" i="18"/>
  <c r="B38" i="18"/>
  <c r="AB44" i="18"/>
  <c r="AA44" i="18"/>
  <c r="W44" i="18"/>
  <c r="V44" i="18"/>
  <c r="R42" i="18"/>
  <c r="Q42" i="18"/>
  <c r="M43" i="18"/>
  <c r="L43" i="18"/>
  <c r="H40" i="18"/>
  <c r="G40" i="18"/>
  <c r="C37" i="18"/>
  <c r="B37" i="18"/>
  <c r="AB43" i="18"/>
  <c r="AA43" i="18"/>
  <c r="W43" i="18"/>
  <c r="V43" i="18"/>
  <c r="R41" i="18"/>
  <c r="Q41" i="18"/>
  <c r="M42" i="18"/>
  <c r="L42" i="18"/>
  <c r="H39" i="18"/>
  <c r="G39" i="18"/>
  <c r="C36" i="18"/>
  <c r="B36" i="18"/>
  <c r="AB42" i="18"/>
  <c r="AA42" i="18"/>
  <c r="W42" i="18"/>
  <c r="V42" i="18"/>
  <c r="R40" i="18"/>
  <c r="Q40" i="18"/>
  <c r="M41" i="18"/>
  <c r="L41" i="18"/>
  <c r="H38" i="18"/>
  <c r="G38" i="18"/>
  <c r="C35" i="18"/>
  <c r="B35" i="18"/>
  <c r="AB41" i="18"/>
  <c r="AA41" i="18"/>
  <c r="W41" i="18"/>
  <c r="V41" i="18"/>
  <c r="R39" i="18"/>
  <c r="Q39" i="18"/>
  <c r="M40" i="18"/>
  <c r="L40" i="18"/>
  <c r="H37" i="18"/>
  <c r="G37" i="18"/>
  <c r="C34" i="18"/>
  <c r="B34" i="18"/>
  <c r="AB40" i="18"/>
  <c r="AA40" i="18"/>
  <c r="W40" i="18"/>
  <c r="V40" i="18"/>
  <c r="R38" i="18"/>
  <c r="Q38" i="18"/>
  <c r="M39" i="18"/>
  <c r="L39" i="18"/>
  <c r="H36" i="18"/>
  <c r="G36" i="18"/>
  <c r="C33" i="18"/>
  <c r="B33" i="18"/>
  <c r="AB39" i="18"/>
  <c r="AA39" i="18"/>
  <c r="W39" i="18"/>
  <c r="V39" i="18"/>
  <c r="R37" i="18"/>
  <c r="Q37" i="18"/>
  <c r="M38" i="18"/>
  <c r="L38" i="18"/>
  <c r="H35" i="18"/>
  <c r="G35" i="18"/>
  <c r="C32" i="18"/>
  <c r="B32" i="18"/>
  <c r="AB38" i="18"/>
  <c r="AA38" i="18"/>
  <c r="W38" i="18"/>
  <c r="V38" i="18"/>
  <c r="R36" i="18"/>
  <c r="Q36" i="18"/>
  <c r="M37" i="18"/>
  <c r="L37" i="18"/>
  <c r="H34" i="18"/>
  <c r="G34" i="18"/>
  <c r="C31" i="18"/>
  <c r="B31" i="18"/>
  <c r="AB37" i="18"/>
  <c r="AA37" i="18"/>
  <c r="W37" i="18"/>
  <c r="V37" i="18"/>
  <c r="R35" i="18"/>
  <c r="Q35" i="18"/>
  <c r="M36" i="18"/>
  <c r="L36" i="18"/>
  <c r="H33" i="18"/>
  <c r="G33" i="18"/>
  <c r="C30" i="18"/>
  <c r="B30" i="18"/>
  <c r="AB36" i="18"/>
  <c r="AA36" i="18"/>
  <c r="W36" i="18"/>
  <c r="V36" i="18"/>
  <c r="R34" i="18"/>
  <c r="Q34" i="18"/>
  <c r="M35" i="18"/>
  <c r="L35" i="18"/>
  <c r="H32" i="18"/>
  <c r="G32" i="18"/>
  <c r="C29" i="18"/>
  <c r="B29" i="18"/>
  <c r="AB35" i="18"/>
  <c r="AA35" i="18"/>
  <c r="W35" i="18"/>
  <c r="V35" i="18"/>
  <c r="R33" i="18"/>
  <c r="Q33" i="18"/>
  <c r="M34" i="18"/>
  <c r="L34" i="18"/>
  <c r="H31" i="18"/>
  <c r="G31" i="18"/>
  <c r="C28" i="18"/>
  <c r="B28" i="18"/>
  <c r="AB34" i="18"/>
  <c r="AA34" i="18"/>
  <c r="W34" i="18"/>
  <c r="V34" i="18"/>
  <c r="R32" i="18"/>
  <c r="Q32" i="18"/>
  <c r="M33" i="18"/>
  <c r="L33" i="18"/>
  <c r="H30" i="18"/>
  <c r="G30" i="18"/>
  <c r="C27" i="18"/>
  <c r="B27" i="18"/>
  <c r="AB33" i="18"/>
  <c r="AA33" i="18"/>
  <c r="W33" i="18"/>
  <c r="V33" i="18"/>
  <c r="R31" i="18"/>
  <c r="Q31" i="18"/>
  <c r="M32" i="18"/>
  <c r="L32" i="18"/>
  <c r="H29" i="18"/>
  <c r="G29" i="18"/>
  <c r="C26" i="18"/>
  <c r="B26" i="18"/>
  <c r="AB32" i="18"/>
  <c r="AA32" i="18"/>
  <c r="W32" i="18"/>
  <c r="V32" i="18"/>
  <c r="R30" i="18"/>
  <c r="Q30" i="18"/>
  <c r="M31" i="18"/>
  <c r="L31" i="18"/>
  <c r="H28" i="18"/>
  <c r="G28" i="18"/>
  <c r="C25" i="18"/>
  <c r="B25" i="18"/>
  <c r="AB31" i="18"/>
  <c r="AA31" i="18"/>
  <c r="W31" i="18"/>
  <c r="V31" i="18"/>
  <c r="R29" i="18"/>
  <c r="Q29" i="18"/>
  <c r="M30" i="18"/>
  <c r="L30" i="18"/>
  <c r="H27" i="18"/>
  <c r="G27" i="18"/>
  <c r="C24" i="18"/>
  <c r="B24" i="18"/>
  <c r="AB30" i="18"/>
  <c r="AA30" i="18"/>
  <c r="W30" i="18"/>
  <c r="V30" i="18"/>
  <c r="R28" i="18"/>
  <c r="Q28" i="18"/>
  <c r="M29" i="18"/>
  <c r="L29" i="18"/>
  <c r="H26" i="18"/>
  <c r="G26" i="18"/>
  <c r="C23" i="18"/>
  <c r="B23" i="18"/>
  <c r="AB29" i="18"/>
  <c r="AA29" i="18"/>
  <c r="W29" i="18"/>
  <c r="V29" i="18"/>
  <c r="R27" i="18"/>
  <c r="Q27" i="18"/>
  <c r="M28" i="18"/>
  <c r="L28" i="18"/>
  <c r="H25" i="18"/>
  <c r="G25" i="18"/>
  <c r="AB28" i="18"/>
  <c r="AA28" i="18"/>
  <c r="W28" i="18"/>
  <c r="V28" i="18"/>
  <c r="R26" i="18"/>
  <c r="Q26" i="18"/>
  <c r="M27" i="18"/>
  <c r="L27" i="18"/>
  <c r="H24" i="18"/>
  <c r="G24" i="18"/>
  <c r="AB27" i="18"/>
  <c r="AA27" i="18"/>
  <c r="W27" i="18"/>
  <c r="V27" i="18"/>
  <c r="R25" i="18"/>
  <c r="Q25" i="18"/>
  <c r="M26" i="18"/>
  <c r="L26" i="18"/>
  <c r="H23" i="18"/>
  <c r="G23" i="18"/>
  <c r="AB26" i="18"/>
  <c r="AA26" i="18"/>
  <c r="W26" i="18"/>
  <c r="V26" i="18"/>
  <c r="R24" i="18"/>
  <c r="Q24" i="18"/>
  <c r="M25" i="18"/>
  <c r="L25" i="18"/>
  <c r="AB25" i="18"/>
  <c r="AA25" i="18"/>
  <c r="W25" i="18"/>
  <c r="V25" i="18"/>
  <c r="R23" i="18"/>
  <c r="Q23" i="18"/>
  <c r="M24" i="18"/>
  <c r="L24" i="18"/>
  <c r="AB24" i="18"/>
  <c r="AA24" i="18"/>
  <c r="W24" i="18"/>
  <c r="V24" i="18"/>
  <c r="M23" i="18"/>
  <c r="L23" i="18"/>
  <c r="AB23" i="18"/>
  <c r="AA23" i="18"/>
  <c r="W23" i="18"/>
  <c r="V23" i="18"/>
  <c r="R115" i="12"/>
  <c r="R116" i="12"/>
  <c r="R117" i="12"/>
  <c r="R118" i="12"/>
  <c r="Q114" i="12"/>
  <c r="Q115" i="12"/>
  <c r="Q116" i="12"/>
  <c r="Q117" i="12"/>
  <c r="Q118" i="12"/>
  <c r="D97" i="12"/>
  <c r="R113" i="12" s="1"/>
  <c r="Q113" i="12"/>
  <c r="I122" i="12" a="1"/>
  <c r="I118" i="12"/>
  <c r="H118" i="12"/>
  <c r="B69" i="12"/>
  <c r="B70" i="12"/>
  <c r="B71" i="12"/>
  <c r="C69" i="12"/>
  <c r="C70" i="12"/>
  <c r="C71" i="12"/>
  <c r="R76" i="12"/>
  <c r="R77" i="12"/>
  <c r="R78" i="12"/>
  <c r="Q76" i="12"/>
  <c r="Q77" i="12"/>
  <c r="Q78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R49" i="12"/>
  <c r="Q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49" i="12"/>
  <c r="E49" i="12"/>
  <c r="E73" i="12"/>
  <c r="E74" i="12"/>
  <c r="E75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49" i="12"/>
  <c r="B67" i="12"/>
  <c r="B68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49" i="12"/>
  <c r="R122" i="12" l="1"/>
  <c r="R120" i="12"/>
  <c r="C84" i="12"/>
  <c r="C87" i="12" s="1"/>
  <c r="L84" i="12" a="1"/>
  <c r="L84" i="12" s="1"/>
  <c r="O84" i="12" a="1"/>
  <c r="O84" i="12" s="1"/>
  <c r="R84" i="12"/>
  <c r="L82" i="12" a="1"/>
  <c r="L82" i="12" s="1"/>
  <c r="F84" i="12" a="1"/>
  <c r="F84" i="12" s="1"/>
  <c r="R82" i="12"/>
  <c r="O82" i="12" a="1"/>
  <c r="O82" i="12" s="1"/>
  <c r="C82" i="12"/>
  <c r="C89" i="12" s="1"/>
  <c r="F82" i="12"/>
  <c r="D94" i="8" l="1"/>
  <c r="D93" i="8"/>
  <c r="D92" i="8"/>
  <c r="D91" i="8"/>
  <c r="D90" i="8"/>
  <c r="D89" i="8"/>
  <c r="C94" i="8"/>
  <c r="C93" i="8"/>
  <c r="C92" i="8"/>
  <c r="C91" i="8"/>
  <c r="C90" i="8"/>
  <c r="C89" i="8"/>
  <c r="O2" i="21"/>
  <c r="D23" i="21"/>
  <c r="O23" i="21"/>
  <c r="D44" i="21"/>
  <c r="O44" i="21"/>
  <c r="D2" i="21"/>
  <c r="X10" i="2" l="1"/>
  <c r="X9" i="2"/>
  <c r="X8" i="2"/>
  <c r="O9" i="2" l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O8" i="2"/>
  <c r="N8" i="2"/>
  <c r="F18" i="2"/>
  <c r="G18" i="2"/>
  <c r="F19" i="2"/>
  <c r="G19" i="2"/>
  <c r="H19" i="2" s="1"/>
  <c r="F20" i="2"/>
  <c r="G20" i="2"/>
  <c r="F21" i="2"/>
  <c r="G21" i="2"/>
  <c r="H21" i="2" s="1"/>
  <c r="F22" i="2"/>
  <c r="G22" i="2"/>
  <c r="F23" i="2"/>
  <c r="G23" i="2"/>
  <c r="H23" i="2" s="1"/>
  <c r="F24" i="2"/>
  <c r="G24" i="2"/>
  <c r="F25" i="2"/>
  <c r="G25" i="2"/>
  <c r="H25" i="2" s="1"/>
  <c r="F26" i="2"/>
  <c r="G26" i="2"/>
  <c r="F27" i="2"/>
  <c r="G27" i="2"/>
  <c r="H27" i="2" s="1"/>
  <c r="F28" i="2"/>
  <c r="G28" i="2"/>
  <c r="F29" i="2"/>
  <c r="G29" i="2"/>
  <c r="H29" i="2" s="1"/>
  <c r="F30" i="2"/>
  <c r="G30" i="2"/>
  <c r="F31" i="2"/>
  <c r="G31" i="2"/>
  <c r="H31" i="2" s="1"/>
  <c r="F32" i="2"/>
  <c r="G32" i="2"/>
  <c r="F33" i="2"/>
  <c r="G33" i="2"/>
  <c r="H33" i="2" s="1"/>
  <c r="F34" i="2"/>
  <c r="G34" i="2"/>
  <c r="F35" i="2"/>
  <c r="G35" i="2"/>
  <c r="H35" i="2" s="1"/>
  <c r="F36" i="2"/>
  <c r="G36" i="2"/>
  <c r="F37" i="2"/>
  <c r="G37" i="2"/>
  <c r="H37" i="2" s="1"/>
  <c r="F38" i="2"/>
  <c r="G38" i="2"/>
  <c r="F39" i="2"/>
  <c r="G39" i="2"/>
  <c r="H39" i="2" s="1"/>
  <c r="F40" i="2"/>
  <c r="G40" i="2"/>
  <c r="F41" i="2"/>
  <c r="G41" i="2"/>
  <c r="H41" i="2" s="1"/>
  <c r="F42" i="2"/>
  <c r="G42" i="2"/>
  <c r="F43" i="2"/>
  <c r="G43" i="2"/>
  <c r="H43" i="2" s="1"/>
  <c r="F44" i="2"/>
  <c r="G44" i="2"/>
  <c r="F45" i="2"/>
  <c r="G45" i="2"/>
  <c r="H45" i="2" s="1"/>
  <c r="F46" i="2"/>
  <c r="G46" i="2"/>
  <c r="F47" i="2"/>
  <c r="G47" i="2"/>
  <c r="H47" i="2" s="1"/>
  <c r="F48" i="2"/>
  <c r="G48" i="2"/>
  <c r="F49" i="2"/>
  <c r="G49" i="2"/>
  <c r="H49" i="2" s="1"/>
  <c r="F50" i="2"/>
  <c r="G50" i="2"/>
  <c r="F51" i="2"/>
  <c r="G51" i="2"/>
  <c r="H51" i="2" s="1"/>
  <c r="F52" i="2"/>
  <c r="G52" i="2"/>
  <c r="F53" i="2"/>
  <c r="G53" i="2"/>
  <c r="H53" i="2" s="1"/>
  <c r="F54" i="2"/>
  <c r="G54" i="2"/>
  <c r="F55" i="2"/>
  <c r="G55" i="2"/>
  <c r="H55" i="2" s="1"/>
  <c r="F56" i="2"/>
  <c r="G56" i="2"/>
  <c r="F57" i="2"/>
  <c r="G57" i="2"/>
  <c r="F58" i="2"/>
  <c r="G58" i="2"/>
  <c r="F59" i="2"/>
  <c r="G59" i="2"/>
  <c r="H59" i="2" s="1"/>
  <c r="F60" i="2"/>
  <c r="G60" i="2"/>
  <c r="F61" i="2"/>
  <c r="G61" i="2"/>
  <c r="H61" i="2" s="1"/>
  <c r="F62" i="2"/>
  <c r="G62" i="2"/>
  <c r="F63" i="2"/>
  <c r="G63" i="2"/>
  <c r="H63" i="2" s="1"/>
  <c r="F64" i="2"/>
  <c r="G64" i="2"/>
  <c r="F65" i="2"/>
  <c r="G65" i="2"/>
  <c r="H65" i="2" s="1"/>
  <c r="F66" i="2"/>
  <c r="G66" i="2"/>
  <c r="F67" i="2"/>
  <c r="G67" i="2"/>
  <c r="H67" i="2" s="1"/>
  <c r="F68" i="2"/>
  <c r="G68" i="2"/>
  <c r="G17" i="2"/>
  <c r="F17" i="2"/>
  <c r="F16" i="2"/>
  <c r="G16" i="2"/>
  <c r="G15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8" i="2"/>
  <c r="F8" i="2"/>
  <c r="P7" i="9"/>
  <c r="N7" i="9"/>
  <c r="J7" i="9"/>
  <c r="F7" i="9"/>
  <c r="O7" i="9" s="1"/>
  <c r="H57" i="2" l="1"/>
  <c r="H8" i="2"/>
  <c r="H14" i="2"/>
  <c r="H16" i="2"/>
  <c r="H68" i="2"/>
  <c r="H66" i="2"/>
  <c r="H64" i="2"/>
  <c r="H62" i="2"/>
  <c r="H60" i="2"/>
  <c r="H58" i="2"/>
  <c r="H56" i="2"/>
  <c r="H54" i="2"/>
  <c r="H52" i="2"/>
  <c r="H50" i="2"/>
  <c r="H48" i="2"/>
  <c r="H46" i="2"/>
  <c r="H44" i="2"/>
  <c r="H13" i="2"/>
  <c r="H11" i="2"/>
  <c r="H9" i="2"/>
  <c r="P67" i="2"/>
  <c r="P63" i="2"/>
  <c r="P59" i="2"/>
  <c r="P55" i="2"/>
  <c r="P51" i="2"/>
  <c r="P47" i="2"/>
  <c r="P43" i="2"/>
  <c r="P39" i="2"/>
  <c r="P35" i="2"/>
  <c r="P31" i="2"/>
  <c r="P27" i="2"/>
  <c r="P23" i="2"/>
  <c r="P19" i="2"/>
  <c r="P15" i="2"/>
  <c r="P11" i="2"/>
  <c r="P66" i="2"/>
  <c r="P62" i="2"/>
  <c r="P58" i="2"/>
  <c r="P54" i="2"/>
  <c r="P50" i="2"/>
  <c r="P46" i="2"/>
  <c r="P42" i="2"/>
  <c r="P38" i="2"/>
  <c r="P34" i="2"/>
  <c r="P30" i="2"/>
  <c r="P26" i="2"/>
  <c r="P22" i="2"/>
  <c r="P18" i="2"/>
  <c r="P14" i="2"/>
  <c r="P10" i="2"/>
  <c r="H12" i="2"/>
  <c r="H10" i="2"/>
  <c r="H15" i="2"/>
  <c r="H17" i="2"/>
  <c r="P8" i="2"/>
  <c r="P65" i="2"/>
  <c r="P61" i="2"/>
  <c r="P57" i="2"/>
  <c r="P53" i="2"/>
  <c r="P49" i="2"/>
  <c r="P45" i="2"/>
  <c r="P41" i="2"/>
  <c r="P37" i="2"/>
  <c r="P33" i="2"/>
  <c r="P29" i="2"/>
  <c r="P25" i="2"/>
  <c r="P21" i="2"/>
  <c r="P17" i="2"/>
  <c r="P13" i="2"/>
  <c r="P9" i="2"/>
  <c r="H42" i="2"/>
  <c r="H40" i="2"/>
  <c r="H38" i="2"/>
  <c r="H36" i="2"/>
  <c r="H34" i="2"/>
  <c r="H32" i="2"/>
  <c r="H30" i="2"/>
  <c r="H28" i="2"/>
  <c r="H26" i="2"/>
  <c r="H24" i="2"/>
  <c r="H22" i="2"/>
  <c r="H20" i="2"/>
  <c r="H18" i="2"/>
  <c r="P68" i="2"/>
  <c r="P64" i="2"/>
  <c r="P60" i="2"/>
  <c r="P56" i="2"/>
  <c r="P52" i="2"/>
  <c r="P48" i="2"/>
  <c r="P44" i="2"/>
  <c r="P40" i="2"/>
  <c r="P36" i="2"/>
  <c r="P32" i="2"/>
  <c r="P28" i="2"/>
  <c r="P24" i="2"/>
  <c r="P20" i="2"/>
  <c r="P16" i="2"/>
  <c r="P12" i="2"/>
  <c r="L89" i="12" l="1"/>
  <c r="D99" i="12" s="1"/>
  <c r="L87" i="12"/>
  <c r="C99" i="12" s="1"/>
  <c r="I115" i="12" s="1"/>
  <c r="F19" i="9"/>
  <c r="J19" i="9"/>
  <c r="N19" i="9"/>
  <c r="O19" i="9"/>
  <c r="P19" i="9"/>
  <c r="Q2" i="13" l="1"/>
  <c r="B151" i="12"/>
  <c r="H114" i="12"/>
  <c r="D150" i="12" l="1"/>
  <c r="F87" i="12"/>
  <c r="C98" i="12" s="1"/>
  <c r="I114" i="12" s="1"/>
  <c r="B152" i="12"/>
  <c r="F89" i="12"/>
  <c r="P23" i="9"/>
  <c r="P22" i="9"/>
  <c r="P21" i="9"/>
  <c r="P20" i="9"/>
  <c r="P18" i="9"/>
  <c r="P8" i="9"/>
  <c r="P9" i="9"/>
  <c r="P10" i="9"/>
  <c r="P11" i="9"/>
  <c r="P6" i="9"/>
  <c r="D98" i="12" l="1"/>
  <c r="R114" i="12" s="1"/>
  <c r="B153" i="12"/>
  <c r="B154" i="12" s="1"/>
  <c r="N23" i="9"/>
  <c r="N22" i="9"/>
  <c r="N21" i="9"/>
  <c r="N20" i="9"/>
  <c r="N18" i="9"/>
  <c r="J23" i="9"/>
  <c r="J22" i="9"/>
  <c r="J21" i="9"/>
  <c r="J20" i="9"/>
  <c r="J18" i="9"/>
  <c r="F23" i="9"/>
  <c r="O23" i="9" s="1"/>
  <c r="F22" i="9"/>
  <c r="F21" i="9"/>
  <c r="F20" i="9"/>
  <c r="F18" i="9"/>
  <c r="O18" i="9" s="1"/>
  <c r="F8" i="9"/>
  <c r="F9" i="9"/>
  <c r="F10" i="9"/>
  <c r="F11" i="9"/>
  <c r="N8" i="9"/>
  <c r="N9" i="9"/>
  <c r="N10" i="9"/>
  <c r="N11" i="9"/>
  <c r="J8" i="9"/>
  <c r="J9" i="9"/>
  <c r="J10" i="9"/>
  <c r="J11" i="9"/>
  <c r="N6" i="9"/>
  <c r="J6" i="9"/>
  <c r="F6" i="9"/>
  <c r="O6" i="9"/>
  <c r="H113" i="12" s="1"/>
  <c r="O10" i="9" l="1"/>
  <c r="O9" i="9"/>
  <c r="O8" i="9"/>
  <c r="H116" i="12" s="1"/>
  <c r="O22" i="9"/>
  <c r="H117" i="12"/>
  <c r="Q24" i="13"/>
  <c r="G24" i="13"/>
  <c r="G2" i="13"/>
  <c r="O20" i="9"/>
  <c r="O21" i="9"/>
  <c r="B155" i="12"/>
  <c r="O11" i="9"/>
  <c r="B9" i="2"/>
  <c r="H115" i="12" l="1"/>
  <c r="R46" i="13"/>
  <c r="G46" i="13"/>
  <c r="F150" i="12"/>
  <c r="G150" i="12"/>
  <c r="B156" i="12"/>
  <c r="C15" i="2"/>
  <c r="I120" i="12" l="1"/>
  <c r="I122" i="12"/>
  <c r="H150" i="12"/>
  <c r="B157" i="12"/>
  <c r="V11" i="2"/>
  <c r="W11" i="2"/>
  <c r="X11" i="2" s="1"/>
  <c r="V12" i="2"/>
  <c r="W12" i="2"/>
  <c r="V13" i="2"/>
  <c r="W13" i="2"/>
  <c r="X13" i="2" s="1"/>
  <c r="V14" i="2"/>
  <c r="W14" i="2"/>
  <c r="V15" i="2"/>
  <c r="W15" i="2"/>
  <c r="X15" i="2" s="1"/>
  <c r="V16" i="2"/>
  <c r="W16" i="2"/>
  <c r="V17" i="2"/>
  <c r="W17" i="2"/>
  <c r="X17" i="2" s="1"/>
  <c r="V18" i="2"/>
  <c r="W18" i="2"/>
  <c r="V19" i="2"/>
  <c r="W19" i="2"/>
  <c r="X19" i="2" s="1"/>
  <c r="V20" i="2"/>
  <c r="W20" i="2"/>
  <c r="V21" i="2"/>
  <c r="W21" i="2"/>
  <c r="X21" i="2" s="1"/>
  <c r="V22" i="2"/>
  <c r="W22" i="2"/>
  <c r="V23" i="2"/>
  <c r="W23" i="2"/>
  <c r="X23" i="2" s="1"/>
  <c r="V24" i="2"/>
  <c r="W24" i="2"/>
  <c r="V25" i="2"/>
  <c r="W25" i="2"/>
  <c r="X25" i="2" s="1"/>
  <c r="V26" i="2"/>
  <c r="W26" i="2"/>
  <c r="V27" i="2"/>
  <c r="W27" i="2"/>
  <c r="X27" i="2" s="1"/>
  <c r="V28" i="2"/>
  <c r="W28" i="2"/>
  <c r="V29" i="2"/>
  <c r="W29" i="2"/>
  <c r="X29" i="2" s="1"/>
  <c r="V30" i="2"/>
  <c r="W30" i="2"/>
  <c r="V31" i="2"/>
  <c r="W31" i="2"/>
  <c r="X31" i="2" s="1"/>
  <c r="V32" i="2"/>
  <c r="W32" i="2"/>
  <c r="V33" i="2"/>
  <c r="W33" i="2"/>
  <c r="V34" i="2"/>
  <c r="W34" i="2"/>
  <c r="V35" i="2"/>
  <c r="W35" i="2"/>
  <c r="V36" i="2"/>
  <c r="W36" i="2"/>
  <c r="V37" i="2"/>
  <c r="W37" i="2"/>
  <c r="V38" i="2"/>
  <c r="W38" i="2"/>
  <c r="V39" i="2"/>
  <c r="W39" i="2"/>
  <c r="V40" i="2"/>
  <c r="W40" i="2"/>
  <c r="V41" i="2"/>
  <c r="W41" i="2"/>
  <c r="V42" i="2"/>
  <c r="W42" i="2"/>
  <c r="V43" i="2"/>
  <c r="W43" i="2"/>
  <c r="V44" i="2"/>
  <c r="W44" i="2"/>
  <c r="V45" i="2"/>
  <c r="W45" i="2"/>
  <c r="V46" i="2"/>
  <c r="W46" i="2"/>
  <c r="V47" i="2"/>
  <c r="W47" i="2"/>
  <c r="V48" i="2"/>
  <c r="W48" i="2"/>
  <c r="V49" i="2"/>
  <c r="W49" i="2"/>
  <c r="V50" i="2"/>
  <c r="W50" i="2"/>
  <c r="V51" i="2"/>
  <c r="W51" i="2"/>
  <c r="V52" i="2"/>
  <c r="W52" i="2"/>
  <c r="V53" i="2"/>
  <c r="W53" i="2"/>
  <c r="V54" i="2"/>
  <c r="W54" i="2"/>
  <c r="V55" i="2"/>
  <c r="W55" i="2"/>
  <c r="V56" i="2"/>
  <c r="W56" i="2"/>
  <c r="V57" i="2"/>
  <c r="W57" i="2"/>
  <c r="V58" i="2"/>
  <c r="W58" i="2"/>
  <c r="V59" i="2"/>
  <c r="W59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S8" i="2"/>
  <c r="R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H49" i="12" s="1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K8" i="2"/>
  <c r="J8" i="2"/>
  <c r="C9" i="2"/>
  <c r="D9" i="2" s="1"/>
  <c r="B10" i="2"/>
  <c r="C10" i="2"/>
  <c r="B11" i="2"/>
  <c r="C11" i="2"/>
  <c r="D11" i="2" s="1"/>
  <c r="B12" i="2"/>
  <c r="C12" i="2"/>
  <c r="B13" i="2"/>
  <c r="C13" i="2"/>
  <c r="D13" i="2" s="1"/>
  <c r="B14" i="2"/>
  <c r="C14" i="2"/>
  <c r="B15" i="2"/>
  <c r="D15" i="2" s="1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C8" i="2"/>
  <c r="B8" i="2"/>
  <c r="D29" i="2" l="1"/>
  <c r="D27" i="2"/>
  <c r="D25" i="2"/>
  <c r="D23" i="2"/>
  <c r="D21" i="2"/>
  <c r="D19" i="2"/>
  <c r="D17" i="2"/>
  <c r="L29" i="2"/>
  <c r="L27" i="2"/>
  <c r="L25" i="2"/>
  <c r="L23" i="2"/>
  <c r="L21" i="2"/>
  <c r="L19" i="2"/>
  <c r="L17" i="2"/>
  <c r="L15" i="2"/>
  <c r="L13" i="2"/>
  <c r="L11" i="2"/>
  <c r="L9" i="2"/>
  <c r="T28" i="2"/>
  <c r="T26" i="2"/>
  <c r="T24" i="2"/>
  <c r="T22" i="2"/>
  <c r="T20" i="2"/>
  <c r="T18" i="2"/>
  <c r="T16" i="2"/>
  <c r="T14" i="2"/>
  <c r="T12" i="2"/>
  <c r="T10" i="2"/>
  <c r="T8" i="2"/>
  <c r="D14" i="2"/>
  <c r="D12" i="2"/>
  <c r="D10" i="2"/>
  <c r="D67" i="2"/>
  <c r="D63" i="2"/>
  <c r="D59" i="2"/>
  <c r="D55" i="2"/>
  <c r="D51" i="2"/>
  <c r="D47" i="2"/>
  <c r="D43" i="2"/>
  <c r="D39" i="2"/>
  <c r="D35" i="2"/>
  <c r="D33" i="2"/>
  <c r="L65" i="2"/>
  <c r="L61" i="2"/>
  <c r="L57" i="2"/>
  <c r="L53" i="2"/>
  <c r="L49" i="2"/>
  <c r="L47" i="2"/>
  <c r="L43" i="2"/>
  <c r="L39" i="2"/>
  <c r="L37" i="2"/>
  <c r="L35" i="2"/>
  <c r="L33" i="2"/>
  <c r="X59" i="2"/>
  <c r="X55" i="2"/>
  <c r="X51" i="2"/>
  <c r="X47" i="2"/>
  <c r="X43" i="2"/>
  <c r="X39" i="2"/>
  <c r="X35" i="2"/>
  <c r="L8" i="2"/>
  <c r="D65" i="2"/>
  <c r="D61" i="2"/>
  <c r="D57" i="2"/>
  <c r="D53" i="2"/>
  <c r="D49" i="2"/>
  <c r="D45" i="2"/>
  <c r="D41" i="2"/>
  <c r="D37" i="2"/>
  <c r="D31" i="2"/>
  <c r="L67" i="2"/>
  <c r="L63" i="2"/>
  <c r="L59" i="2"/>
  <c r="L55" i="2"/>
  <c r="L51" i="2"/>
  <c r="L45" i="2"/>
  <c r="L41" i="2"/>
  <c r="L31" i="2"/>
  <c r="T68" i="2"/>
  <c r="T66" i="2"/>
  <c r="T64" i="2"/>
  <c r="T62" i="2"/>
  <c r="T60" i="2"/>
  <c r="T58" i="2"/>
  <c r="T56" i="2"/>
  <c r="T54" i="2"/>
  <c r="T52" i="2"/>
  <c r="T50" i="2"/>
  <c r="T48" i="2"/>
  <c r="T46" i="2"/>
  <c r="T44" i="2"/>
  <c r="T42" i="2"/>
  <c r="T40" i="2"/>
  <c r="T38" i="2"/>
  <c r="T36" i="2"/>
  <c r="T34" i="2"/>
  <c r="T32" i="2"/>
  <c r="T30" i="2"/>
  <c r="X57" i="2"/>
  <c r="X53" i="2"/>
  <c r="X49" i="2"/>
  <c r="X45" i="2"/>
  <c r="X41" i="2"/>
  <c r="X37" i="2"/>
  <c r="X33" i="2"/>
  <c r="D8" i="2"/>
  <c r="D68" i="2"/>
  <c r="D66" i="2"/>
  <c r="D64" i="2"/>
  <c r="D62" i="2"/>
  <c r="D60" i="2"/>
  <c r="D58" i="2"/>
  <c r="D56" i="2"/>
  <c r="D54" i="2"/>
  <c r="D52" i="2"/>
  <c r="D50" i="2"/>
  <c r="D48" i="2"/>
  <c r="D46" i="2"/>
  <c r="D44" i="2"/>
  <c r="D42" i="2"/>
  <c r="D40" i="2"/>
  <c r="D38" i="2"/>
  <c r="D36" i="2"/>
  <c r="D34" i="2"/>
  <c r="D32" i="2"/>
  <c r="D30" i="2"/>
  <c r="D28" i="2"/>
  <c r="D26" i="2"/>
  <c r="D24" i="2"/>
  <c r="D22" i="2"/>
  <c r="D20" i="2"/>
  <c r="D18" i="2"/>
  <c r="D16" i="2"/>
  <c r="L68" i="2"/>
  <c r="L66" i="2"/>
  <c r="L64" i="2"/>
  <c r="L62" i="2"/>
  <c r="L60" i="2"/>
  <c r="L58" i="2"/>
  <c r="L56" i="2"/>
  <c r="L54" i="2"/>
  <c r="L52" i="2"/>
  <c r="L50" i="2"/>
  <c r="L48" i="2"/>
  <c r="L46" i="2"/>
  <c r="L44" i="2"/>
  <c r="L42" i="2"/>
  <c r="L40" i="2"/>
  <c r="L38" i="2"/>
  <c r="L36" i="2"/>
  <c r="L34" i="2"/>
  <c r="L32" i="2"/>
  <c r="I49" i="12"/>
  <c r="L30" i="2"/>
  <c r="L28" i="2"/>
  <c r="L26" i="2"/>
  <c r="L24" i="2"/>
  <c r="L22" i="2"/>
  <c r="L20" i="2"/>
  <c r="L18" i="2"/>
  <c r="L16" i="2"/>
  <c r="L14" i="2"/>
  <c r="L12" i="2"/>
  <c r="L10" i="2"/>
  <c r="T67" i="2"/>
  <c r="T65" i="2"/>
  <c r="T63" i="2"/>
  <c r="T61" i="2"/>
  <c r="T59" i="2"/>
  <c r="T57" i="2"/>
  <c r="T55" i="2"/>
  <c r="T53" i="2"/>
  <c r="T51" i="2"/>
  <c r="T49" i="2"/>
  <c r="T47" i="2"/>
  <c r="T45" i="2"/>
  <c r="T43" i="2"/>
  <c r="T41" i="2"/>
  <c r="T39" i="2"/>
  <c r="T37" i="2"/>
  <c r="T35" i="2"/>
  <c r="T33" i="2"/>
  <c r="T31" i="2"/>
  <c r="T29" i="2"/>
  <c r="T27" i="2"/>
  <c r="T25" i="2"/>
  <c r="T23" i="2"/>
  <c r="T21" i="2"/>
  <c r="T19" i="2"/>
  <c r="T17" i="2"/>
  <c r="T15" i="2"/>
  <c r="T13" i="2"/>
  <c r="T11" i="2"/>
  <c r="T9" i="2"/>
  <c r="X58" i="2"/>
  <c r="X56" i="2"/>
  <c r="X54" i="2"/>
  <c r="X52" i="2"/>
  <c r="X50" i="2"/>
  <c r="X48" i="2"/>
  <c r="X46" i="2"/>
  <c r="X44" i="2"/>
  <c r="X42" i="2"/>
  <c r="X40" i="2"/>
  <c r="X38" i="2"/>
  <c r="X36" i="2"/>
  <c r="X34" i="2"/>
  <c r="X32" i="2"/>
  <c r="X30" i="2"/>
  <c r="X28" i="2"/>
  <c r="X26" i="2"/>
  <c r="X24" i="2"/>
  <c r="X22" i="2"/>
  <c r="X20" i="2"/>
  <c r="X18" i="2"/>
  <c r="X16" i="2"/>
  <c r="X14" i="2"/>
  <c r="X12" i="2"/>
  <c r="B158" i="12"/>
  <c r="I84" i="12" l="1" a="1"/>
  <c r="I84" i="12" s="1"/>
  <c r="I87" i="12" s="1"/>
  <c r="C100" i="12" s="1"/>
  <c r="I116" i="12" s="1"/>
  <c r="I82" i="12" a="1"/>
  <c r="I82" i="12" s="1"/>
  <c r="I89" i="12" s="1"/>
  <c r="D100" i="12" s="1"/>
  <c r="R87" i="12"/>
  <c r="C102" i="12" s="1"/>
  <c r="O87" i="12"/>
  <c r="C101" i="12" s="1"/>
  <c r="I117" i="12" s="1"/>
  <c r="O89" i="12"/>
  <c r="D101" i="12" s="1"/>
  <c r="R89" i="12"/>
  <c r="D102" i="12" s="1"/>
  <c r="C97" i="12"/>
  <c r="I113" i="12" s="1"/>
  <c r="B159" i="12"/>
  <c r="I127" i="12" l="1"/>
  <c r="F136" i="12" s="1"/>
  <c r="I125" i="12"/>
  <c r="F138" i="12" s="1"/>
  <c r="F6" i="18" s="1"/>
  <c r="R125" i="12"/>
  <c r="F143" i="12" s="1"/>
  <c r="F11" i="18" s="1"/>
  <c r="B160" i="12"/>
  <c r="F4" i="18" l="1"/>
  <c r="R127" i="12"/>
  <c r="F141" i="12" s="1"/>
  <c r="F9" i="18" s="1"/>
  <c r="B161" i="12"/>
  <c r="C151" i="12" l="1"/>
  <c r="X25" i="18"/>
  <c r="Y25" i="18" s="1"/>
  <c r="N28" i="18"/>
  <c r="O28" i="18" s="1"/>
  <c r="N44" i="18"/>
  <c r="O44" i="18" s="1"/>
  <c r="X37" i="18"/>
  <c r="Y37" i="18" s="1"/>
  <c r="N32" i="18"/>
  <c r="O32" i="18" s="1"/>
  <c r="D44" i="18"/>
  <c r="E44" i="18" s="1"/>
  <c r="S25" i="18"/>
  <c r="T25" i="18" s="1"/>
  <c r="AC43" i="18"/>
  <c r="AD43" i="18" s="1"/>
  <c r="AC31" i="18"/>
  <c r="AD31" i="18" s="1"/>
  <c r="I47" i="18"/>
  <c r="J47" i="18" s="1"/>
  <c r="S45" i="18"/>
  <c r="T45" i="18" s="1"/>
  <c r="D35" i="18"/>
  <c r="E35" i="18" s="1"/>
  <c r="I24" i="18"/>
  <c r="J24" i="18" s="1"/>
  <c r="I40" i="18"/>
  <c r="J40" i="18" s="1"/>
  <c r="N29" i="18"/>
  <c r="O29" i="18" s="1"/>
  <c r="N45" i="18"/>
  <c r="O45" i="18" s="1"/>
  <c r="S34" i="18"/>
  <c r="T34" i="18" s="1"/>
  <c r="S50" i="18"/>
  <c r="T50" i="18" s="1"/>
  <c r="X38" i="18"/>
  <c r="Y38" i="18" s="1"/>
  <c r="AC24" i="18"/>
  <c r="AD24" i="18" s="1"/>
  <c r="AC40" i="18"/>
  <c r="AD40" i="18" s="1"/>
  <c r="D42" i="18"/>
  <c r="E42" i="18" s="1"/>
  <c r="D26" i="18"/>
  <c r="E26" i="18" s="1"/>
  <c r="I37" i="18"/>
  <c r="J37" i="18" s="1"/>
  <c r="N26" i="18"/>
  <c r="O26" i="18" s="1"/>
  <c r="N42" i="18"/>
  <c r="O42" i="18" s="1"/>
  <c r="S27" i="18"/>
  <c r="T27" i="18" s="1"/>
  <c r="S43" i="18"/>
  <c r="T43" i="18" s="1"/>
  <c r="X31" i="18"/>
  <c r="Y31" i="18" s="1"/>
  <c r="X47" i="18"/>
  <c r="Y47" i="18" s="1"/>
  <c r="AC33" i="18"/>
  <c r="AD33" i="18" s="1"/>
  <c r="AC49" i="18"/>
  <c r="AD49" i="18" s="1"/>
  <c r="D33" i="18"/>
  <c r="E33" i="18" s="1"/>
  <c r="I30" i="18"/>
  <c r="J30" i="18" s="1"/>
  <c r="I46" i="18"/>
  <c r="J46" i="18" s="1"/>
  <c r="N35" i="18"/>
  <c r="O35" i="18" s="1"/>
  <c r="N51" i="18"/>
  <c r="O51" i="18" s="1"/>
  <c r="S36" i="18"/>
  <c r="T36" i="18" s="1"/>
  <c r="X24" i="18"/>
  <c r="Y24" i="18" s="1"/>
  <c r="X40" i="18"/>
  <c r="Y40" i="18" s="1"/>
  <c r="AC26" i="18"/>
  <c r="AD26" i="18" s="1"/>
  <c r="AC42" i="18"/>
  <c r="AD42" i="18" s="1"/>
  <c r="AC36" i="18"/>
  <c r="AD36" i="18" s="1"/>
  <c r="S23" i="18"/>
  <c r="T23" i="18" s="1"/>
  <c r="AC45" i="18"/>
  <c r="AD45" i="18" s="1"/>
  <c r="I42" i="18"/>
  <c r="J42" i="18" s="1"/>
  <c r="S32" i="18"/>
  <c r="T32" i="18" s="1"/>
  <c r="S49" i="18"/>
  <c r="T49" i="18" s="1"/>
  <c r="S33" i="18"/>
  <c r="T33" i="18" s="1"/>
  <c r="X29" i="18"/>
  <c r="Y29" i="18" s="1"/>
  <c r="D32" i="18"/>
  <c r="E32" i="18" s="1"/>
  <c r="N48" i="18"/>
  <c r="O48" i="18" s="1"/>
  <c r="I27" i="18"/>
  <c r="J27" i="18" s="1"/>
  <c r="S41" i="18"/>
  <c r="T41" i="18" s="1"/>
  <c r="AC35" i="18"/>
  <c r="AD35" i="18" s="1"/>
  <c r="D40" i="18"/>
  <c r="E40" i="18" s="1"/>
  <c r="N24" i="18"/>
  <c r="O24" i="18" s="1"/>
  <c r="AC27" i="18"/>
  <c r="AD27" i="18" s="1"/>
  <c r="D31" i="18"/>
  <c r="E31" i="18" s="1"/>
  <c r="I28" i="18"/>
  <c r="J28" i="18" s="1"/>
  <c r="I44" i="18"/>
  <c r="J44" i="18" s="1"/>
  <c r="N33" i="18"/>
  <c r="O33" i="18" s="1"/>
  <c r="N49" i="18"/>
  <c r="O49" i="18" s="1"/>
  <c r="S38" i="18"/>
  <c r="T38" i="18" s="1"/>
  <c r="X26" i="18"/>
  <c r="Y26" i="18" s="1"/>
  <c r="X42" i="18"/>
  <c r="Y42" i="18" s="1"/>
  <c r="AC28" i="18"/>
  <c r="AD28" i="18" s="1"/>
  <c r="AC44" i="18"/>
  <c r="AD44" i="18" s="1"/>
  <c r="D38" i="18"/>
  <c r="E38" i="18" s="1"/>
  <c r="I25" i="18"/>
  <c r="J25" i="18" s="1"/>
  <c r="I41" i="18"/>
  <c r="J41" i="18" s="1"/>
  <c r="N30" i="18"/>
  <c r="O30" i="18" s="1"/>
  <c r="N46" i="18"/>
  <c r="O46" i="18" s="1"/>
  <c r="S31" i="18"/>
  <c r="T31" i="18" s="1"/>
  <c r="S47" i="18"/>
  <c r="T47" i="18" s="1"/>
  <c r="X35" i="18"/>
  <c r="Y35" i="18" s="1"/>
  <c r="X51" i="18"/>
  <c r="Y51" i="18" s="1"/>
  <c r="AC37" i="18"/>
  <c r="AD37" i="18" s="1"/>
  <c r="D45" i="18"/>
  <c r="E45" i="18" s="1"/>
  <c r="D29" i="18"/>
  <c r="E29" i="18" s="1"/>
  <c r="I34" i="18"/>
  <c r="J34" i="18" s="1"/>
  <c r="N23" i="18"/>
  <c r="O23" i="18" s="1"/>
  <c r="N39" i="18"/>
  <c r="O39" i="18" s="1"/>
  <c r="S24" i="18"/>
  <c r="T24" i="18" s="1"/>
  <c r="S40" i="18"/>
  <c r="T40" i="18" s="1"/>
  <c r="X28" i="18"/>
  <c r="Y28" i="18" s="1"/>
  <c r="X44" i="18"/>
  <c r="Y44" i="18" s="1"/>
  <c r="AC30" i="18"/>
  <c r="AD30" i="18" s="1"/>
  <c r="AC46" i="18"/>
  <c r="AD46" i="18" s="1"/>
  <c r="I35" i="18"/>
  <c r="J35" i="18" s="1"/>
  <c r="D28" i="18"/>
  <c r="E28" i="18" s="1"/>
  <c r="N36" i="18"/>
  <c r="O36" i="18" s="1"/>
  <c r="AC39" i="18"/>
  <c r="AD39" i="18" s="1"/>
  <c r="S29" i="18"/>
  <c r="T29" i="18" s="1"/>
  <c r="D23" i="18"/>
  <c r="E23" i="18" s="1"/>
  <c r="N25" i="18"/>
  <c r="O25" i="18" s="1"/>
  <c r="S30" i="18"/>
  <c r="T30" i="18" s="1"/>
  <c r="X34" i="18"/>
  <c r="Y34" i="18" s="1"/>
  <c r="AC52" i="18"/>
  <c r="AD52" i="18" s="1"/>
  <c r="I33" i="18"/>
  <c r="J33" i="18" s="1"/>
  <c r="N38" i="18"/>
  <c r="O38" i="18" s="1"/>
  <c r="X27" i="18"/>
  <c r="Y27" i="18" s="1"/>
  <c r="AC29" i="18"/>
  <c r="AD29" i="18" s="1"/>
  <c r="I26" i="18"/>
  <c r="J26" i="18" s="1"/>
  <c r="N31" i="18"/>
  <c r="O31" i="18" s="1"/>
  <c r="S48" i="18"/>
  <c r="T48" i="18" s="1"/>
  <c r="X52" i="18"/>
  <c r="Y52" i="18" s="1"/>
  <c r="AC23" i="18"/>
  <c r="AD23" i="18" s="1"/>
  <c r="X41" i="18"/>
  <c r="Y41" i="18" s="1"/>
  <c r="X33" i="18"/>
  <c r="Y33" i="18" s="1"/>
  <c r="I23" i="18"/>
  <c r="J23" i="18" s="1"/>
  <c r="S37" i="18"/>
  <c r="T37" i="18" s="1"/>
  <c r="I43" i="18"/>
  <c r="J43" i="18" s="1"/>
  <c r="X49" i="18"/>
  <c r="Y49" i="18" s="1"/>
  <c r="AC47" i="18"/>
  <c r="AD47" i="18" s="1"/>
  <c r="D24" i="18"/>
  <c r="E24" i="18" s="1"/>
  <c r="N40" i="18"/>
  <c r="O40" i="18" s="1"/>
  <c r="D43" i="18"/>
  <c r="E43" i="18" s="1"/>
  <c r="D27" i="18"/>
  <c r="E27" i="18" s="1"/>
  <c r="I32" i="18"/>
  <c r="J32" i="18" s="1"/>
  <c r="I48" i="18"/>
  <c r="J48" i="18" s="1"/>
  <c r="N37" i="18"/>
  <c r="O37" i="18" s="1"/>
  <c r="S26" i="18"/>
  <c r="T26" i="18" s="1"/>
  <c r="S42" i="18"/>
  <c r="T42" i="18" s="1"/>
  <c r="X30" i="18"/>
  <c r="Y30" i="18" s="1"/>
  <c r="X46" i="18"/>
  <c r="Y46" i="18" s="1"/>
  <c r="AC32" i="18"/>
  <c r="AD32" i="18" s="1"/>
  <c r="AC48" i="18"/>
  <c r="AD48" i="18" s="1"/>
  <c r="D34" i="18"/>
  <c r="E34" i="18" s="1"/>
  <c r="I29" i="18"/>
  <c r="J29" i="18" s="1"/>
  <c r="I45" i="18"/>
  <c r="J45" i="18" s="1"/>
  <c r="N34" i="18"/>
  <c r="O34" i="18" s="1"/>
  <c r="N50" i="18"/>
  <c r="O50" i="18" s="1"/>
  <c r="S35" i="18"/>
  <c r="T35" i="18" s="1"/>
  <c r="X23" i="18"/>
  <c r="Y23" i="18" s="1"/>
  <c r="X39" i="18"/>
  <c r="Y39" i="18" s="1"/>
  <c r="AC25" i="18"/>
  <c r="AD25" i="18" s="1"/>
  <c r="AC41" i="18"/>
  <c r="AD41" i="18" s="1"/>
  <c r="D41" i="18"/>
  <c r="E41" i="18" s="1"/>
  <c r="D25" i="18"/>
  <c r="E25" i="18" s="1"/>
  <c r="I38" i="18"/>
  <c r="J38" i="18" s="1"/>
  <c r="N27" i="18"/>
  <c r="O27" i="18" s="1"/>
  <c r="N43" i="18"/>
  <c r="O43" i="18" s="1"/>
  <c r="S28" i="18"/>
  <c r="T28" i="18" s="1"/>
  <c r="S44" i="18"/>
  <c r="T44" i="18" s="1"/>
  <c r="X32" i="18"/>
  <c r="Y32" i="18" s="1"/>
  <c r="X48" i="18"/>
  <c r="Y48" i="18" s="1"/>
  <c r="AC34" i="18"/>
  <c r="AD34" i="18" s="1"/>
  <c r="AC50" i="18"/>
  <c r="AD50" i="18" s="1"/>
  <c r="D36" i="18"/>
  <c r="E36" i="18" s="1"/>
  <c r="I39" i="18"/>
  <c r="J39" i="18" s="1"/>
  <c r="X45" i="18"/>
  <c r="Y45" i="18" s="1"/>
  <c r="AC51" i="18"/>
  <c r="AD51" i="18" s="1"/>
  <c r="I31" i="18"/>
  <c r="J31" i="18" s="1"/>
  <c r="D39" i="18"/>
  <c r="E39" i="18" s="1"/>
  <c r="I36" i="18"/>
  <c r="J36" i="18" s="1"/>
  <c r="N41" i="18"/>
  <c r="O41" i="18" s="1"/>
  <c r="S46" i="18"/>
  <c r="T46" i="18" s="1"/>
  <c r="X50" i="18"/>
  <c r="Y50" i="18" s="1"/>
  <c r="D30" i="18"/>
  <c r="E30" i="18" s="1"/>
  <c r="I49" i="18"/>
  <c r="J49" i="18" s="1"/>
  <c r="S39" i="18"/>
  <c r="T39" i="18" s="1"/>
  <c r="X43" i="18"/>
  <c r="Y43" i="18" s="1"/>
  <c r="D37" i="18"/>
  <c r="E37" i="18" s="1"/>
  <c r="N47" i="18"/>
  <c r="O47" i="18" s="1"/>
  <c r="X36" i="18"/>
  <c r="Y36" i="18" s="1"/>
  <c r="AC38" i="18"/>
  <c r="AD38" i="18" s="1"/>
  <c r="E156" i="12"/>
  <c r="E157" i="12"/>
  <c r="E155" i="12"/>
  <c r="F155" i="12"/>
  <c r="G157" i="12"/>
  <c r="D157" i="12"/>
  <c r="C159" i="12"/>
  <c r="H156" i="12"/>
  <c r="H151" i="12"/>
  <c r="C154" i="12"/>
  <c r="F157" i="12"/>
  <c r="F153" i="12"/>
  <c r="C156" i="12"/>
  <c r="C160" i="12"/>
  <c r="E154" i="12"/>
  <c r="C155" i="12"/>
  <c r="H152" i="12"/>
  <c r="G158" i="12"/>
  <c r="G156" i="12"/>
  <c r="D159" i="12"/>
  <c r="G152" i="12"/>
  <c r="E158" i="12"/>
  <c r="C153" i="12"/>
  <c r="F151" i="12"/>
  <c r="G159" i="12"/>
  <c r="C158" i="12"/>
  <c r="D151" i="12"/>
  <c r="H157" i="12"/>
  <c r="G160" i="12"/>
  <c r="E160" i="12"/>
  <c r="E159" i="12"/>
  <c r="E152" i="12"/>
  <c r="H159" i="12"/>
  <c r="G155" i="12"/>
  <c r="H158" i="12"/>
  <c r="C157" i="12"/>
  <c r="H155" i="12"/>
  <c r="F156" i="12"/>
  <c r="D156" i="12"/>
  <c r="C152" i="12"/>
  <c r="D153" i="12"/>
  <c r="D154" i="12"/>
  <c r="D155" i="12"/>
  <c r="D160" i="12"/>
  <c r="E151" i="12"/>
  <c r="G153" i="12"/>
  <c r="F154" i="12"/>
  <c r="D152" i="12"/>
  <c r="H153" i="12"/>
  <c r="F158" i="12"/>
  <c r="F152" i="12"/>
  <c r="H160" i="12"/>
  <c r="E153" i="12"/>
  <c r="F159" i="12"/>
  <c r="D158" i="12"/>
  <c r="G151" i="12"/>
  <c r="G154" i="12"/>
  <c r="H154" i="12"/>
  <c r="F160" i="12"/>
  <c r="C161" i="12"/>
  <c r="E161" i="12"/>
  <c r="G161" i="12"/>
  <c r="H161" i="12"/>
  <c r="D161" i="12"/>
  <c r="F161" i="12"/>
  <c r="B162" i="12"/>
  <c r="X56" i="18" l="1"/>
  <c r="X55" i="18"/>
  <c r="X57" i="18"/>
  <c r="I57" i="18"/>
  <c r="I56" i="18"/>
  <c r="I55" i="18"/>
  <c r="D56" i="18"/>
  <c r="D55" i="18"/>
  <c r="S55" i="18"/>
  <c r="S56" i="18"/>
  <c r="S57" i="18"/>
  <c r="N55" i="18"/>
  <c r="N57" i="18"/>
  <c r="N56" i="18"/>
  <c r="D57" i="18"/>
  <c r="C162" i="12"/>
  <c r="E162" i="12"/>
  <c r="G162" i="12"/>
  <c r="H162" i="12"/>
  <c r="F162" i="12"/>
  <c r="D162" i="12"/>
  <c r="B163" i="12"/>
  <c r="D61" i="18" l="1"/>
  <c r="D60" i="18"/>
  <c r="D62" i="18"/>
  <c r="C163" i="12"/>
  <c r="E163" i="12"/>
  <c r="D163" i="12"/>
  <c r="H163" i="12"/>
  <c r="G163" i="12"/>
  <c r="F163" i="12"/>
  <c r="B164" i="12"/>
  <c r="C164" i="12" l="1"/>
  <c r="E164" i="12"/>
  <c r="D164" i="12"/>
  <c r="H164" i="12"/>
  <c r="G164" i="12"/>
  <c r="F164" i="12"/>
  <c r="B165" i="12"/>
  <c r="C165" i="12" l="1"/>
  <c r="E165" i="12"/>
  <c r="D165" i="12"/>
  <c r="H165" i="12"/>
  <c r="F165" i="12"/>
  <c r="G165" i="12"/>
  <c r="B166" i="12"/>
  <c r="C166" i="12" l="1"/>
  <c r="E166" i="12"/>
  <c r="F166" i="12"/>
  <c r="G166" i="12"/>
  <c r="H166" i="12"/>
  <c r="D166" i="12"/>
  <c r="B167" i="12"/>
  <c r="C167" i="12" l="1"/>
  <c r="E167" i="12"/>
  <c r="F167" i="12"/>
  <c r="H167" i="12"/>
  <c r="G167" i="12"/>
  <c r="D167" i="12"/>
  <c r="B168" i="12"/>
  <c r="C168" i="12" l="1"/>
  <c r="E168" i="12"/>
  <c r="H168" i="12"/>
  <c r="D168" i="12"/>
  <c r="G168" i="12"/>
  <c r="F168" i="12"/>
  <c r="B169" i="12"/>
  <c r="C169" i="12" l="1"/>
  <c r="E169" i="12"/>
  <c r="F169" i="12"/>
  <c r="G169" i="12"/>
  <c r="H169" i="12"/>
  <c r="D169" i="12"/>
  <c r="B170" i="12"/>
  <c r="C170" i="12" l="1"/>
  <c r="E170" i="12"/>
  <c r="D170" i="12"/>
  <c r="F170" i="12"/>
  <c r="H170" i="12"/>
  <c r="G170" i="12"/>
  <c r="B171" i="12"/>
  <c r="C171" i="12" l="1"/>
  <c r="E171" i="12"/>
  <c r="D171" i="12"/>
  <c r="F171" i="12"/>
  <c r="G171" i="12"/>
  <c r="H171" i="12"/>
  <c r="B172" i="12"/>
  <c r="C172" i="12" l="1"/>
  <c r="E172" i="12"/>
  <c r="G172" i="12"/>
  <c r="D172" i="12"/>
  <c r="H172" i="12"/>
  <c r="F172" i="12"/>
  <c r="B173" i="12"/>
  <c r="C173" i="12" l="1"/>
  <c r="E173" i="12"/>
  <c r="H173" i="12"/>
  <c r="D173" i="12"/>
  <c r="G173" i="12"/>
  <c r="F173" i="12"/>
  <c r="B174" i="12"/>
  <c r="C174" i="12" l="1"/>
  <c r="E174" i="12"/>
  <c r="H174" i="12"/>
  <c r="D174" i="12"/>
  <c r="F174" i="12"/>
  <c r="G174" i="12"/>
  <c r="B175" i="12"/>
  <c r="C175" i="12" l="1"/>
  <c r="E175" i="12"/>
  <c r="F175" i="12"/>
  <c r="H175" i="12"/>
  <c r="D175" i="12"/>
  <c r="G175" i="12"/>
  <c r="B176" i="12"/>
  <c r="C176" i="12" l="1"/>
  <c r="E176" i="12"/>
  <c r="G176" i="12"/>
  <c r="F176" i="12"/>
  <c r="H176" i="12"/>
  <c r="D176" i="12"/>
  <c r="B177" i="12"/>
  <c r="C177" i="12" l="1"/>
  <c r="E177" i="12"/>
  <c r="H177" i="12"/>
  <c r="G177" i="12"/>
  <c r="F177" i="12"/>
  <c r="D177" i="12"/>
  <c r="B178" i="12"/>
  <c r="C178" i="12" l="1"/>
  <c r="E178" i="12"/>
  <c r="H178" i="12"/>
  <c r="D178" i="12"/>
  <c r="G178" i="12"/>
  <c r="F178" i="12"/>
  <c r="B179" i="12"/>
  <c r="C179" i="12" l="1"/>
  <c r="E179" i="12"/>
  <c r="D179" i="12"/>
  <c r="F179" i="12"/>
  <c r="G179" i="12"/>
  <c r="H179" i="12"/>
  <c r="B180" i="12"/>
  <c r="C180" i="12" l="1"/>
  <c r="E180" i="12"/>
  <c r="F180" i="12"/>
  <c r="G180" i="12"/>
  <c r="H180" i="12"/>
  <c r="D180" i="12"/>
  <c r="B181" i="12"/>
  <c r="C181" i="12" l="1"/>
  <c r="E181" i="12"/>
  <c r="G181" i="12"/>
  <c r="D181" i="12"/>
  <c r="F181" i="12"/>
  <c r="H181" i="12"/>
  <c r="B182" i="12"/>
  <c r="C182" i="12" l="1"/>
  <c r="E182" i="12"/>
  <c r="F182" i="12"/>
  <c r="G182" i="12"/>
  <c r="H182" i="12"/>
  <c r="D182" i="12"/>
  <c r="B183" i="12"/>
  <c r="C183" i="12" l="1"/>
  <c r="E183" i="12"/>
  <c r="H183" i="12"/>
  <c r="D183" i="12"/>
  <c r="F183" i="12"/>
  <c r="G183" i="12"/>
  <c r="B184" i="12"/>
  <c r="C184" i="12" l="1"/>
  <c r="E184" i="12"/>
  <c r="H184" i="12"/>
  <c r="G184" i="12"/>
  <c r="F184" i="12"/>
  <c r="D184" i="12"/>
  <c r="B185" i="12"/>
  <c r="C185" i="12" l="1"/>
  <c r="E185" i="12"/>
  <c r="F185" i="12"/>
  <c r="D185" i="12"/>
  <c r="G185" i="12"/>
  <c r="H185" i="12"/>
  <c r="B186" i="12"/>
  <c r="C186" i="12" l="1"/>
  <c r="E186" i="12"/>
  <c r="F186" i="12"/>
  <c r="G186" i="12"/>
  <c r="D186" i="12"/>
  <c r="H186" i="12"/>
  <c r="B187" i="12"/>
  <c r="C187" i="12" l="1"/>
  <c r="E187" i="12"/>
  <c r="G187" i="12"/>
  <c r="F187" i="12"/>
  <c r="H187" i="12"/>
  <c r="D187" i="12"/>
  <c r="B188" i="12"/>
  <c r="C188" i="12" l="1"/>
  <c r="E188" i="12"/>
  <c r="D188" i="12"/>
  <c r="F188" i="12"/>
  <c r="H188" i="12"/>
  <c r="G188" i="12"/>
  <c r="B189" i="12"/>
  <c r="C189" i="12" l="1"/>
  <c r="E189" i="12"/>
  <c r="G189" i="12"/>
  <c r="F189" i="12"/>
  <c r="H189" i="12"/>
  <c r="D189" i="12"/>
  <c r="B190" i="12"/>
  <c r="C190" i="12" l="1"/>
  <c r="E190" i="12"/>
  <c r="G190" i="12"/>
  <c r="D190" i="12"/>
  <c r="F190" i="12"/>
  <c r="H190" i="12"/>
  <c r="B191" i="12"/>
  <c r="C191" i="12" l="1"/>
  <c r="E191" i="12"/>
  <c r="D191" i="12"/>
  <c r="F191" i="12"/>
  <c r="H191" i="12"/>
  <c r="G191" i="12"/>
  <c r="B192" i="12"/>
  <c r="C192" i="12" l="1"/>
  <c r="E192" i="12"/>
  <c r="D192" i="12"/>
  <c r="G192" i="12"/>
  <c r="F192" i="12"/>
  <c r="H192" i="12"/>
  <c r="B193" i="12"/>
  <c r="C193" i="12" l="1"/>
  <c r="E193" i="12"/>
  <c r="F193" i="12"/>
  <c r="H193" i="12"/>
  <c r="G193" i="12"/>
  <c r="D193" i="12"/>
  <c r="B194" i="12"/>
  <c r="C194" i="12" l="1"/>
  <c r="E194" i="12"/>
  <c r="F194" i="12"/>
  <c r="D194" i="12"/>
  <c r="G194" i="12"/>
  <c r="H194" i="12"/>
  <c r="B195" i="12"/>
  <c r="C195" i="12" l="1"/>
  <c r="E195" i="12"/>
  <c r="H195" i="12"/>
  <c r="G195" i="12"/>
  <c r="D195" i="12"/>
  <c r="F195" i="12"/>
  <c r="B196" i="12"/>
  <c r="C196" i="12" l="1"/>
  <c r="E196" i="12"/>
  <c r="D196" i="12"/>
  <c r="G196" i="12"/>
  <c r="H196" i="12"/>
  <c r="F196" i="12"/>
  <c r="B197" i="12"/>
  <c r="C197" i="12" l="1"/>
  <c r="E197" i="12"/>
  <c r="H197" i="12"/>
  <c r="G197" i="12"/>
  <c r="D197" i="12"/>
  <c r="F197" i="12"/>
  <c r="B198" i="12"/>
  <c r="C198" i="12" l="1"/>
  <c r="E198" i="12"/>
  <c r="H198" i="12"/>
  <c r="D198" i="12"/>
  <c r="F198" i="12"/>
  <c r="G198" i="12"/>
  <c r="B199" i="12"/>
  <c r="C199" i="12" l="1"/>
  <c r="E199" i="12"/>
  <c r="G199" i="12"/>
  <c r="D199" i="12"/>
  <c r="H199" i="12"/>
  <c r="F199" i="12"/>
  <c r="B200" i="12"/>
  <c r="C200" i="12" l="1"/>
  <c r="E200" i="12"/>
  <c r="G200" i="12"/>
  <c r="H200" i="12"/>
  <c r="F200" i="12"/>
  <c r="D200" i="12"/>
  <c r="B201" i="12"/>
  <c r="C201" i="12" l="1"/>
  <c r="E201" i="12"/>
  <c r="G201" i="12"/>
  <c r="F201" i="12"/>
  <c r="D201" i="12"/>
  <c r="H201" i="12"/>
  <c r="B202" i="12"/>
  <c r="C202" i="12" l="1"/>
  <c r="E202" i="12"/>
  <c r="H202" i="12"/>
  <c r="G202" i="12"/>
  <c r="D202" i="12"/>
  <c r="F202" i="12"/>
  <c r="B203" i="12"/>
  <c r="C203" i="12" l="1"/>
  <c r="E203" i="12"/>
  <c r="F203" i="12"/>
  <c r="H203" i="12"/>
  <c r="D203" i="12"/>
  <c r="G203" i="12"/>
  <c r="B204" i="12"/>
  <c r="C204" i="12" l="1"/>
  <c r="E204" i="12"/>
  <c r="F204" i="12"/>
  <c r="H204" i="12"/>
  <c r="D204" i="12"/>
  <c r="G204" i="12"/>
  <c r="B205" i="12"/>
  <c r="C205" i="12" l="1"/>
  <c r="E205" i="12"/>
  <c r="F205" i="12"/>
  <c r="G205" i="12"/>
  <c r="D205" i="12"/>
  <c r="H205" i="12"/>
  <c r="B206" i="12"/>
  <c r="C206" i="12" l="1"/>
  <c r="E206" i="12"/>
  <c r="G206" i="12"/>
  <c r="H206" i="12"/>
  <c r="D206" i="12"/>
  <c r="F206" i="12"/>
  <c r="B207" i="12"/>
  <c r="C207" i="12" l="1"/>
  <c r="E207" i="12"/>
  <c r="D207" i="12"/>
  <c r="G207" i="12"/>
  <c r="F207" i="12"/>
  <c r="H207" i="12"/>
  <c r="B208" i="12"/>
  <c r="C208" i="12" l="1"/>
  <c r="E208" i="12"/>
  <c r="H208" i="12"/>
  <c r="D208" i="12"/>
  <c r="F208" i="12"/>
  <c r="G208" i="12"/>
  <c r="B209" i="12"/>
  <c r="C209" i="12" l="1"/>
  <c r="E209" i="12"/>
  <c r="H209" i="12"/>
  <c r="F209" i="12"/>
  <c r="G209" i="12"/>
  <c r="D209" i="12"/>
  <c r="B210" i="12"/>
  <c r="C210" i="12" l="1"/>
  <c r="E210" i="12"/>
  <c r="F210" i="12"/>
  <c r="H210" i="12"/>
  <c r="D210" i="12"/>
  <c r="G210" i="12"/>
  <c r="B211" i="12"/>
  <c r="C211" i="12" l="1"/>
  <c r="E211" i="12"/>
  <c r="G211" i="12"/>
  <c r="D211" i="12"/>
  <c r="F211" i="12"/>
  <c r="H211" i="12"/>
  <c r="B212" i="12"/>
  <c r="C212" i="12" l="1"/>
  <c r="E212" i="12"/>
  <c r="F212" i="12"/>
  <c r="H212" i="12"/>
  <c r="D212" i="12"/>
  <c r="G212" i="12"/>
  <c r="B213" i="12"/>
  <c r="C213" i="12" l="1"/>
  <c r="E213" i="12"/>
  <c r="H213" i="12"/>
  <c r="G213" i="12"/>
  <c r="F213" i="12"/>
  <c r="D213" i="12"/>
  <c r="B214" i="12"/>
  <c r="C214" i="12" l="1"/>
  <c r="E214" i="12"/>
  <c r="D214" i="12"/>
  <c r="H214" i="12"/>
  <c r="F214" i="12"/>
  <c r="G214" i="12"/>
</calcChain>
</file>

<file path=xl/sharedStrings.xml><?xml version="1.0" encoding="utf-8"?>
<sst xmlns="http://schemas.openxmlformats.org/spreadsheetml/2006/main" count="432" uniqueCount="93">
  <si>
    <t>Exp 1</t>
  </si>
  <si>
    <t>Shear Rate</t>
  </si>
  <si>
    <t>[1/s]</t>
  </si>
  <si>
    <t>Viscocity</t>
  </si>
  <si>
    <r>
      <t>[Pa</t>
    </r>
    <r>
      <rPr>
        <sz val="11"/>
        <color theme="1"/>
        <rFont val="Calibri"/>
        <family val="2"/>
      </rPr>
      <t>·s]</t>
    </r>
  </si>
  <si>
    <t>Exp 2</t>
  </si>
  <si>
    <t>Exp 3</t>
  </si>
  <si>
    <t>Moisture content (3)</t>
  </si>
  <si>
    <t>Moisture content (4)</t>
  </si>
  <si>
    <t>Moisture content (5)</t>
  </si>
  <si>
    <t>Moisture content (6)</t>
  </si>
  <si>
    <t>Moisture content (7)</t>
  </si>
  <si>
    <t>Moisture content (8)</t>
  </si>
  <si>
    <t>2015/03/03; 11:50 AM</t>
  </si>
  <si>
    <t>2015/03/03; 12:36 PM</t>
  </si>
  <si>
    <t>2015/03/03; 01:23 PM</t>
  </si>
  <si>
    <t>2015/03/31; 11:23 AM</t>
  </si>
  <si>
    <t>2015/03/31; 12:10 PM</t>
  </si>
  <si>
    <t>2015/03/31; 01:13 PM</t>
  </si>
  <si>
    <t>2015/04/03; 08:03 AM</t>
  </si>
  <si>
    <t>2015/04/03; 08:54 AM</t>
  </si>
  <si>
    <t>2015/04/03; 09:48 AM</t>
  </si>
  <si>
    <t>2015/04/04; 08:17 AM</t>
  </si>
  <si>
    <t>2015/04/04; 08:42 AM</t>
  </si>
  <si>
    <t>2015/04/04; 08:56 AM</t>
  </si>
  <si>
    <t>2015/04/04; 09:11 AM</t>
  </si>
  <si>
    <t>2015/04/04; 09:27 AM</t>
  </si>
  <si>
    <t>2015/04/04; 09:41 AM</t>
  </si>
  <si>
    <t>Pit 1</t>
  </si>
  <si>
    <t>Moisture content analysis (%)</t>
  </si>
  <si>
    <t>Replicate 1</t>
  </si>
  <si>
    <t>Replicate 2</t>
  </si>
  <si>
    <t>Replicate 3</t>
  </si>
  <si>
    <t>Average</t>
  </si>
  <si>
    <t>Deviation</t>
  </si>
  <si>
    <t>Mositure content (3)</t>
  </si>
  <si>
    <t>Mositure content (4)</t>
  </si>
  <si>
    <t>Mositure content (5)</t>
  </si>
  <si>
    <t>Mositure content (6)</t>
  </si>
  <si>
    <t>Mositure content (7)</t>
  </si>
  <si>
    <t>Mositure content (8)</t>
  </si>
  <si>
    <t>Bucket 1</t>
  </si>
  <si>
    <t>Bucket 2</t>
  </si>
  <si>
    <t>Bucket 3</t>
  </si>
  <si>
    <t>Ash content analysis (mg/g)</t>
  </si>
  <si>
    <t>Moisture content (%)</t>
  </si>
  <si>
    <r>
      <t>[Pa</t>
    </r>
    <r>
      <rPr>
        <b/>
        <sz val="11"/>
        <color rgb="FFC00000"/>
        <rFont val="Calibri"/>
        <family val="2"/>
      </rPr>
      <t>·s]</t>
    </r>
  </si>
  <si>
    <t>MC</t>
  </si>
  <si>
    <t>%</t>
  </si>
  <si>
    <t>Parameters of the model</t>
  </si>
  <si>
    <t>K</t>
  </si>
  <si>
    <t>Constant</t>
  </si>
  <si>
    <t xml:space="preserve">Power </t>
  </si>
  <si>
    <t>n</t>
  </si>
  <si>
    <t>Pit 2</t>
  </si>
  <si>
    <t>Pit 3</t>
  </si>
  <si>
    <t>~ 80 %</t>
  </si>
  <si>
    <t>[81 - 75]</t>
  </si>
  <si>
    <t>[83 - 79]</t>
  </si>
  <si>
    <t>M.C.</t>
  </si>
  <si>
    <r>
      <t>ln(</t>
    </r>
    <r>
      <rPr>
        <sz val="11"/>
        <color theme="1"/>
        <rFont val="Calibri"/>
        <family val="2"/>
      </rPr>
      <t>ϔ)</t>
    </r>
  </si>
  <si>
    <r>
      <t>ln(</t>
    </r>
    <r>
      <rPr>
        <sz val="11"/>
        <color theme="1"/>
        <rFont val="Calibri"/>
        <family val="2"/>
      </rPr>
      <t>μ)</t>
    </r>
  </si>
  <si>
    <t xml:space="preserve">Slope </t>
  </si>
  <si>
    <t>Intercept</t>
  </si>
  <si>
    <t>ln(M.C.)</t>
  </si>
  <si>
    <t>ln(K)</t>
  </si>
  <si>
    <t>ln(n)</t>
  </si>
  <si>
    <t>Power</t>
  </si>
  <si>
    <t>Model Woolley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</si>
  <si>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</si>
  <si>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</si>
  <si>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&lt;Name&gt;Tiff, 300 dpi, RGB, Transparent canvas&lt;/Name&gt;_x000D_
  &lt;Dpi&gt;300&lt;/Dpi&gt;_x000D_
  &lt;FileType&gt;Tiff&lt;/FileType&gt;_x000D_
  &lt;ColorSpace&gt;Rgb&lt;/ColorSpace&gt;_x000D_
  &lt;Transparency&gt;TransparentCanvas&lt;/Transparency&gt;_x000D_
  &lt;UseColorProfile&gt;false&lt;/UseColorProfile&gt;_x000D_
  &lt;ColorProfile&gt;CNBC7DB0&lt;/ColorProfile&gt;_x000D_
&lt;/Preset&gt;</t>
  </si>
  <si>
    <t>export_path</t>
  </si>
  <si>
    <t>C:\Users\septiens\Desktop\Rheology article\Images\Figure 9a.tif</t>
  </si>
  <si>
    <t>2015/03/05; 11:37 AM</t>
  </si>
  <si>
    <t>2015/03/05; 12:28 PM</t>
  </si>
  <si>
    <t>2015/03/05; 01:12 PM</t>
  </si>
  <si>
    <t>Shear Stress</t>
  </si>
  <si>
    <t>[Pa]</t>
  </si>
  <si>
    <t>Moisture content</t>
  </si>
  <si>
    <t xml:space="preserve">Pa </t>
  </si>
  <si>
    <t>Yield stress</t>
  </si>
  <si>
    <t>Yield Stress (Pa)</t>
  </si>
  <si>
    <t>Exp</t>
  </si>
  <si>
    <t>Model</t>
  </si>
  <si>
    <t>-</t>
  </si>
  <si>
    <t xml:space="preserve">Moisture content </t>
  </si>
  <si>
    <t>RSD</t>
  </si>
  <si>
    <t>max</t>
  </si>
  <si>
    <t xml:space="preserve">min </t>
  </si>
  <si>
    <t>average</t>
  </si>
  <si>
    <t>RSD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</si>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</sst>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E+00"/>
    <numFmt numFmtId="165" formatCode="0.00000"/>
    <numFmt numFmtId="166" formatCode="0.0"/>
    <numFmt numFmtId="167" formatCode="0.000"/>
    <numFmt numFmtId="168" formatCode="0.0000"/>
    <numFmt numFmtId="169" formatCode="0.0E+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1" xfId="0" applyBorder="1"/>
    <xf numFmtId="0" fontId="1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10" xfId="0" applyFont="1" applyBorder="1" applyAlignment="1">
      <alignment horizontal="center" vertical="center"/>
    </xf>
    <xf numFmtId="166" fontId="0" fillId="3" borderId="12" xfId="0" applyNumberFormat="1" applyFill="1" applyBorder="1" applyAlignment="1">
      <alignment horizontal="center" vertical="center"/>
    </xf>
    <xf numFmtId="167" fontId="5" fillId="0" borderId="0" xfId="0" applyNumberFormat="1" applyFont="1" applyAlignment="1">
      <alignment horizontal="center"/>
    </xf>
    <xf numFmtId="166" fontId="0" fillId="0" borderId="0" xfId="0" applyNumberFormat="1"/>
    <xf numFmtId="167" fontId="5" fillId="0" borderId="0" xfId="0" applyNumberFormat="1" applyFont="1"/>
    <xf numFmtId="0" fontId="1" fillId="0" borderId="7" xfId="0" applyFont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6" fontId="5" fillId="0" borderId="0" xfId="0" applyNumberFormat="1" applyFont="1"/>
    <xf numFmtId="167" fontId="0" fillId="0" borderId="0" xfId="0" applyNumberFormat="1"/>
    <xf numFmtId="166" fontId="0" fillId="3" borderId="11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13" xfId="0" applyNumberFormat="1" applyFill="1" applyBorder="1" applyAlignment="1">
      <alignment horizontal="center" vertical="center"/>
    </xf>
    <xf numFmtId="166" fontId="0" fillId="3" borderId="14" xfId="0" applyNumberForma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6" fontId="7" fillId="0" borderId="10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6" fontId="7" fillId="0" borderId="8" xfId="0" applyNumberFormat="1" applyFont="1" applyBorder="1" applyAlignment="1">
      <alignment horizontal="center" vertical="center"/>
    </xf>
    <xf numFmtId="166" fontId="0" fillId="0" borderId="11" xfId="0" applyNumberFormat="1" applyFont="1" applyBorder="1" applyAlignment="1">
      <alignment horizontal="center" vertical="center"/>
    </xf>
    <xf numFmtId="166" fontId="0" fillId="0" borderId="10" xfId="0" applyNumberFormat="1" applyFont="1" applyBorder="1" applyAlignment="1">
      <alignment horizontal="center" vertical="center"/>
    </xf>
    <xf numFmtId="166" fontId="0" fillId="0" borderId="8" xfId="0" applyNumberFormat="1" applyFont="1" applyBorder="1" applyAlignment="1">
      <alignment horizontal="center" vertical="center"/>
    </xf>
    <xf numFmtId="166" fontId="0" fillId="0" borderId="7" xfId="0" applyNumberFormat="1" applyFont="1" applyBorder="1" applyAlignment="1">
      <alignment horizontal="center" vertical="center"/>
    </xf>
    <xf numFmtId="168" fontId="0" fillId="0" borderId="8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166" fontId="0" fillId="0" borderId="13" xfId="0" applyNumberFormat="1" applyFont="1" applyBorder="1" applyAlignment="1">
      <alignment horizontal="center" vertical="center"/>
    </xf>
    <xf numFmtId="166" fontId="0" fillId="0" borderId="3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1" fontId="6" fillId="5" borderId="14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6" fillId="5" borderId="12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2" fontId="6" fillId="5" borderId="9" xfId="0" applyNumberFormat="1" applyFont="1" applyFill="1" applyBorder="1" applyAlignment="1">
      <alignment horizontal="center" vertical="center"/>
    </xf>
    <xf numFmtId="0" fontId="0" fillId="6" borderId="0" xfId="0" applyFill="1"/>
    <xf numFmtId="166" fontId="0" fillId="0" borderId="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6" fontId="2" fillId="0" borderId="13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2" fontId="5" fillId="0" borderId="0" xfId="0" applyNumberFormat="1" applyFont="1"/>
    <xf numFmtId="0" fontId="0" fillId="0" borderId="0" xfId="0" applyAlignment="1">
      <alignment horizontal="right"/>
    </xf>
    <xf numFmtId="2" fontId="6" fillId="5" borderId="14" xfId="0" applyNumberFormat="1" applyFont="1" applyFill="1" applyBorder="1"/>
    <xf numFmtId="0" fontId="6" fillId="5" borderId="12" xfId="0" applyFont="1" applyFill="1" applyBorder="1"/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right" vertical="center"/>
    </xf>
    <xf numFmtId="0" fontId="6" fillId="5" borderId="8" xfId="0" applyFont="1" applyFill="1" applyBorder="1" applyAlignment="1">
      <alignment horizontal="left" vertical="center"/>
    </xf>
    <xf numFmtId="169" fontId="6" fillId="5" borderId="9" xfId="0" applyNumberFormat="1" applyFont="1" applyFill="1" applyBorder="1" applyAlignment="1">
      <alignment horizontal="right" vertical="center"/>
    </xf>
    <xf numFmtId="11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6" fontId="6" fillId="5" borderId="14" xfId="0" applyNumberFormat="1" applyFont="1" applyFill="1" applyBorder="1" applyAlignment="1">
      <alignment horizontal="right" vertical="center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1" fontId="6" fillId="5" borderId="9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9" fontId="1" fillId="0" borderId="0" xfId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right" vertical="top"/>
    </xf>
    <xf numFmtId="0" fontId="1" fillId="0" borderId="5" xfId="0" applyFont="1" applyBorder="1" applyAlignment="1">
      <alignment horizontal="center"/>
    </xf>
    <xf numFmtId="0" fontId="6" fillId="3" borderId="15" xfId="0" applyFont="1" applyFill="1" applyBorder="1"/>
    <xf numFmtId="1" fontId="6" fillId="3" borderId="16" xfId="0" applyNumberFormat="1" applyFont="1" applyFill="1" applyBorder="1" applyAlignment="1">
      <alignment horizontal="center" vertical="center"/>
    </xf>
    <xf numFmtId="1" fontId="6" fillId="3" borderId="17" xfId="0" applyNumberFormat="1" applyFont="1" applyFill="1" applyBorder="1" applyAlignment="1">
      <alignment horizontal="center" vertical="center"/>
    </xf>
    <xf numFmtId="0" fontId="6" fillId="3" borderId="18" xfId="0" applyFont="1" applyFill="1" applyBorder="1"/>
    <xf numFmtId="1" fontId="6" fillId="3" borderId="0" xfId="0" applyNumberFormat="1" applyFont="1" applyFill="1" applyBorder="1" applyAlignment="1">
      <alignment horizontal="center" vertical="center"/>
    </xf>
    <xf numFmtId="1" fontId="6" fillId="3" borderId="19" xfId="0" applyNumberFormat="1" applyFont="1" applyFill="1" applyBorder="1" applyAlignment="1">
      <alignment horizontal="center" vertical="center"/>
    </xf>
    <xf numFmtId="0" fontId="6" fillId="3" borderId="20" xfId="0" applyFont="1" applyFill="1" applyBorder="1"/>
    <xf numFmtId="1" fontId="6" fillId="3" borderId="21" xfId="0" applyNumberFormat="1" applyFont="1" applyFill="1" applyBorder="1" applyAlignment="1">
      <alignment horizontal="center" vertical="center"/>
    </xf>
    <xf numFmtId="1" fontId="6" fillId="3" borderId="22" xfId="0" applyNumberFormat="1" applyFont="1" applyFill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10" fillId="4" borderId="8" xfId="0" applyNumberFormat="1" applyFont="1" applyFill="1" applyBorder="1" applyAlignment="1">
      <alignment horizontal="center"/>
    </xf>
    <xf numFmtId="2" fontId="10" fillId="4" borderId="1" xfId="0" applyNumberFormat="1" applyFont="1" applyFill="1" applyBorder="1" applyAlignment="1">
      <alignment horizontal="center"/>
    </xf>
    <xf numFmtId="2" fontId="10" fillId="4" borderId="9" xfId="0" applyNumberFormat="1" applyFont="1" applyFill="1" applyBorder="1" applyAlignment="1">
      <alignment horizontal="center"/>
    </xf>
    <xf numFmtId="9" fontId="2" fillId="0" borderId="0" xfId="1" applyFont="1"/>
    <xf numFmtId="9" fontId="0" fillId="0" borderId="0" xfId="1" applyFont="1"/>
    <xf numFmtId="9" fontId="0" fillId="0" borderId="0" xfId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7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data'!$B$5</c:f>
              <c:strCache>
                <c:ptCount val="1"/>
                <c:pt idx="0">
                  <c:v>Exp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data'!$B$12:$B$72</c:f>
              <c:numCache>
                <c:formatCode>General</c:formatCode>
                <c:ptCount val="61"/>
                <c:pt idx="0">
                  <c:v>1.01E-4</c:v>
                </c:pt>
                <c:pt idx="1">
                  <c:v>7.8200000000000003E-5</c:v>
                </c:pt>
                <c:pt idx="2">
                  <c:v>7.25E-5</c:v>
                </c:pt>
                <c:pt idx="3">
                  <c:v>7.7000000000000001E-5</c:v>
                </c:pt>
                <c:pt idx="4">
                  <c:v>1.0399999999999999E-4</c:v>
                </c:pt>
                <c:pt idx="5">
                  <c:v>1.07E-4</c:v>
                </c:pt>
                <c:pt idx="6">
                  <c:v>1.1900000000000001E-4</c:v>
                </c:pt>
                <c:pt idx="7">
                  <c:v>1.3300000000000001E-4</c:v>
                </c:pt>
                <c:pt idx="8">
                  <c:v>1.37E-4</c:v>
                </c:pt>
                <c:pt idx="9">
                  <c:v>1.5699999999999999E-4</c:v>
                </c:pt>
                <c:pt idx="10">
                  <c:v>1.8699999999999999E-4</c:v>
                </c:pt>
                <c:pt idx="11">
                  <c:v>2.24E-4</c:v>
                </c:pt>
                <c:pt idx="12">
                  <c:v>2.63E-4</c:v>
                </c:pt>
                <c:pt idx="13">
                  <c:v>3.6699999999999998E-4</c:v>
                </c:pt>
                <c:pt idx="14">
                  <c:v>6.0499999999999996E-4</c:v>
                </c:pt>
                <c:pt idx="15">
                  <c:v>8.9099999999999997E-4</c:v>
                </c:pt>
                <c:pt idx="16">
                  <c:v>5.6700000000000001E-4</c:v>
                </c:pt>
                <c:pt idx="17">
                  <c:v>1.6100000000000001E-3</c:v>
                </c:pt>
                <c:pt idx="18">
                  <c:v>1.3500000000000001E-3</c:v>
                </c:pt>
                <c:pt idx="19">
                  <c:v>1.81E-3</c:v>
                </c:pt>
                <c:pt idx="20">
                  <c:v>2.9199999999999999E-3</c:v>
                </c:pt>
                <c:pt idx="21">
                  <c:v>4.8700000000000002E-3</c:v>
                </c:pt>
                <c:pt idx="22">
                  <c:v>7.0200000000000002E-3</c:v>
                </c:pt>
                <c:pt idx="23">
                  <c:v>1.2E-2</c:v>
                </c:pt>
                <c:pt idx="24">
                  <c:v>0.02</c:v>
                </c:pt>
                <c:pt idx="25">
                  <c:v>3.0300000000000001E-2</c:v>
                </c:pt>
                <c:pt idx="26">
                  <c:v>4.41E-2</c:v>
                </c:pt>
                <c:pt idx="27">
                  <c:v>7.3400000000000007E-2</c:v>
                </c:pt>
                <c:pt idx="28">
                  <c:v>0.161</c:v>
                </c:pt>
                <c:pt idx="29">
                  <c:v>0.28399999999999997</c:v>
                </c:pt>
                <c:pt idx="30">
                  <c:v>0.68500000000000005</c:v>
                </c:pt>
                <c:pt idx="31">
                  <c:v>0.91900000000000004</c:v>
                </c:pt>
                <c:pt idx="32">
                  <c:v>1.54</c:v>
                </c:pt>
                <c:pt idx="33">
                  <c:v>1.92</c:v>
                </c:pt>
                <c:pt idx="34">
                  <c:v>2.0099999999999998</c:v>
                </c:pt>
                <c:pt idx="35">
                  <c:v>1.77</c:v>
                </c:pt>
                <c:pt idx="36">
                  <c:v>4.0199999999999996</c:v>
                </c:pt>
                <c:pt idx="37">
                  <c:v>5.04</c:v>
                </c:pt>
                <c:pt idx="38">
                  <c:v>5.97</c:v>
                </c:pt>
                <c:pt idx="39">
                  <c:v>7.98</c:v>
                </c:pt>
                <c:pt idx="40">
                  <c:v>7.91</c:v>
                </c:pt>
                <c:pt idx="41">
                  <c:v>12.8</c:v>
                </c:pt>
                <c:pt idx="42">
                  <c:v>15.8</c:v>
                </c:pt>
                <c:pt idx="43">
                  <c:v>19.7</c:v>
                </c:pt>
                <c:pt idx="44">
                  <c:v>25</c:v>
                </c:pt>
                <c:pt idx="45">
                  <c:v>31.7</c:v>
                </c:pt>
                <c:pt idx="46">
                  <c:v>39.5</c:v>
                </c:pt>
                <c:pt idx="47">
                  <c:v>50.2</c:v>
                </c:pt>
                <c:pt idx="48">
                  <c:v>62.9</c:v>
                </c:pt>
                <c:pt idx="49">
                  <c:v>80</c:v>
                </c:pt>
                <c:pt idx="50">
                  <c:v>99.9</c:v>
                </c:pt>
                <c:pt idx="51">
                  <c:v>126</c:v>
                </c:pt>
                <c:pt idx="52">
                  <c:v>157</c:v>
                </c:pt>
                <c:pt idx="53">
                  <c:v>154</c:v>
                </c:pt>
                <c:pt idx="54">
                  <c:v>164</c:v>
                </c:pt>
                <c:pt idx="55">
                  <c:v>162</c:v>
                </c:pt>
                <c:pt idx="56">
                  <c:v>150</c:v>
                </c:pt>
                <c:pt idx="57">
                  <c:v>162</c:v>
                </c:pt>
                <c:pt idx="58">
                  <c:v>183</c:v>
                </c:pt>
                <c:pt idx="59">
                  <c:v>175</c:v>
                </c:pt>
                <c:pt idx="60">
                  <c:v>180</c:v>
                </c:pt>
              </c:numCache>
            </c:numRef>
          </c:xVal>
          <c:yVal>
            <c:numRef>
              <c:f>'Raw data'!$C$12:$C$72</c:f>
              <c:numCache>
                <c:formatCode>General</c:formatCode>
                <c:ptCount val="61"/>
                <c:pt idx="0">
                  <c:v>128000</c:v>
                </c:pt>
                <c:pt idx="1">
                  <c:v>168000</c:v>
                </c:pt>
                <c:pt idx="2">
                  <c:v>187000</c:v>
                </c:pt>
                <c:pt idx="3">
                  <c:v>184000</c:v>
                </c:pt>
                <c:pt idx="4">
                  <c:v>143000</c:v>
                </c:pt>
                <c:pt idx="5">
                  <c:v>147000</c:v>
                </c:pt>
                <c:pt idx="6">
                  <c:v>141000</c:v>
                </c:pt>
                <c:pt idx="7">
                  <c:v>136000</c:v>
                </c:pt>
                <c:pt idx="8">
                  <c:v>145000</c:v>
                </c:pt>
                <c:pt idx="9">
                  <c:v>141000</c:v>
                </c:pt>
                <c:pt idx="10">
                  <c:v>133000</c:v>
                </c:pt>
                <c:pt idx="11">
                  <c:v>127000</c:v>
                </c:pt>
                <c:pt idx="12">
                  <c:v>125000</c:v>
                </c:pt>
                <c:pt idx="13">
                  <c:v>104000</c:v>
                </c:pt>
                <c:pt idx="14">
                  <c:v>74900</c:v>
                </c:pt>
                <c:pt idx="15">
                  <c:v>60600</c:v>
                </c:pt>
                <c:pt idx="16">
                  <c:v>115000</c:v>
                </c:pt>
                <c:pt idx="17">
                  <c:v>49000</c:v>
                </c:pt>
                <c:pt idx="18">
                  <c:v>71200</c:v>
                </c:pt>
                <c:pt idx="19">
                  <c:v>65300</c:v>
                </c:pt>
                <c:pt idx="20">
                  <c:v>49900</c:v>
                </c:pt>
                <c:pt idx="21">
                  <c:v>37000</c:v>
                </c:pt>
                <c:pt idx="22">
                  <c:v>31700</c:v>
                </c:pt>
                <c:pt idx="23">
                  <c:v>23100</c:v>
                </c:pt>
                <c:pt idx="24">
                  <c:v>17200</c:v>
                </c:pt>
                <c:pt idx="25">
                  <c:v>14000</c:v>
                </c:pt>
                <c:pt idx="26">
                  <c:v>11900</c:v>
                </c:pt>
                <c:pt idx="27">
                  <c:v>8860</c:v>
                </c:pt>
                <c:pt idx="28">
                  <c:v>4930</c:v>
                </c:pt>
                <c:pt idx="29">
                  <c:v>3360</c:v>
                </c:pt>
                <c:pt idx="30">
                  <c:v>1600</c:v>
                </c:pt>
                <c:pt idx="31">
                  <c:v>1280</c:v>
                </c:pt>
                <c:pt idx="32">
                  <c:v>837</c:v>
                </c:pt>
                <c:pt idx="33">
                  <c:v>686</c:v>
                </c:pt>
                <c:pt idx="34">
                  <c:v>622</c:v>
                </c:pt>
                <c:pt idx="35">
                  <c:v>687</c:v>
                </c:pt>
                <c:pt idx="36">
                  <c:v>315</c:v>
                </c:pt>
                <c:pt idx="37">
                  <c:v>238</c:v>
                </c:pt>
                <c:pt idx="38">
                  <c:v>195</c:v>
                </c:pt>
                <c:pt idx="39">
                  <c:v>146</c:v>
                </c:pt>
                <c:pt idx="40">
                  <c:v>157</c:v>
                </c:pt>
                <c:pt idx="41">
                  <c:v>92.7</c:v>
                </c:pt>
                <c:pt idx="42">
                  <c:v>75</c:v>
                </c:pt>
                <c:pt idx="43">
                  <c:v>63.7</c:v>
                </c:pt>
                <c:pt idx="44">
                  <c:v>51.6</c:v>
                </c:pt>
                <c:pt idx="45">
                  <c:v>41.2</c:v>
                </c:pt>
                <c:pt idx="46">
                  <c:v>34.9</c:v>
                </c:pt>
                <c:pt idx="47">
                  <c:v>27.5</c:v>
                </c:pt>
                <c:pt idx="48">
                  <c:v>23.1</c:v>
                </c:pt>
                <c:pt idx="49">
                  <c:v>19.399999999999999</c:v>
                </c:pt>
                <c:pt idx="50">
                  <c:v>15.8</c:v>
                </c:pt>
                <c:pt idx="51">
                  <c:v>12.7</c:v>
                </c:pt>
                <c:pt idx="52">
                  <c:v>11.1</c:v>
                </c:pt>
                <c:pt idx="53">
                  <c:v>11.4</c:v>
                </c:pt>
                <c:pt idx="54">
                  <c:v>10.7</c:v>
                </c:pt>
                <c:pt idx="55">
                  <c:v>10.8</c:v>
                </c:pt>
                <c:pt idx="56">
                  <c:v>11.7</c:v>
                </c:pt>
                <c:pt idx="57">
                  <c:v>10.8</c:v>
                </c:pt>
                <c:pt idx="58">
                  <c:v>9.59</c:v>
                </c:pt>
                <c:pt idx="59">
                  <c:v>10</c:v>
                </c:pt>
                <c:pt idx="60">
                  <c:v>9.7899999999999991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9-4DC5-A1AE-C7BB08DEB660}"/>
            </c:ext>
          </c:extLst>
        </c:ser>
        <c:ser>
          <c:idx val="1"/>
          <c:order val="1"/>
          <c:tx>
            <c:strRef>
              <c:f>'Raw data'!$E$5</c:f>
              <c:strCache>
                <c:ptCount val="1"/>
                <c:pt idx="0">
                  <c:v>Exp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data'!$E$12:$E$72</c:f>
              <c:numCache>
                <c:formatCode>General</c:formatCode>
                <c:ptCount val="61"/>
                <c:pt idx="16">
                  <c:v>7.8299999999999995E-4</c:v>
                </c:pt>
                <c:pt idx="17">
                  <c:v>8.1700000000000002E-4</c:v>
                </c:pt>
                <c:pt idx="18">
                  <c:v>1.97E-3</c:v>
                </c:pt>
                <c:pt idx="19">
                  <c:v>2.33E-3</c:v>
                </c:pt>
                <c:pt idx="20">
                  <c:v>2.8900000000000002E-3</c:v>
                </c:pt>
                <c:pt idx="21">
                  <c:v>4.0400000000000002E-3</c:v>
                </c:pt>
                <c:pt idx="22">
                  <c:v>6.1799999999999997E-3</c:v>
                </c:pt>
                <c:pt idx="23">
                  <c:v>9.3699999999999999E-3</c:v>
                </c:pt>
                <c:pt idx="24">
                  <c:v>1.4999999999999999E-2</c:v>
                </c:pt>
                <c:pt idx="25">
                  <c:v>2.5100000000000001E-2</c:v>
                </c:pt>
                <c:pt idx="26">
                  <c:v>5.0500000000000003E-2</c:v>
                </c:pt>
                <c:pt idx="27">
                  <c:v>7.5200000000000003E-2</c:v>
                </c:pt>
                <c:pt idx="28">
                  <c:v>0.14499999999999999</c:v>
                </c:pt>
                <c:pt idx="29">
                  <c:v>0.32600000000000001</c:v>
                </c:pt>
                <c:pt idx="30">
                  <c:v>0.77300000000000002</c:v>
                </c:pt>
                <c:pt idx="31">
                  <c:v>1.66</c:v>
                </c:pt>
                <c:pt idx="32">
                  <c:v>1.26</c:v>
                </c:pt>
                <c:pt idx="33">
                  <c:v>1.99</c:v>
                </c:pt>
                <c:pt idx="34">
                  <c:v>3.49</c:v>
                </c:pt>
                <c:pt idx="35">
                  <c:v>3.88</c:v>
                </c:pt>
                <c:pt idx="36">
                  <c:v>4.38</c:v>
                </c:pt>
                <c:pt idx="37">
                  <c:v>5.31</c:v>
                </c:pt>
                <c:pt idx="38">
                  <c:v>6.62</c:v>
                </c:pt>
                <c:pt idx="39">
                  <c:v>8.0299999999999994</c:v>
                </c:pt>
                <c:pt idx="40">
                  <c:v>9.64</c:v>
                </c:pt>
                <c:pt idx="41">
                  <c:v>12.5</c:v>
                </c:pt>
                <c:pt idx="42">
                  <c:v>15.8</c:v>
                </c:pt>
                <c:pt idx="43">
                  <c:v>19.899999999999999</c:v>
                </c:pt>
                <c:pt idx="44">
                  <c:v>25.4</c:v>
                </c:pt>
                <c:pt idx="45">
                  <c:v>31.6</c:v>
                </c:pt>
                <c:pt idx="46">
                  <c:v>39.6</c:v>
                </c:pt>
                <c:pt idx="47">
                  <c:v>50.3</c:v>
                </c:pt>
                <c:pt idx="48">
                  <c:v>62.9</c:v>
                </c:pt>
                <c:pt idx="49">
                  <c:v>79.7</c:v>
                </c:pt>
                <c:pt idx="50">
                  <c:v>99.6</c:v>
                </c:pt>
                <c:pt idx="51">
                  <c:v>126</c:v>
                </c:pt>
                <c:pt idx="52">
                  <c:v>159</c:v>
                </c:pt>
                <c:pt idx="53">
                  <c:v>199</c:v>
                </c:pt>
                <c:pt idx="54">
                  <c:v>251</c:v>
                </c:pt>
                <c:pt idx="55">
                  <c:v>316</c:v>
                </c:pt>
                <c:pt idx="56">
                  <c:v>370</c:v>
                </c:pt>
                <c:pt idx="57">
                  <c:v>347</c:v>
                </c:pt>
                <c:pt idx="58">
                  <c:v>308</c:v>
                </c:pt>
                <c:pt idx="59">
                  <c:v>429</c:v>
                </c:pt>
                <c:pt idx="60">
                  <c:v>394</c:v>
                </c:pt>
              </c:numCache>
            </c:numRef>
          </c:xVal>
          <c:yVal>
            <c:numRef>
              <c:f>'Raw data'!$F$12:$F$72</c:f>
              <c:numCache>
                <c:formatCode>General</c:formatCode>
                <c:ptCount val="61"/>
                <c:pt idx="16">
                  <c:v>8620</c:v>
                </c:pt>
                <c:pt idx="17">
                  <c:v>25300</c:v>
                </c:pt>
                <c:pt idx="18">
                  <c:v>19400</c:v>
                </c:pt>
                <c:pt idx="19">
                  <c:v>25800</c:v>
                </c:pt>
                <c:pt idx="20">
                  <c:v>30400</c:v>
                </c:pt>
                <c:pt idx="21">
                  <c:v>30200</c:v>
                </c:pt>
                <c:pt idx="22">
                  <c:v>26800</c:v>
                </c:pt>
                <c:pt idx="23">
                  <c:v>23500</c:v>
                </c:pt>
                <c:pt idx="24">
                  <c:v>19200</c:v>
                </c:pt>
                <c:pt idx="25">
                  <c:v>14800</c:v>
                </c:pt>
                <c:pt idx="26">
                  <c:v>9350</c:v>
                </c:pt>
                <c:pt idx="27">
                  <c:v>7900</c:v>
                </c:pt>
                <c:pt idx="28">
                  <c:v>5090</c:v>
                </c:pt>
                <c:pt idx="29">
                  <c:v>2750</c:v>
                </c:pt>
                <c:pt idx="30">
                  <c:v>1330</c:v>
                </c:pt>
                <c:pt idx="31">
                  <c:v>617</c:v>
                </c:pt>
                <c:pt idx="32">
                  <c:v>887</c:v>
                </c:pt>
                <c:pt idx="33">
                  <c:v>574</c:v>
                </c:pt>
                <c:pt idx="34">
                  <c:v>346</c:v>
                </c:pt>
                <c:pt idx="35">
                  <c:v>264</c:v>
                </c:pt>
                <c:pt idx="36">
                  <c:v>216</c:v>
                </c:pt>
                <c:pt idx="37">
                  <c:v>170</c:v>
                </c:pt>
                <c:pt idx="38">
                  <c:v>138</c:v>
                </c:pt>
                <c:pt idx="39">
                  <c:v>113</c:v>
                </c:pt>
                <c:pt idx="40">
                  <c:v>97</c:v>
                </c:pt>
                <c:pt idx="41">
                  <c:v>75.599999999999994</c:v>
                </c:pt>
                <c:pt idx="42">
                  <c:v>61.1</c:v>
                </c:pt>
                <c:pt idx="43">
                  <c:v>53</c:v>
                </c:pt>
                <c:pt idx="44">
                  <c:v>40.299999999999997</c:v>
                </c:pt>
                <c:pt idx="45">
                  <c:v>34.200000000000003</c:v>
                </c:pt>
                <c:pt idx="46">
                  <c:v>27.5</c:v>
                </c:pt>
                <c:pt idx="47">
                  <c:v>22.7</c:v>
                </c:pt>
                <c:pt idx="48">
                  <c:v>18.899999999999999</c:v>
                </c:pt>
                <c:pt idx="49">
                  <c:v>15.5</c:v>
                </c:pt>
                <c:pt idx="50">
                  <c:v>12.9</c:v>
                </c:pt>
                <c:pt idx="51">
                  <c:v>10.6</c:v>
                </c:pt>
                <c:pt idx="52">
                  <c:v>8.81</c:v>
                </c:pt>
                <c:pt idx="53">
                  <c:v>7.51</c:v>
                </c:pt>
                <c:pt idx="54">
                  <c:v>6.36</c:v>
                </c:pt>
                <c:pt idx="55">
                  <c:v>5.27</c:v>
                </c:pt>
                <c:pt idx="56">
                  <c:v>4.75</c:v>
                </c:pt>
                <c:pt idx="57">
                  <c:v>5.07</c:v>
                </c:pt>
                <c:pt idx="58">
                  <c:v>5.7</c:v>
                </c:pt>
                <c:pt idx="59">
                  <c:v>4.0999999999999996</c:v>
                </c:pt>
                <c:pt idx="60">
                  <c:v>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39-4DC5-A1AE-C7BB08DEB660}"/>
            </c:ext>
          </c:extLst>
        </c:ser>
        <c:ser>
          <c:idx val="2"/>
          <c:order val="2"/>
          <c:tx>
            <c:strRef>
              <c:f>'Raw data'!$H$5</c:f>
              <c:strCache>
                <c:ptCount val="1"/>
                <c:pt idx="0">
                  <c:v>Exp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data'!$H$12:$H$72</c:f>
              <c:numCache>
                <c:formatCode>0.000E+00</c:formatCode>
                <c:ptCount val="61"/>
                <c:pt idx="0">
                  <c:v>9.1299999999999997E-5</c:v>
                </c:pt>
                <c:pt idx="1">
                  <c:v>8.6500000000000002E-5</c:v>
                </c:pt>
                <c:pt idx="2">
                  <c:v>8.8499999999999996E-5</c:v>
                </c:pt>
                <c:pt idx="3">
                  <c:v>9.1700000000000006E-5</c:v>
                </c:pt>
                <c:pt idx="4">
                  <c:v>9.9699999999999998E-5</c:v>
                </c:pt>
                <c:pt idx="5">
                  <c:v>1.13E-4</c:v>
                </c:pt>
                <c:pt idx="6">
                  <c:v>1.2300000000000001E-4</c:v>
                </c:pt>
                <c:pt idx="7">
                  <c:v>1.34E-4</c:v>
                </c:pt>
                <c:pt idx="8">
                  <c:v>1.46E-4</c:v>
                </c:pt>
                <c:pt idx="9">
                  <c:v>1.6699999999999999E-4</c:v>
                </c:pt>
                <c:pt idx="10">
                  <c:v>1.94E-4</c:v>
                </c:pt>
                <c:pt idx="11">
                  <c:v>2.2800000000000001E-4</c:v>
                </c:pt>
                <c:pt idx="12">
                  <c:v>2.8499999999999999E-4</c:v>
                </c:pt>
                <c:pt idx="13">
                  <c:v>4.4000000000000002E-4</c:v>
                </c:pt>
                <c:pt idx="14">
                  <c:v>8.5300000000000003E-4</c:v>
                </c:pt>
                <c:pt idx="15">
                  <c:v>6.2500000000000001E-4</c:v>
                </c:pt>
                <c:pt idx="16">
                  <c:v>9.9299999999999996E-4</c:v>
                </c:pt>
                <c:pt idx="17">
                  <c:v>1.32E-3</c:v>
                </c:pt>
                <c:pt idx="18">
                  <c:v>1.98E-3</c:v>
                </c:pt>
                <c:pt idx="19">
                  <c:v>2.8300000000000001E-3</c:v>
                </c:pt>
                <c:pt idx="20">
                  <c:v>3.8400000000000001E-3</c:v>
                </c:pt>
                <c:pt idx="21">
                  <c:v>5.1000000000000004E-3</c:v>
                </c:pt>
                <c:pt idx="22">
                  <c:v>8.2199999999999999E-3</c:v>
                </c:pt>
                <c:pt idx="23">
                  <c:v>1.2999999999999999E-2</c:v>
                </c:pt>
                <c:pt idx="24">
                  <c:v>1.95E-2</c:v>
                </c:pt>
                <c:pt idx="25">
                  <c:v>3.4599999999999999E-2</c:v>
                </c:pt>
                <c:pt idx="26">
                  <c:v>7.2599999999999998E-2</c:v>
                </c:pt>
                <c:pt idx="27">
                  <c:v>9.2799999999999994E-2</c:v>
                </c:pt>
                <c:pt idx="28">
                  <c:v>0.153</c:v>
                </c:pt>
                <c:pt idx="29">
                  <c:v>0.372</c:v>
                </c:pt>
                <c:pt idx="30">
                  <c:v>1.44</c:v>
                </c:pt>
                <c:pt idx="31">
                  <c:v>0.71</c:v>
                </c:pt>
                <c:pt idx="32">
                  <c:v>1.46</c:v>
                </c:pt>
                <c:pt idx="33">
                  <c:v>0.66400000000000003</c:v>
                </c:pt>
                <c:pt idx="34">
                  <c:v>1.42</c:v>
                </c:pt>
                <c:pt idx="35">
                  <c:v>0.311</c:v>
                </c:pt>
                <c:pt idx="36">
                  <c:v>8.9700000000000006</c:v>
                </c:pt>
                <c:pt idx="37">
                  <c:v>0.83199999999999996</c:v>
                </c:pt>
                <c:pt idx="38">
                  <c:v>5.45</c:v>
                </c:pt>
                <c:pt idx="39">
                  <c:v>5.93</c:v>
                </c:pt>
                <c:pt idx="40">
                  <c:v>10</c:v>
                </c:pt>
                <c:pt idx="41">
                  <c:v>12.7</c:v>
                </c:pt>
                <c:pt idx="42">
                  <c:v>15.5</c:v>
                </c:pt>
                <c:pt idx="43">
                  <c:v>19.8</c:v>
                </c:pt>
                <c:pt idx="44">
                  <c:v>25.3</c:v>
                </c:pt>
                <c:pt idx="45">
                  <c:v>31.4</c:v>
                </c:pt>
                <c:pt idx="46">
                  <c:v>40.1</c:v>
                </c:pt>
                <c:pt idx="47">
                  <c:v>50.2</c:v>
                </c:pt>
                <c:pt idx="48">
                  <c:v>62.4</c:v>
                </c:pt>
                <c:pt idx="49">
                  <c:v>79.400000000000006</c:v>
                </c:pt>
                <c:pt idx="50">
                  <c:v>99.9</c:v>
                </c:pt>
                <c:pt idx="51">
                  <c:v>126</c:v>
                </c:pt>
                <c:pt idx="52">
                  <c:v>158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607</c:v>
                </c:pt>
                <c:pt idx="59">
                  <c:v>493</c:v>
                </c:pt>
                <c:pt idx="60">
                  <c:v>508</c:v>
                </c:pt>
              </c:numCache>
            </c:numRef>
          </c:xVal>
          <c:yVal>
            <c:numRef>
              <c:f>'Raw data'!$I$12:$I$72</c:f>
              <c:numCache>
                <c:formatCode>0.000E+00</c:formatCode>
                <c:ptCount val="61"/>
                <c:pt idx="0">
                  <c:v>28700</c:v>
                </c:pt>
                <c:pt idx="1">
                  <c:v>34000</c:v>
                </c:pt>
                <c:pt idx="2">
                  <c:v>38100</c:v>
                </c:pt>
                <c:pt idx="3">
                  <c:v>42600</c:v>
                </c:pt>
                <c:pt idx="4">
                  <c:v>46000</c:v>
                </c:pt>
                <c:pt idx="5">
                  <c:v>48300</c:v>
                </c:pt>
                <c:pt idx="6">
                  <c:v>53300</c:v>
                </c:pt>
                <c:pt idx="7">
                  <c:v>59100</c:v>
                </c:pt>
                <c:pt idx="8">
                  <c:v>66000</c:v>
                </c:pt>
                <c:pt idx="9">
                  <c:v>71200</c:v>
                </c:pt>
                <c:pt idx="10">
                  <c:v>75300</c:v>
                </c:pt>
                <c:pt idx="11">
                  <c:v>79600</c:v>
                </c:pt>
                <c:pt idx="12">
                  <c:v>79200</c:v>
                </c:pt>
                <c:pt idx="13">
                  <c:v>63800</c:v>
                </c:pt>
                <c:pt idx="14">
                  <c:v>41000</c:v>
                </c:pt>
                <c:pt idx="15">
                  <c:v>69900</c:v>
                </c:pt>
                <c:pt idx="16">
                  <c:v>55200</c:v>
                </c:pt>
                <c:pt idx="17">
                  <c:v>51900</c:v>
                </c:pt>
                <c:pt idx="18">
                  <c:v>43400</c:v>
                </c:pt>
                <c:pt idx="19">
                  <c:v>38000</c:v>
                </c:pt>
                <c:pt idx="20">
                  <c:v>35200</c:v>
                </c:pt>
                <c:pt idx="21">
                  <c:v>33200</c:v>
                </c:pt>
                <c:pt idx="22">
                  <c:v>25800</c:v>
                </c:pt>
                <c:pt idx="23">
                  <c:v>20400</c:v>
                </c:pt>
                <c:pt idx="24">
                  <c:v>17000</c:v>
                </c:pt>
                <c:pt idx="25">
                  <c:v>12000</c:v>
                </c:pt>
                <c:pt idx="26">
                  <c:v>7030</c:v>
                </c:pt>
                <c:pt idx="27">
                  <c:v>6770</c:v>
                </c:pt>
                <c:pt idx="28">
                  <c:v>5020</c:v>
                </c:pt>
                <c:pt idx="29">
                  <c:v>2480</c:v>
                </c:pt>
                <c:pt idx="30">
                  <c:v>662</c:v>
                </c:pt>
                <c:pt idx="31">
                  <c:v>1380</c:v>
                </c:pt>
                <c:pt idx="32">
                  <c:v>721</c:v>
                </c:pt>
                <c:pt idx="33">
                  <c:v>2110</c:v>
                </c:pt>
                <c:pt idx="34">
                  <c:v>1230</c:v>
                </c:pt>
                <c:pt idx="35">
                  <c:v>5660</c:v>
                </c:pt>
                <c:pt idx="36">
                  <c:v>141</c:v>
                </c:pt>
                <c:pt idx="37">
                  <c:v>1810</c:v>
                </c:pt>
                <c:pt idx="38">
                  <c:v>164</c:v>
                </c:pt>
                <c:pt idx="39">
                  <c:v>161</c:v>
                </c:pt>
                <c:pt idx="40">
                  <c:v>103</c:v>
                </c:pt>
                <c:pt idx="41">
                  <c:v>66.900000000000006</c:v>
                </c:pt>
                <c:pt idx="42">
                  <c:v>57.4</c:v>
                </c:pt>
                <c:pt idx="43">
                  <c:v>44.3</c:v>
                </c:pt>
                <c:pt idx="44">
                  <c:v>36</c:v>
                </c:pt>
                <c:pt idx="45">
                  <c:v>29.9</c:v>
                </c:pt>
                <c:pt idx="46">
                  <c:v>23.2</c:v>
                </c:pt>
                <c:pt idx="47">
                  <c:v>19.100000000000001</c:v>
                </c:pt>
                <c:pt idx="48">
                  <c:v>16.2</c:v>
                </c:pt>
                <c:pt idx="49">
                  <c:v>13.4</c:v>
                </c:pt>
                <c:pt idx="50">
                  <c:v>11.2</c:v>
                </c:pt>
                <c:pt idx="51">
                  <c:v>9.36</c:v>
                </c:pt>
                <c:pt idx="52">
                  <c:v>7.65</c:v>
                </c:pt>
                <c:pt idx="53">
                  <c:v>6.28</c:v>
                </c:pt>
                <c:pt idx="54">
                  <c:v>5.18</c:v>
                </c:pt>
                <c:pt idx="55">
                  <c:v>4.47</c:v>
                </c:pt>
                <c:pt idx="56">
                  <c:v>3.79</c:v>
                </c:pt>
                <c:pt idx="57">
                  <c:v>3.21</c:v>
                </c:pt>
                <c:pt idx="58">
                  <c:v>2.87</c:v>
                </c:pt>
                <c:pt idx="59">
                  <c:v>3.57</c:v>
                </c:pt>
                <c:pt idx="60">
                  <c:v>3.46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39-4DC5-A1AE-C7BB08DEB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663232"/>
        <c:axId val="-614652896"/>
      </c:scatterChart>
      <c:valAx>
        <c:axId val="-614663232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52896"/>
        <c:crosses val="autoZero"/>
        <c:crossBetween val="midCat"/>
      </c:valAx>
      <c:valAx>
        <c:axId val="-614652896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6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data'!$B$5</c:f>
              <c:strCache>
                <c:ptCount val="1"/>
                <c:pt idx="0">
                  <c:v>Exp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data'!$B$160:$B$220</c:f>
              <c:numCache>
                <c:formatCode>General</c:formatCode>
                <c:ptCount val="61"/>
                <c:pt idx="0">
                  <c:v>2.33E-4</c:v>
                </c:pt>
                <c:pt idx="1">
                  <c:v>2.7E-4</c:v>
                </c:pt>
                <c:pt idx="2">
                  <c:v>3.5300000000000002E-4</c:v>
                </c:pt>
                <c:pt idx="3">
                  <c:v>5.0900000000000001E-4</c:v>
                </c:pt>
                <c:pt idx="4">
                  <c:v>4.8799999999999999E-4</c:v>
                </c:pt>
                <c:pt idx="5">
                  <c:v>3.4900000000000003E-4</c:v>
                </c:pt>
                <c:pt idx="6">
                  <c:v>7.8399999999999997E-4</c:v>
                </c:pt>
                <c:pt idx="7">
                  <c:v>1.1000000000000001E-3</c:v>
                </c:pt>
                <c:pt idx="8">
                  <c:v>1.0399999999999999E-3</c:v>
                </c:pt>
                <c:pt idx="9">
                  <c:v>1.91E-3</c:v>
                </c:pt>
                <c:pt idx="10">
                  <c:v>2.6900000000000001E-3</c:v>
                </c:pt>
                <c:pt idx="11">
                  <c:v>3.2000000000000002E-3</c:v>
                </c:pt>
                <c:pt idx="12">
                  <c:v>4.62E-3</c:v>
                </c:pt>
                <c:pt idx="13">
                  <c:v>6.43E-3</c:v>
                </c:pt>
                <c:pt idx="14">
                  <c:v>9.2700000000000005E-3</c:v>
                </c:pt>
                <c:pt idx="15">
                  <c:v>1.3100000000000001E-2</c:v>
                </c:pt>
                <c:pt idx="16">
                  <c:v>1.7999999999999999E-2</c:v>
                </c:pt>
                <c:pt idx="17">
                  <c:v>2.64E-2</c:v>
                </c:pt>
                <c:pt idx="18">
                  <c:v>3.4799999999999998E-2</c:v>
                </c:pt>
                <c:pt idx="19">
                  <c:v>4.9099999999999998E-2</c:v>
                </c:pt>
                <c:pt idx="20">
                  <c:v>6.7100000000000007E-2</c:v>
                </c:pt>
                <c:pt idx="21">
                  <c:v>8.72E-2</c:v>
                </c:pt>
                <c:pt idx="22">
                  <c:v>0.128</c:v>
                </c:pt>
                <c:pt idx="23">
                  <c:v>0.17</c:v>
                </c:pt>
                <c:pt idx="24">
                  <c:v>0.23300000000000001</c:v>
                </c:pt>
                <c:pt idx="25">
                  <c:v>0.32</c:v>
                </c:pt>
                <c:pt idx="26">
                  <c:v>0.41299999999999998</c:v>
                </c:pt>
                <c:pt idx="27">
                  <c:v>0.497</c:v>
                </c:pt>
                <c:pt idx="28">
                  <c:v>0.621</c:v>
                </c:pt>
                <c:pt idx="29">
                  <c:v>0.79200000000000004</c:v>
                </c:pt>
                <c:pt idx="30">
                  <c:v>0.97199999999999998</c:v>
                </c:pt>
                <c:pt idx="31">
                  <c:v>1.27</c:v>
                </c:pt>
                <c:pt idx="32">
                  <c:v>1.6</c:v>
                </c:pt>
                <c:pt idx="33">
                  <c:v>2.02</c:v>
                </c:pt>
                <c:pt idx="34">
                  <c:v>2.48</c:v>
                </c:pt>
                <c:pt idx="35">
                  <c:v>3.21</c:v>
                </c:pt>
                <c:pt idx="36">
                  <c:v>3.97</c:v>
                </c:pt>
                <c:pt idx="37">
                  <c:v>5.01</c:v>
                </c:pt>
                <c:pt idx="38">
                  <c:v>6.28</c:v>
                </c:pt>
                <c:pt idx="39">
                  <c:v>7.94</c:v>
                </c:pt>
                <c:pt idx="40">
                  <c:v>10</c:v>
                </c:pt>
                <c:pt idx="41">
                  <c:v>12.6</c:v>
                </c:pt>
                <c:pt idx="42">
                  <c:v>15.8</c:v>
                </c:pt>
                <c:pt idx="43">
                  <c:v>20</c:v>
                </c:pt>
                <c:pt idx="44">
                  <c:v>25.2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79.5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'Raw data'!$C$160:$C$220</c:f>
              <c:numCache>
                <c:formatCode>General</c:formatCode>
                <c:ptCount val="61"/>
                <c:pt idx="0">
                  <c:v>4900</c:v>
                </c:pt>
                <c:pt idx="1">
                  <c:v>5280</c:v>
                </c:pt>
                <c:pt idx="2">
                  <c:v>5040</c:v>
                </c:pt>
                <c:pt idx="3">
                  <c:v>4340</c:v>
                </c:pt>
                <c:pt idx="4">
                  <c:v>5660</c:v>
                </c:pt>
                <c:pt idx="5">
                  <c:v>10100</c:v>
                </c:pt>
                <c:pt idx="6">
                  <c:v>5750</c:v>
                </c:pt>
                <c:pt idx="7">
                  <c:v>5110</c:v>
                </c:pt>
                <c:pt idx="8">
                  <c:v>6830</c:v>
                </c:pt>
                <c:pt idx="9">
                  <c:v>4630</c:v>
                </c:pt>
                <c:pt idx="10">
                  <c:v>4110</c:v>
                </c:pt>
                <c:pt idx="11">
                  <c:v>4300</c:v>
                </c:pt>
                <c:pt idx="12">
                  <c:v>3700</c:v>
                </c:pt>
                <c:pt idx="13">
                  <c:v>3280</c:v>
                </c:pt>
                <c:pt idx="14">
                  <c:v>2780</c:v>
                </c:pt>
                <c:pt idx="15">
                  <c:v>2390</c:v>
                </c:pt>
                <c:pt idx="16">
                  <c:v>2100</c:v>
                </c:pt>
                <c:pt idx="17">
                  <c:v>1720</c:v>
                </c:pt>
                <c:pt idx="18">
                  <c:v>1550</c:v>
                </c:pt>
                <c:pt idx="19">
                  <c:v>1290</c:v>
                </c:pt>
                <c:pt idx="20">
                  <c:v>1110</c:v>
                </c:pt>
                <c:pt idx="21">
                  <c:v>993</c:v>
                </c:pt>
                <c:pt idx="22">
                  <c:v>775</c:v>
                </c:pt>
                <c:pt idx="23">
                  <c:v>651</c:v>
                </c:pt>
                <c:pt idx="24">
                  <c:v>517</c:v>
                </c:pt>
                <c:pt idx="25">
                  <c:v>389</c:v>
                </c:pt>
                <c:pt idx="26">
                  <c:v>310</c:v>
                </c:pt>
                <c:pt idx="27">
                  <c:v>269</c:v>
                </c:pt>
                <c:pt idx="28">
                  <c:v>230</c:v>
                </c:pt>
                <c:pt idx="29">
                  <c:v>183</c:v>
                </c:pt>
                <c:pt idx="30">
                  <c:v>157</c:v>
                </c:pt>
                <c:pt idx="31">
                  <c:v>129</c:v>
                </c:pt>
                <c:pt idx="32">
                  <c:v>104</c:v>
                </c:pt>
                <c:pt idx="33">
                  <c:v>81.3</c:v>
                </c:pt>
                <c:pt idx="34">
                  <c:v>68.400000000000006</c:v>
                </c:pt>
                <c:pt idx="35">
                  <c:v>54</c:v>
                </c:pt>
                <c:pt idx="36">
                  <c:v>44.1</c:v>
                </c:pt>
                <c:pt idx="37">
                  <c:v>36.5</c:v>
                </c:pt>
                <c:pt idx="38">
                  <c:v>30.2</c:v>
                </c:pt>
                <c:pt idx="39">
                  <c:v>24.2</c:v>
                </c:pt>
                <c:pt idx="40">
                  <c:v>20.7</c:v>
                </c:pt>
                <c:pt idx="41">
                  <c:v>17.2</c:v>
                </c:pt>
                <c:pt idx="42">
                  <c:v>13.8</c:v>
                </c:pt>
                <c:pt idx="43">
                  <c:v>11.7</c:v>
                </c:pt>
                <c:pt idx="44">
                  <c:v>9.7899999999999991</c:v>
                </c:pt>
                <c:pt idx="45">
                  <c:v>8.3000000000000007</c:v>
                </c:pt>
                <c:pt idx="46">
                  <c:v>6.94</c:v>
                </c:pt>
                <c:pt idx="47">
                  <c:v>5.69</c:v>
                </c:pt>
                <c:pt idx="48">
                  <c:v>4.8</c:v>
                </c:pt>
                <c:pt idx="49">
                  <c:v>3.93</c:v>
                </c:pt>
                <c:pt idx="50">
                  <c:v>3.33</c:v>
                </c:pt>
                <c:pt idx="51">
                  <c:v>2.69</c:v>
                </c:pt>
                <c:pt idx="52">
                  <c:v>2.27</c:v>
                </c:pt>
                <c:pt idx="53">
                  <c:v>1.92</c:v>
                </c:pt>
                <c:pt idx="54">
                  <c:v>1.71</c:v>
                </c:pt>
                <c:pt idx="55">
                  <c:v>1.44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5-413E-AECC-AF948F857ACF}"/>
            </c:ext>
          </c:extLst>
        </c:ser>
        <c:ser>
          <c:idx val="1"/>
          <c:order val="1"/>
          <c:tx>
            <c:strRef>
              <c:f>'Raw data'!$E$5</c:f>
              <c:strCache>
                <c:ptCount val="1"/>
                <c:pt idx="0">
                  <c:v>Exp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data'!$E$160:$E$220</c:f>
              <c:numCache>
                <c:formatCode>General</c:formatCode>
                <c:ptCount val="61"/>
                <c:pt idx="0">
                  <c:v>2.9799999999999998E-4</c:v>
                </c:pt>
                <c:pt idx="1">
                  <c:v>2.6400000000000002E-4</c:v>
                </c:pt>
                <c:pt idx="2">
                  <c:v>2.9500000000000001E-4</c:v>
                </c:pt>
                <c:pt idx="3">
                  <c:v>4.2700000000000002E-4</c:v>
                </c:pt>
                <c:pt idx="4">
                  <c:v>6.5200000000000002E-4</c:v>
                </c:pt>
                <c:pt idx="5">
                  <c:v>7.0799999999999997E-4</c:v>
                </c:pt>
                <c:pt idx="6">
                  <c:v>6.4700000000000001E-4</c:v>
                </c:pt>
                <c:pt idx="7">
                  <c:v>1.3699999999999999E-3</c:v>
                </c:pt>
                <c:pt idx="8">
                  <c:v>1.25E-3</c:v>
                </c:pt>
                <c:pt idx="9">
                  <c:v>1.8699999999999999E-3</c:v>
                </c:pt>
                <c:pt idx="10">
                  <c:v>2.5999999999999999E-3</c:v>
                </c:pt>
                <c:pt idx="11">
                  <c:v>3.6099999999999999E-3</c:v>
                </c:pt>
                <c:pt idx="12">
                  <c:v>5.4799999999999996E-3</c:v>
                </c:pt>
                <c:pt idx="13">
                  <c:v>7.5300000000000002E-3</c:v>
                </c:pt>
                <c:pt idx="14">
                  <c:v>1.06E-2</c:v>
                </c:pt>
                <c:pt idx="15">
                  <c:v>1.4500000000000001E-2</c:v>
                </c:pt>
                <c:pt idx="16">
                  <c:v>1.9800000000000002E-2</c:v>
                </c:pt>
                <c:pt idx="17">
                  <c:v>2.7300000000000001E-2</c:v>
                </c:pt>
                <c:pt idx="18">
                  <c:v>3.6499999999999998E-2</c:v>
                </c:pt>
                <c:pt idx="19">
                  <c:v>4.9500000000000002E-2</c:v>
                </c:pt>
                <c:pt idx="20">
                  <c:v>7.0000000000000007E-2</c:v>
                </c:pt>
                <c:pt idx="21">
                  <c:v>9.2799999999999994E-2</c:v>
                </c:pt>
                <c:pt idx="22">
                  <c:v>0.124</c:v>
                </c:pt>
                <c:pt idx="23">
                  <c:v>0.16800000000000001</c:v>
                </c:pt>
                <c:pt idx="24">
                  <c:v>0.22900000000000001</c:v>
                </c:pt>
                <c:pt idx="25">
                  <c:v>0.311</c:v>
                </c:pt>
                <c:pt idx="26">
                  <c:v>0.40400000000000003</c:v>
                </c:pt>
                <c:pt idx="27">
                  <c:v>0.505</c:v>
                </c:pt>
                <c:pt idx="28">
                  <c:v>0.61</c:v>
                </c:pt>
                <c:pt idx="29">
                  <c:v>0.79300000000000004</c:v>
                </c:pt>
                <c:pt idx="30">
                  <c:v>0.98699999999999999</c:v>
                </c:pt>
                <c:pt idx="31">
                  <c:v>1.26</c:v>
                </c:pt>
                <c:pt idx="32">
                  <c:v>1.59</c:v>
                </c:pt>
                <c:pt idx="33">
                  <c:v>1.99</c:v>
                </c:pt>
                <c:pt idx="34">
                  <c:v>2.4700000000000002</c:v>
                </c:pt>
                <c:pt idx="35">
                  <c:v>3.17</c:v>
                </c:pt>
                <c:pt idx="36">
                  <c:v>3.98</c:v>
                </c:pt>
                <c:pt idx="37">
                  <c:v>5.04</c:v>
                </c:pt>
                <c:pt idx="38">
                  <c:v>6.34</c:v>
                </c:pt>
                <c:pt idx="39">
                  <c:v>7.94</c:v>
                </c:pt>
                <c:pt idx="40">
                  <c:v>10.1</c:v>
                </c:pt>
                <c:pt idx="41">
                  <c:v>12.6</c:v>
                </c:pt>
                <c:pt idx="42">
                  <c:v>15.8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</c:v>
                </c:pt>
                <c:pt idx="48">
                  <c:v>63.1</c:v>
                </c:pt>
                <c:pt idx="49">
                  <c:v>79.5</c:v>
                </c:pt>
                <c:pt idx="50">
                  <c:v>99.9</c:v>
                </c:pt>
                <c:pt idx="51">
                  <c:v>126</c:v>
                </c:pt>
                <c:pt idx="52">
                  <c:v>158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'Raw data'!$F$160:$F$220</c:f>
              <c:numCache>
                <c:formatCode>General</c:formatCode>
                <c:ptCount val="61"/>
                <c:pt idx="0">
                  <c:v>4500</c:v>
                </c:pt>
                <c:pt idx="1">
                  <c:v>6130</c:v>
                </c:pt>
                <c:pt idx="2">
                  <c:v>6730</c:v>
                </c:pt>
                <c:pt idx="3">
                  <c:v>5710</c:v>
                </c:pt>
                <c:pt idx="4">
                  <c:v>4580</c:v>
                </c:pt>
                <c:pt idx="5">
                  <c:v>5170</c:v>
                </c:pt>
                <c:pt idx="6">
                  <c:v>7110</c:v>
                </c:pt>
                <c:pt idx="7">
                  <c:v>4150</c:v>
                </c:pt>
                <c:pt idx="8">
                  <c:v>5670</c:v>
                </c:pt>
                <c:pt idx="9">
                  <c:v>4690</c:v>
                </c:pt>
                <c:pt idx="10">
                  <c:v>4180</c:v>
                </c:pt>
                <c:pt idx="11">
                  <c:v>3740</c:v>
                </c:pt>
                <c:pt idx="12">
                  <c:v>3030</c:v>
                </c:pt>
                <c:pt idx="13">
                  <c:v>2700</c:v>
                </c:pt>
                <c:pt idx="14">
                  <c:v>2330</c:v>
                </c:pt>
                <c:pt idx="15">
                  <c:v>2070</c:v>
                </c:pt>
                <c:pt idx="16">
                  <c:v>1820</c:v>
                </c:pt>
                <c:pt idx="17">
                  <c:v>1580</c:v>
                </c:pt>
                <c:pt idx="18">
                  <c:v>1400</c:v>
                </c:pt>
                <c:pt idx="19">
                  <c:v>1220</c:v>
                </c:pt>
                <c:pt idx="20">
                  <c:v>1010</c:v>
                </c:pt>
                <c:pt idx="21">
                  <c:v>878</c:v>
                </c:pt>
                <c:pt idx="22">
                  <c:v>751</c:v>
                </c:pt>
                <c:pt idx="23">
                  <c:v>627</c:v>
                </c:pt>
                <c:pt idx="24">
                  <c:v>505</c:v>
                </c:pt>
                <c:pt idx="25">
                  <c:v>391</c:v>
                </c:pt>
                <c:pt idx="26">
                  <c:v>318</c:v>
                </c:pt>
                <c:pt idx="27">
                  <c:v>259</c:v>
                </c:pt>
                <c:pt idx="28">
                  <c:v>227</c:v>
                </c:pt>
                <c:pt idx="29">
                  <c:v>181</c:v>
                </c:pt>
                <c:pt idx="30">
                  <c:v>153</c:v>
                </c:pt>
                <c:pt idx="31">
                  <c:v>121</c:v>
                </c:pt>
                <c:pt idx="32">
                  <c:v>98</c:v>
                </c:pt>
                <c:pt idx="33">
                  <c:v>78.400000000000006</c:v>
                </c:pt>
                <c:pt idx="34">
                  <c:v>66.599999999999994</c:v>
                </c:pt>
                <c:pt idx="35">
                  <c:v>53.2</c:v>
                </c:pt>
                <c:pt idx="36">
                  <c:v>43.5</c:v>
                </c:pt>
                <c:pt idx="37">
                  <c:v>34.9</c:v>
                </c:pt>
                <c:pt idx="38">
                  <c:v>28.5</c:v>
                </c:pt>
                <c:pt idx="39">
                  <c:v>23.6</c:v>
                </c:pt>
                <c:pt idx="40">
                  <c:v>19.2</c:v>
                </c:pt>
                <c:pt idx="41">
                  <c:v>15.6</c:v>
                </c:pt>
                <c:pt idx="42">
                  <c:v>12.9</c:v>
                </c:pt>
                <c:pt idx="43">
                  <c:v>10.7</c:v>
                </c:pt>
                <c:pt idx="44">
                  <c:v>9.06</c:v>
                </c:pt>
                <c:pt idx="45">
                  <c:v>7.55</c:v>
                </c:pt>
                <c:pt idx="46">
                  <c:v>6.25</c:v>
                </c:pt>
                <c:pt idx="47">
                  <c:v>5.34</c:v>
                </c:pt>
                <c:pt idx="48">
                  <c:v>4.47</c:v>
                </c:pt>
                <c:pt idx="49">
                  <c:v>3.75</c:v>
                </c:pt>
                <c:pt idx="50">
                  <c:v>3.19</c:v>
                </c:pt>
                <c:pt idx="51">
                  <c:v>2.61</c:v>
                </c:pt>
                <c:pt idx="52">
                  <c:v>2.14</c:v>
                </c:pt>
                <c:pt idx="53">
                  <c:v>1.85</c:v>
                </c:pt>
                <c:pt idx="54">
                  <c:v>1.62</c:v>
                </c:pt>
                <c:pt idx="55">
                  <c:v>1.44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55-413E-AECC-AF948F857ACF}"/>
            </c:ext>
          </c:extLst>
        </c:ser>
        <c:ser>
          <c:idx val="2"/>
          <c:order val="2"/>
          <c:tx>
            <c:strRef>
              <c:f>'Raw data'!$H$5</c:f>
              <c:strCache>
                <c:ptCount val="1"/>
                <c:pt idx="0">
                  <c:v>Exp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data'!$H$160:$H$220</c:f>
              <c:numCache>
                <c:formatCode>0.000E+00</c:formatCode>
                <c:ptCount val="61"/>
                <c:pt idx="0">
                  <c:v>3.2699999999999998E-4</c:v>
                </c:pt>
                <c:pt idx="1">
                  <c:v>2.99E-4</c:v>
                </c:pt>
                <c:pt idx="2">
                  <c:v>3.2699999999999998E-4</c:v>
                </c:pt>
                <c:pt idx="3">
                  <c:v>4.9100000000000001E-4</c:v>
                </c:pt>
                <c:pt idx="4">
                  <c:v>6.87E-4</c:v>
                </c:pt>
                <c:pt idx="5">
                  <c:v>5.8299999999999997E-4</c:v>
                </c:pt>
                <c:pt idx="6">
                  <c:v>1.0200000000000001E-3</c:v>
                </c:pt>
                <c:pt idx="7">
                  <c:v>1.2899999999999999E-3</c:v>
                </c:pt>
                <c:pt idx="8">
                  <c:v>1.73E-3</c:v>
                </c:pt>
                <c:pt idx="9">
                  <c:v>2.2399999999999998E-3</c:v>
                </c:pt>
                <c:pt idx="10">
                  <c:v>3.2000000000000002E-3</c:v>
                </c:pt>
                <c:pt idx="11">
                  <c:v>4.1799999999999997E-3</c:v>
                </c:pt>
                <c:pt idx="12">
                  <c:v>6.1900000000000002E-3</c:v>
                </c:pt>
                <c:pt idx="13">
                  <c:v>8.5299999999999994E-3</c:v>
                </c:pt>
                <c:pt idx="14">
                  <c:v>1.2E-2</c:v>
                </c:pt>
                <c:pt idx="15">
                  <c:v>1.61E-2</c:v>
                </c:pt>
                <c:pt idx="16">
                  <c:v>2.23E-2</c:v>
                </c:pt>
                <c:pt idx="17">
                  <c:v>3.0700000000000002E-2</c:v>
                </c:pt>
                <c:pt idx="18">
                  <c:v>4.2299999999999997E-2</c:v>
                </c:pt>
                <c:pt idx="19">
                  <c:v>5.8599999999999999E-2</c:v>
                </c:pt>
                <c:pt idx="20">
                  <c:v>7.8899999999999998E-2</c:v>
                </c:pt>
                <c:pt idx="21">
                  <c:v>0.104</c:v>
                </c:pt>
                <c:pt idx="22">
                  <c:v>0.13400000000000001</c:v>
                </c:pt>
                <c:pt idx="23">
                  <c:v>0.189</c:v>
                </c:pt>
                <c:pt idx="24">
                  <c:v>0.24199999999999999</c:v>
                </c:pt>
                <c:pt idx="25">
                  <c:v>0.32</c:v>
                </c:pt>
                <c:pt idx="26">
                  <c:v>0.39300000000000002</c:v>
                </c:pt>
                <c:pt idx="27">
                  <c:v>0.498</c:v>
                </c:pt>
                <c:pt idx="28">
                  <c:v>0.627</c:v>
                </c:pt>
                <c:pt idx="29">
                  <c:v>0.79300000000000004</c:v>
                </c:pt>
                <c:pt idx="30">
                  <c:v>1.01</c:v>
                </c:pt>
                <c:pt idx="31">
                  <c:v>1.25</c:v>
                </c:pt>
                <c:pt idx="32">
                  <c:v>1.61</c:v>
                </c:pt>
                <c:pt idx="33">
                  <c:v>1.98</c:v>
                </c:pt>
                <c:pt idx="34">
                  <c:v>2.4900000000000002</c:v>
                </c:pt>
                <c:pt idx="35">
                  <c:v>3.14</c:v>
                </c:pt>
                <c:pt idx="36">
                  <c:v>3.98</c:v>
                </c:pt>
                <c:pt idx="37">
                  <c:v>5.01</c:v>
                </c:pt>
                <c:pt idx="38">
                  <c:v>6.33</c:v>
                </c:pt>
                <c:pt idx="39">
                  <c:v>7.96</c:v>
                </c:pt>
                <c:pt idx="40">
                  <c:v>10</c:v>
                </c:pt>
                <c:pt idx="41">
                  <c:v>12.6</c:v>
                </c:pt>
                <c:pt idx="42">
                  <c:v>15.8</c:v>
                </c:pt>
                <c:pt idx="43">
                  <c:v>19.899999999999999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'Raw data'!$I$160:$I$220</c:f>
              <c:numCache>
                <c:formatCode>0.000E+00</c:formatCode>
                <c:ptCount val="61"/>
                <c:pt idx="0">
                  <c:v>6580</c:v>
                </c:pt>
                <c:pt idx="1">
                  <c:v>8060</c:v>
                </c:pt>
                <c:pt idx="2">
                  <c:v>8460</c:v>
                </c:pt>
                <c:pt idx="3">
                  <c:v>6530</c:v>
                </c:pt>
                <c:pt idx="4">
                  <c:v>5430</c:v>
                </c:pt>
                <c:pt idx="5">
                  <c:v>7540</c:v>
                </c:pt>
                <c:pt idx="6">
                  <c:v>5200</c:v>
                </c:pt>
                <c:pt idx="7">
                  <c:v>4920</c:v>
                </c:pt>
                <c:pt idx="8">
                  <c:v>4460</c:v>
                </c:pt>
                <c:pt idx="9">
                  <c:v>4180</c:v>
                </c:pt>
                <c:pt idx="10">
                  <c:v>3550</c:v>
                </c:pt>
                <c:pt idx="11">
                  <c:v>3290</c:v>
                </c:pt>
                <c:pt idx="12">
                  <c:v>2690</c:v>
                </c:pt>
                <c:pt idx="13">
                  <c:v>2360</c:v>
                </c:pt>
                <c:pt idx="14">
                  <c:v>2020</c:v>
                </c:pt>
                <c:pt idx="15">
                  <c:v>1790</c:v>
                </c:pt>
                <c:pt idx="16">
                  <c:v>1530</c:v>
                </c:pt>
                <c:pt idx="17">
                  <c:v>1310</c:v>
                </c:pt>
                <c:pt idx="18">
                  <c:v>1110</c:v>
                </c:pt>
                <c:pt idx="19">
                  <c:v>924</c:v>
                </c:pt>
                <c:pt idx="20">
                  <c:v>778</c:v>
                </c:pt>
                <c:pt idx="21">
                  <c:v>670</c:v>
                </c:pt>
                <c:pt idx="22">
                  <c:v>582</c:v>
                </c:pt>
                <c:pt idx="23">
                  <c:v>455</c:v>
                </c:pt>
                <c:pt idx="24">
                  <c:v>372</c:v>
                </c:pt>
                <c:pt idx="25">
                  <c:v>294</c:v>
                </c:pt>
                <c:pt idx="26">
                  <c:v>249</c:v>
                </c:pt>
                <c:pt idx="27">
                  <c:v>206</c:v>
                </c:pt>
                <c:pt idx="28">
                  <c:v>164</c:v>
                </c:pt>
                <c:pt idx="29">
                  <c:v>136</c:v>
                </c:pt>
                <c:pt idx="30">
                  <c:v>111</c:v>
                </c:pt>
                <c:pt idx="31">
                  <c:v>92.2</c:v>
                </c:pt>
                <c:pt idx="32">
                  <c:v>74.3</c:v>
                </c:pt>
                <c:pt idx="33">
                  <c:v>61.6</c:v>
                </c:pt>
                <c:pt idx="34">
                  <c:v>50.1</c:v>
                </c:pt>
                <c:pt idx="35">
                  <c:v>40.299999999999997</c:v>
                </c:pt>
                <c:pt idx="36">
                  <c:v>33.9</c:v>
                </c:pt>
                <c:pt idx="37">
                  <c:v>27.6</c:v>
                </c:pt>
                <c:pt idx="38">
                  <c:v>22.5</c:v>
                </c:pt>
                <c:pt idx="39">
                  <c:v>18.2</c:v>
                </c:pt>
                <c:pt idx="40">
                  <c:v>14.9</c:v>
                </c:pt>
                <c:pt idx="41">
                  <c:v>12.6</c:v>
                </c:pt>
                <c:pt idx="42">
                  <c:v>10.4</c:v>
                </c:pt>
                <c:pt idx="43">
                  <c:v>8.7100000000000009</c:v>
                </c:pt>
                <c:pt idx="44">
                  <c:v>7.08</c:v>
                </c:pt>
                <c:pt idx="45">
                  <c:v>5.93</c:v>
                </c:pt>
                <c:pt idx="46">
                  <c:v>5.0199999999999996</c:v>
                </c:pt>
                <c:pt idx="47">
                  <c:v>4.1399999999999997</c:v>
                </c:pt>
                <c:pt idx="48">
                  <c:v>3.48</c:v>
                </c:pt>
                <c:pt idx="49">
                  <c:v>2.96</c:v>
                </c:pt>
                <c:pt idx="50">
                  <c:v>2.4700000000000002</c:v>
                </c:pt>
                <c:pt idx="51">
                  <c:v>2.0499999999999998</c:v>
                </c:pt>
                <c:pt idx="52">
                  <c:v>1.71</c:v>
                </c:pt>
                <c:pt idx="53">
                  <c:v>1.47</c:v>
                </c:pt>
                <c:pt idx="54">
                  <c:v>1.3</c:v>
                </c:pt>
                <c:pt idx="55">
                  <c:v>1.44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55-413E-AECC-AF948F857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657792"/>
        <c:axId val="-614656704"/>
      </c:scatterChart>
      <c:valAx>
        <c:axId val="-614657792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56704"/>
        <c:crosses val="autoZero"/>
        <c:crossBetween val="midCat"/>
      </c:valAx>
      <c:valAx>
        <c:axId val="-614656704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5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data'!$B$5</c:f>
              <c:strCache>
                <c:ptCount val="1"/>
                <c:pt idx="0">
                  <c:v>Exp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data'!$B$234:$B$294</c:f>
              <c:numCache>
                <c:formatCode>General</c:formatCode>
                <c:ptCount val="61"/>
                <c:pt idx="0">
                  <c:v>2.8600000000000001E-4</c:v>
                </c:pt>
                <c:pt idx="1">
                  <c:v>3.2600000000000001E-4</c:v>
                </c:pt>
                <c:pt idx="2">
                  <c:v>3.68E-4</c:v>
                </c:pt>
                <c:pt idx="3">
                  <c:v>3.7100000000000002E-4</c:v>
                </c:pt>
                <c:pt idx="4">
                  <c:v>3.4900000000000003E-4</c:v>
                </c:pt>
                <c:pt idx="5">
                  <c:v>3.7800000000000003E-4</c:v>
                </c:pt>
                <c:pt idx="6">
                  <c:v>4.4700000000000002E-4</c:v>
                </c:pt>
                <c:pt idx="7">
                  <c:v>7.9299999999999998E-4</c:v>
                </c:pt>
                <c:pt idx="8">
                  <c:v>1.0200000000000001E-3</c:v>
                </c:pt>
                <c:pt idx="9">
                  <c:v>1.3500000000000001E-3</c:v>
                </c:pt>
                <c:pt idx="10">
                  <c:v>1.47E-3</c:v>
                </c:pt>
                <c:pt idx="11">
                  <c:v>2.47E-3</c:v>
                </c:pt>
                <c:pt idx="12">
                  <c:v>2.8600000000000001E-3</c:v>
                </c:pt>
                <c:pt idx="13">
                  <c:v>4.7800000000000004E-3</c:v>
                </c:pt>
                <c:pt idx="14">
                  <c:v>6.8999999999999999E-3</c:v>
                </c:pt>
                <c:pt idx="15">
                  <c:v>9.0299999999999998E-3</c:v>
                </c:pt>
                <c:pt idx="16">
                  <c:v>1.2800000000000001E-2</c:v>
                </c:pt>
                <c:pt idx="17">
                  <c:v>1.7999999999999999E-2</c:v>
                </c:pt>
                <c:pt idx="18">
                  <c:v>2.58E-2</c:v>
                </c:pt>
                <c:pt idx="19">
                  <c:v>3.5099999999999999E-2</c:v>
                </c:pt>
                <c:pt idx="20">
                  <c:v>4.9799999999999997E-2</c:v>
                </c:pt>
                <c:pt idx="21">
                  <c:v>7.0800000000000002E-2</c:v>
                </c:pt>
                <c:pt idx="22">
                  <c:v>9.8199999999999996E-2</c:v>
                </c:pt>
                <c:pt idx="23">
                  <c:v>0.153</c:v>
                </c:pt>
                <c:pt idx="24">
                  <c:v>0.221</c:v>
                </c:pt>
                <c:pt idx="25">
                  <c:v>0.30199999999999999</c:v>
                </c:pt>
                <c:pt idx="26">
                  <c:v>0.36899999999999999</c:v>
                </c:pt>
                <c:pt idx="27">
                  <c:v>0.51500000000000001</c:v>
                </c:pt>
                <c:pt idx="28">
                  <c:v>0.61599999999999999</c:v>
                </c:pt>
                <c:pt idx="29">
                  <c:v>0.77300000000000002</c:v>
                </c:pt>
                <c:pt idx="30">
                  <c:v>1.08</c:v>
                </c:pt>
                <c:pt idx="31">
                  <c:v>1.2</c:v>
                </c:pt>
                <c:pt idx="32">
                  <c:v>1.31</c:v>
                </c:pt>
                <c:pt idx="33">
                  <c:v>2</c:v>
                </c:pt>
                <c:pt idx="34">
                  <c:v>2.5099999999999998</c:v>
                </c:pt>
                <c:pt idx="35">
                  <c:v>3.14</c:v>
                </c:pt>
                <c:pt idx="36">
                  <c:v>4.0199999999999996</c:v>
                </c:pt>
                <c:pt idx="37">
                  <c:v>5.0199999999999996</c:v>
                </c:pt>
                <c:pt idx="38">
                  <c:v>6.33</c:v>
                </c:pt>
                <c:pt idx="39">
                  <c:v>7.95</c:v>
                </c:pt>
                <c:pt idx="40">
                  <c:v>9.9700000000000006</c:v>
                </c:pt>
                <c:pt idx="41">
                  <c:v>12.6</c:v>
                </c:pt>
                <c:pt idx="42">
                  <c:v>15.8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39.9</c:v>
                </c:pt>
                <c:pt idx="47">
                  <c:v>50.2</c:v>
                </c:pt>
                <c:pt idx="48">
                  <c:v>63</c:v>
                </c:pt>
                <c:pt idx="49">
                  <c:v>79.400000000000006</c:v>
                </c:pt>
                <c:pt idx="50">
                  <c:v>99.9</c:v>
                </c:pt>
                <c:pt idx="51">
                  <c:v>126</c:v>
                </c:pt>
                <c:pt idx="52">
                  <c:v>159</c:v>
                </c:pt>
                <c:pt idx="53">
                  <c:v>200</c:v>
                </c:pt>
                <c:pt idx="54">
                  <c:v>252</c:v>
                </c:pt>
                <c:pt idx="55">
                  <c:v>316</c:v>
                </c:pt>
                <c:pt idx="56">
                  <c:v>397</c:v>
                </c:pt>
                <c:pt idx="57">
                  <c:v>501</c:v>
                </c:pt>
                <c:pt idx="58">
                  <c:v>630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'Raw data'!$C$234:$C$294</c:f>
              <c:numCache>
                <c:formatCode>General</c:formatCode>
                <c:ptCount val="61"/>
                <c:pt idx="0">
                  <c:v>12700</c:v>
                </c:pt>
                <c:pt idx="1">
                  <c:v>11900</c:v>
                </c:pt>
                <c:pt idx="2">
                  <c:v>11500</c:v>
                </c:pt>
                <c:pt idx="3">
                  <c:v>12600</c:v>
                </c:pt>
                <c:pt idx="4">
                  <c:v>15200</c:v>
                </c:pt>
                <c:pt idx="5">
                  <c:v>16100</c:v>
                </c:pt>
                <c:pt idx="6">
                  <c:v>15800</c:v>
                </c:pt>
                <c:pt idx="7">
                  <c:v>10500</c:v>
                </c:pt>
                <c:pt idx="8">
                  <c:v>9560</c:v>
                </c:pt>
                <c:pt idx="9">
                  <c:v>8680</c:v>
                </c:pt>
                <c:pt idx="10">
                  <c:v>9540</c:v>
                </c:pt>
                <c:pt idx="11">
                  <c:v>6870</c:v>
                </c:pt>
                <c:pt idx="12">
                  <c:v>7220</c:v>
                </c:pt>
                <c:pt idx="13">
                  <c:v>5250</c:v>
                </c:pt>
                <c:pt idx="14">
                  <c:v>4420</c:v>
                </c:pt>
                <c:pt idx="15">
                  <c:v>4110</c:v>
                </c:pt>
                <c:pt idx="16">
                  <c:v>3510</c:v>
                </c:pt>
                <c:pt idx="17">
                  <c:v>3030</c:v>
                </c:pt>
                <c:pt idx="18">
                  <c:v>2550</c:v>
                </c:pt>
                <c:pt idx="19">
                  <c:v>2250</c:v>
                </c:pt>
                <c:pt idx="20">
                  <c:v>1900</c:v>
                </c:pt>
                <c:pt idx="21">
                  <c:v>1580</c:v>
                </c:pt>
                <c:pt idx="22">
                  <c:v>1340</c:v>
                </c:pt>
                <c:pt idx="23">
                  <c:v>985</c:v>
                </c:pt>
                <c:pt idx="24">
                  <c:v>750</c:v>
                </c:pt>
                <c:pt idx="25">
                  <c:v>585</c:v>
                </c:pt>
                <c:pt idx="26">
                  <c:v>506</c:v>
                </c:pt>
                <c:pt idx="27">
                  <c:v>391</c:v>
                </c:pt>
                <c:pt idx="28">
                  <c:v>320</c:v>
                </c:pt>
                <c:pt idx="29">
                  <c:v>253</c:v>
                </c:pt>
                <c:pt idx="30">
                  <c:v>191</c:v>
                </c:pt>
                <c:pt idx="31">
                  <c:v>175</c:v>
                </c:pt>
                <c:pt idx="32">
                  <c:v>202</c:v>
                </c:pt>
                <c:pt idx="33">
                  <c:v>104</c:v>
                </c:pt>
                <c:pt idx="34">
                  <c:v>80.599999999999994</c:v>
                </c:pt>
                <c:pt idx="35">
                  <c:v>68.400000000000006</c:v>
                </c:pt>
                <c:pt idx="36">
                  <c:v>51.5</c:v>
                </c:pt>
                <c:pt idx="37">
                  <c:v>42.8</c:v>
                </c:pt>
                <c:pt idx="38">
                  <c:v>34.9</c:v>
                </c:pt>
                <c:pt idx="39">
                  <c:v>28.1</c:v>
                </c:pt>
                <c:pt idx="40">
                  <c:v>23.1</c:v>
                </c:pt>
                <c:pt idx="41">
                  <c:v>18.7</c:v>
                </c:pt>
                <c:pt idx="42">
                  <c:v>15.3</c:v>
                </c:pt>
                <c:pt idx="43">
                  <c:v>12.7</c:v>
                </c:pt>
                <c:pt idx="44">
                  <c:v>12.1</c:v>
                </c:pt>
                <c:pt idx="45">
                  <c:v>8.73</c:v>
                </c:pt>
                <c:pt idx="46">
                  <c:v>7.23</c:v>
                </c:pt>
                <c:pt idx="47">
                  <c:v>6.06</c:v>
                </c:pt>
                <c:pt idx="48">
                  <c:v>5.75</c:v>
                </c:pt>
                <c:pt idx="49">
                  <c:v>4.22</c:v>
                </c:pt>
                <c:pt idx="50">
                  <c:v>3.61</c:v>
                </c:pt>
                <c:pt idx="51">
                  <c:v>2.98</c:v>
                </c:pt>
                <c:pt idx="52">
                  <c:v>2.5</c:v>
                </c:pt>
                <c:pt idx="53">
                  <c:v>2.1</c:v>
                </c:pt>
                <c:pt idx="54">
                  <c:v>1.84</c:v>
                </c:pt>
                <c:pt idx="55">
                  <c:v>1.63</c:v>
                </c:pt>
                <c:pt idx="56">
                  <c:v>1.61</c:v>
                </c:pt>
                <c:pt idx="57">
                  <c:v>1.44</c:v>
                </c:pt>
                <c:pt idx="58">
                  <c:v>1.34</c:v>
                </c:pt>
                <c:pt idx="59">
                  <c:v>1.25</c:v>
                </c:pt>
                <c:pt idx="60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D-4687-B60B-3C2E72E6627D}"/>
            </c:ext>
          </c:extLst>
        </c:ser>
        <c:ser>
          <c:idx val="1"/>
          <c:order val="1"/>
          <c:tx>
            <c:strRef>
              <c:f>'Raw data'!$E$5</c:f>
              <c:strCache>
                <c:ptCount val="1"/>
                <c:pt idx="0">
                  <c:v>Exp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data'!$E$234:$E$294</c:f>
              <c:numCache>
                <c:formatCode>General</c:formatCode>
                <c:ptCount val="61"/>
                <c:pt idx="0">
                  <c:v>1.65E-4</c:v>
                </c:pt>
                <c:pt idx="1">
                  <c:v>1.8599999999999999E-4</c:v>
                </c:pt>
                <c:pt idx="2">
                  <c:v>2.4800000000000001E-4</c:v>
                </c:pt>
                <c:pt idx="3">
                  <c:v>3.4499999999999998E-4</c:v>
                </c:pt>
                <c:pt idx="4">
                  <c:v>4.4200000000000001E-4</c:v>
                </c:pt>
                <c:pt idx="5">
                  <c:v>4.6299999999999998E-4</c:v>
                </c:pt>
                <c:pt idx="6">
                  <c:v>4.5800000000000002E-4</c:v>
                </c:pt>
                <c:pt idx="7">
                  <c:v>5.3300000000000005E-4</c:v>
                </c:pt>
                <c:pt idx="8">
                  <c:v>9.6299999999999999E-4</c:v>
                </c:pt>
                <c:pt idx="9">
                  <c:v>9.6100000000000005E-4</c:v>
                </c:pt>
                <c:pt idx="10">
                  <c:v>1.9599999999999999E-3</c:v>
                </c:pt>
                <c:pt idx="11">
                  <c:v>1.9599999999999999E-3</c:v>
                </c:pt>
                <c:pt idx="12">
                  <c:v>3.1900000000000001E-3</c:v>
                </c:pt>
                <c:pt idx="13">
                  <c:v>4.15E-3</c:v>
                </c:pt>
                <c:pt idx="14">
                  <c:v>6.2899999999999996E-3</c:v>
                </c:pt>
                <c:pt idx="15">
                  <c:v>8.8599999999999998E-3</c:v>
                </c:pt>
                <c:pt idx="16">
                  <c:v>1.2500000000000001E-2</c:v>
                </c:pt>
                <c:pt idx="17">
                  <c:v>1.6199999999999999E-2</c:v>
                </c:pt>
                <c:pt idx="18">
                  <c:v>2.1999999999999999E-2</c:v>
                </c:pt>
                <c:pt idx="19">
                  <c:v>3.3399999999999999E-2</c:v>
                </c:pt>
                <c:pt idx="20">
                  <c:v>4.3499999999999997E-2</c:v>
                </c:pt>
                <c:pt idx="21">
                  <c:v>3.49E-2</c:v>
                </c:pt>
                <c:pt idx="22">
                  <c:v>1.03E-2</c:v>
                </c:pt>
                <c:pt idx="23">
                  <c:v>1.29E-2</c:v>
                </c:pt>
                <c:pt idx="24">
                  <c:v>8.1700000000000002E-3</c:v>
                </c:pt>
                <c:pt idx="25">
                  <c:v>1.04E-2</c:v>
                </c:pt>
                <c:pt idx="26">
                  <c:v>1.3899999999999999E-2</c:v>
                </c:pt>
                <c:pt idx="27">
                  <c:v>2.18E-2</c:v>
                </c:pt>
                <c:pt idx="28">
                  <c:v>2.0299999999999999E-2</c:v>
                </c:pt>
                <c:pt idx="29">
                  <c:v>3.3099999999999997E-2</c:v>
                </c:pt>
                <c:pt idx="30">
                  <c:v>0.17699999999999999</c:v>
                </c:pt>
                <c:pt idx="31">
                  <c:v>1.21</c:v>
                </c:pt>
                <c:pt idx="32">
                  <c:v>1.63</c:v>
                </c:pt>
                <c:pt idx="33">
                  <c:v>1.97</c:v>
                </c:pt>
                <c:pt idx="34">
                  <c:v>2.52</c:v>
                </c:pt>
                <c:pt idx="35">
                  <c:v>3.21</c:v>
                </c:pt>
                <c:pt idx="36">
                  <c:v>3.98</c:v>
                </c:pt>
                <c:pt idx="37">
                  <c:v>5.05</c:v>
                </c:pt>
                <c:pt idx="38">
                  <c:v>6.3</c:v>
                </c:pt>
                <c:pt idx="39">
                  <c:v>7.94</c:v>
                </c:pt>
                <c:pt idx="40">
                  <c:v>9.94</c:v>
                </c:pt>
                <c:pt idx="41">
                  <c:v>12.6</c:v>
                </c:pt>
                <c:pt idx="42">
                  <c:v>15.9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</c:v>
                </c:pt>
                <c:pt idx="49">
                  <c:v>79.400000000000006</c:v>
                </c:pt>
                <c:pt idx="50">
                  <c:v>99.9</c:v>
                </c:pt>
                <c:pt idx="51">
                  <c:v>126</c:v>
                </c:pt>
                <c:pt idx="52">
                  <c:v>159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784</c:v>
                </c:pt>
                <c:pt idx="60">
                  <c:v>1000</c:v>
                </c:pt>
              </c:numCache>
            </c:numRef>
          </c:xVal>
          <c:yVal>
            <c:numRef>
              <c:f>'Raw data'!$F$234:$F$294</c:f>
              <c:numCache>
                <c:formatCode>General</c:formatCode>
                <c:ptCount val="61"/>
                <c:pt idx="0">
                  <c:v>22100</c:v>
                </c:pt>
                <c:pt idx="1">
                  <c:v>21200</c:v>
                </c:pt>
                <c:pt idx="2">
                  <c:v>17500</c:v>
                </c:pt>
                <c:pt idx="3">
                  <c:v>13900</c:v>
                </c:pt>
                <c:pt idx="4">
                  <c:v>12200</c:v>
                </c:pt>
                <c:pt idx="5">
                  <c:v>13300</c:v>
                </c:pt>
                <c:pt idx="6">
                  <c:v>15600</c:v>
                </c:pt>
                <c:pt idx="7">
                  <c:v>15800</c:v>
                </c:pt>
                <c:pt idx="8">
                  <c:v>10400</c:v>
                </c:pt>
                <c:pt idx="9">
                  <c:v>12400</c:v>
                </c:pt>
                <c:pt idx="10">
                  <c:v>7300</c:v>
                </c:pt>
                <c:pt idx="11">
                  <c:v>8850</c:v>
                </c:pt>
                <c:pt idx="12">
                  <c:v>6590</c:v>
                </c:pt>
                <c:pt idx="13">
                  <c:v>6160</c:v>
                </c:pt>
                <c:pt idx="14">
                  <c:v>4950</c:v>
                </c:pt>
                <c:pt idx="15">
                  <c:v>4280</c:v>
                </c:pt>
                <c:pt idx="16">
                  <c:v>3690</c:v>
                </c:pt>
                <c:pt idx="17">
                  <c:v>3450</c:v>
                </c:pt>
                <c:pt idx="18">
                  <c:v>3090</c:v>
                </c:pt>
                <c:pt idx="19">
                  <c:v>2470</c:v>
                </c:pt>
                <c:pt idx="20">
                  <c:v>2310</c:v>
                </c:pt>
                <c:pt idx="21">
                  <c:v>3550</c:v>
                </c:pt>
                <c:pt idx="22">
                  <c:v>15700</c:v>
                </c:pt>
                <c:pt idx="23">
                  <c:v>16700</c:v>
                </c:pt>
                <c:pt idx="24">
                  <c:v>34600</c:v>
                </c:pt>
                <c:pt idx="25">
                  <c:v>35600</c:v>
                </c:pt>
                <c:pt idx="26">
                  <c:v>34300</c:v>
                </c:pt>
                <c:pt idx="27">
                  <c:v>28300</c:v>
                </c:pt>
                <c:pt idx="28">
                  <c:v>38700</c:v>
                </c:pt>
                <c:pt idx="29">
                  <c:v>30300</c:v>
                </c:pt>
                <c:pt idx="30">
                  <c:v>7130</c:v>
                </c:pt>
                <c:pt idx="31">
                  <c:v>149</c:v>
                </c:pt>
                <c:pt idx="32">
                  <c:v>119</c:v>
                </c:pt>
                <c:pt idx="33">
                  <c:v>97.3</c:v>
                </c:pt>
                <c:pt idx="34">
                  <c:v>80.099999999999994</c:v>
                </c:pt>
                <c:pt idx="35">
                  <c:v>64</c:v>
                </c:pt>
                <c:pt idx="36">
                  <c:v>51.4</c:v>
                </c:pt>
                <c:pt idx="37">
                  <c:v>41.2</c:v>
                </c:pt>
                <c:pt idx="38">
                  <c:v>34.1</c:v>
                </c:pt>
                <c:pt idx="39">
                  <c:v>27.4</c:v>
                </c:pt>
                <c:pt idx="40">
                  <c:v>22.8</c:v>
                </c:pt>
                <c:pt idx="41">
                  <c:v>18.7</c:v>
                </c:pt>
                <c:pt idx="42">
                  <c:v>15.3</c:v>
                </c:pt>
                <c:pt idx="43">
                  <c:v>12.5</c:v>
                </c:pt>
                <c:pt idx="44">
                  <c:v>10.4</c:v>
                </c:pt>
                <c:pt idx="45">
                  <c:v>8.8000000000000007</c:v>
                </c:pt>
                <c:pt idx="46">
                  <c:v>7.18</c:v>
                </c:pt>
                <c:pt idx="47">
                  <c:v>5.99</c:v>
                </c:pt>
                <c:pt idx="48">
                  <c:v>5.0199999999999996</c:v>
                </c:pt>
                <c:pt idx="49">
                  <c:v>4.17</c:v>
                </c:pt>
                <c:pt idx="50">
                  <c:v>3.54</c:v>
                </c:pt>
                <c:pt idx="51">
                  <c:v>2.94</c:v>
                </c:pt>
                <c:pt idx="52">
                  <c:v>2.4500000000000002</c:v>
                </c:pt>
                <c:pt idx="53">
                  <c:v>2.04</c:v>
                </c:pt>
                <c:pt idx="54">
                  <c:v>1.76</c:v>
                </c:pt>
                <c:pt idx="55">
                  <c:v>1.53</c:v>
                </c:pt>
                <c:pt idx="56">
                  <c:v>1.39</c:v>
                </c:pt>
                <c:pt idx="57">
                  <c:v>1.37</c:v>
                </c:pt>
                <c:pt idx="58">
                  <c:v>1.3</c:v>
                </c:pt>
                <c:pt idx="59">
                  <c:v>1.28</c:v>
                </c:pt>
                <c:pt idx="60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D-4687-B60B-3C2E72E6627D}"/>
            </c:ext>
          </c:extLst>
        </c:ser>
        <c:ser>
          <c:idx val="2"/>
          <c:order val="2"/>
          <c:tx>
            <c:strRef>
              <c:f>'Raw data'!$H$5</c:f>
              <c:strCache>
                <c:ptCount val="1"/>
                <c:pt idx="0">
                  <c:v>Exp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data'!$H$234:$H$294</c:f>
              <c:numCache>
                <c:formatCode>0.000E+00</c:formatCode>
                <c:ptCount val="61"/>
                <c:pt idx="0">
                  <c:v>2.0699999999999999E-4</c:v>
                </c:pt>
                <c:pt idx="1">
                  <c:v>2.2699999999999999E-4</c:v>
                </c:pt>
                <c:pt idx="2">
                  <c:v>2.6800000000000001E-4</c:v>
                </c:pt>
                <c:pt idx="3">
                  <c:v>3.6200000000000002E-4</c:v>
                </c:pt>
                <c:pt idx="4">
                  <c:v>4.8099999999999998E-4</c:v>
                </c:pt>
                <c:pt idx="5">
                  <c:v>4.2700000000000002E-4</c:v>
                </c:pt>
                <c:pt idx="6">
                  <c:v>3.5500000000000001E-4</c:v>
                </c:pt>
                <c:pt idx="7">
                  <c:v>7.5900000000000002E-4</c:v>
                </c:pt>
                <c:pt idx="8">
                  <c:v>1E-3</c:v>
                </c:pt>
                <c:pt idx="9">
                  <c:v>9.5600000000000004E-4</c:v>
                </c:pt>
                <c:pt idx="10">
                  <c:v>1.99E-3</c:v>
                </c:pt>
                <c:pt idx="11">
                  <c:v>2.5600000000000002E-3</c:v>
                </c:pt>
                <c:pt idx="12">
                  <c:v>3.3899999999999998E-3</c:v>
                </c:pt>
                <c:pt idx="13">
                  <c:v>3.8400000000000001E-3</c:v>
                </c:pt>
                <c:pt idx="14">
                  <c:v>6.0000000000000001E-3</c:v>
                </c:pt>
                <c:pt idx="15">
                  <c:v>8.5500000000000003E-3</c:v>
                </c:pt>
                <c:pt idx="16">
                  <c:v>1.24E-2</c:v>
                </c:pt>
                <c:pt idx="17">
                  <c:v>1.6199999999999999E-2</c:v>
                </c:pt>
                <c:pt idx="18">
                  <c:v>2.3300000000000001E-2</c:v>
                </c:pt>
                <c:pt idx="19">
                  <c:v>3.2599999999999997E-2</c:v>
                </c:pt>
                <c:pt idx="20">
                  <c:v>4.6100000000000002E-2</c:v>
                </c:pt>
                <c:pt idx="21">
                  <c:v>6.6799999999999998E-2</c:v>
                </c:pt>
                <c:pt idx="22">
                  <c:v>9.5200000000000007E-2</c:v>
                </c:pt>
                <c:pt idx="23">
                  <c:v>0.14099999999999999</c:v>
                </c:pt>
                <c:pt idx="24">
                  <c:v>0.20899999999999999</c:v>
                </c:pt>
                <c:pt idx="25">
                  <c:v>0.314</c:v>
                </c:pt>
                <c:pt idx="26">
                  <c:v>0.377</c:v>
                </c:pt>
                <c:pt idx="27">
                  <c:v>0.53800000000000003</c:v>
                </c:pt>
                <c:pt idx="28">
                  <c:v>0.60399999999999998</c:v>
                </c:pt>
                <c:pt idx="29">
                  <c:v>0.84099999999999997</c:v>
                </c:pt>
                <c:pt idx="30">
                  <c:v>1</c:v>
                </c:pt>
                <c:pt idx="31">
                  <c:v>1.19</c:v>
                </c:pt>
                <c:pt idx="32">
                  <c:v>1.68</c:v>
                </c:pt>
                <c:pt idx="33">
                  <c:v>2.0099999999999998</c:v>
                </c:pt>
                <c:pt idx="34">
                  <c:v>2.48</c:v>
                </c:pt>
                <c:pt idx="35">
                  <c:v>3.25</c:v>
                </c:pt>
                <c:pt idx="36">
                  <c:v>3.96</c:v>
                </c:pt>
                <c:pt idx="37">
                  <c:v>5.05</c:v>
                </c:pt>
                <c:pt idx="38">
                  <c:v>6.32</c:v>
                </c:pt>
                <c:pt idx="39">
                  <c:v>7.97</c:v>
                </c:pt>
                <c:pt idx="40">
                  <c:v>10</c:v>
                </c:pt>
                <c:pt idx="41">
                  <c:v>12.6</c:v>
                </c:pt>
                <c:pt idx="42">
                  <c:v>15.8</c:v>
                </c:pt>
                <c:pt idx="43">
                  <c:v>19.899999999999999</c:v>
                </c:pt>
                <c:pt idx="44">
                  <c:v>25.2</c:v>
                </c:pt>
                <c:pt idx="45">
                  <c:v>31.7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'Raw data'!$I$234:$I$294</c:f>
              <c:numCache>
                <c:formatCode>0.000E+00</c:formatCode>
                <c:ptCount val="61"/>
                <c:pt idx="0">
                  <c:v>13700</c:v>
                </c:pt>
                <c:pt idx="1">
                  <c:v>13800</c:v>
                </c:pt>
                <c:pt idx="2">
                  <c:v>13100</c:v>
                </c:pt>
                <c:pt idx="3">
                  <c:v>11000</c:v>
                </c:pt>
                <c:pt idx="4">
                  <c:v>9470</c:v>
                </c:pt>
                <c:pt idx="5">
                  <c:v>12400</c:v>
                </c:pt>
                <c:pt idx="6">
                  <c:v>17800</c:v>
                </c:pt>
                <c:pt idx="7">
                  <c:v>9990</c:v>
                </c:pt>
                <c:pt idx="8">
                  <c:v>9030</c:v>
                </c:pt>
                <c:pt idx="9">
                  <c:v>11500</c:v>
                </c:pt>
                <c:pt idx="10">
                  <c:v>6740</c:v>
                </c:pt>
                <c:pt idx="11">
                  <c:v>6410</c:v>
                </c:pt>
                <c:pt idx="12">
                  <c:v>5930</c:v>
                </c:pt>
                <c:pt idx="13">
                  <c:v>6440</c:v>
                </c:pt>
                <c:pt idx="14">
                  <c:v>5050</c:v>
                </c:pt>
                <c:pt idx="15">
                  <c:v>4330</c:v>
                </c:pt>
                <c:pt idx="16">
                  <c:v>3650</c:v>
                </c:pt>
                <c:pt idx="17">
                  <c:v>3410</c:v>
                </c:pt>
                <c:pt idx="18">
                  <c:v>2860</c:v>
                </c:pt>
                <c:pt idx="19">
                  <c:v>2480</c:v>
                </c:pt>
                <c:pt idx="20">
                  <c:v>2110</c:v>
                </c:pt>
                <c:pt idx="21">
                  <c:v>1730</c:v>
                </c:pt>
                <c:pt idx="22">
                  <c:v>1430</c:v>
                </c:pt>
                <c:pt idx="23">
                  <c:v>1120</c:v>
                </c:pt>
                <c:pt idx="24">
                  <c:v>846</c:v>
                </c:pt>
                <c:pt idx="25">
                  <c:v>599</c:v>
                </c:pt>
                <c:pt idx="26">
                  <c:v>507</c:v>
                </c:pt>
                <c:pt idx="27">
                  <c:v>364</c:v>
                </c:pt>
                <c:pt idx="28">
                  <c:v>334</c:v>
                </c:pt>
                <c:pt idx="29">
                  <c:v>249</c:v>
                </c:pt>
                <c:pt idx="30">
                  <c:v>209</c:v>
                </c:pt>
                <c:pt idx="31">
                  <c:v>183</c:v>
                </c:pt>
                <c:pt idx="32">
                  <c:v>133</c:v>
                </c:pt>
                <c:pt idx="33">
                  <c:v>103</c:v>
                </c:pt>
                <c:pt idx="34">
                  <c:v>85.3</c:v>
                </c:pt>
                <c:pt idx="35">
                  <c:v>65.400000000000006</c:v>
                </c:pt>
                <c:pt idx="36">
                  <c:v>54.1</c:v>
                </c:pt>
                <c:pt idx="37">
                  <c:v>42.6</c:v>
                </c:pt>
                <c:pt idx="38">
                  <c:v>35.6</c:v>
                </c:pt>
                <c:pt idx="39">
                  <c:v>28.7</c:v>
                </c:pt>
                <c:pt idx="40">
                  <c:v>23</c:v>
                </c:pt>
                <c:pt idx="41">
                  <c:v>18.8</c:v>
                </c:pt>
                <c:pt idx="42">
                  <c:v>16</c:v>
                </c:pt>
                <c:pt idx="43">
                  <c:v>13.3</c:v>
                </c:pt>
                <c:pt idx="44">
                  <c:v>10.7</c:v>
                </c:pt>
                <c:pt idx="45">
                  <c:v>8.8800000000000008</c:v>
                </c:pt>
                <c:pt idx="46">
                  <c:v>7.45</c:v>
                </c:pt>
                <c:pt idx="47">
                  <c:v>6.06</c:v>
                </c:pt>
                <c:pt idx="48">
                  <c:v>4.99</c:v>
                </c:pt>
                <c:pt idx="49">
                  <c:v>4.9400000000000004</c:v>
                </c:pt>
                <c:pt idx="50">
                  <c:v>3.41</c:v>
                </c:pt>
                <c:pt idx="51">
                  <c:v>2.98</c:v>
                </c:pt>
                <c:pt idx="52">
                  <c:v>2.4300000000000002</c:v>
                </c:pt>
                <c:pt idx="53">
                  <c:v>2.0499999999999998</c:v>
                </c:pt>
                <c:pt idx="54">
                  <c:v>1.8</c:v>
                </c:pt>
                <c:pt idx="55">
                  <c:v>1.59</c:v>
                </c:pt>
                <c:pt idx="56">
                  <c:v>1.46</c:v>
                </c:pt>
                <c:pt idx="57">
                  <c:v>1.33</c:v>
                </c:pt>
                <c:pt idx="58">
                  <c:v>1.24</c:v>
                </c:pt>
                <c:pt idx="59">
                  <c:v>1.21</c:v>
                </c:pt>
                <c:pt idx="60">
                  <c:v>1.1599999999999999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3D-4687-B60B-3C2E72E66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658880"/>
        <c:axId val="-614659424"/>
      </c:scatterChart>
      <c:valAx>
        <c:axId val="-614658880"/>
        <c:scaling>
          <c:logBase val="10"/>
          <c:orientation val="minMax"/>
          <c:min val="1.0000000000000004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59424"/>
        <c:crosses val="autoZero"/>
        <c:crossBetween val="midCat"/>
      </c:valAx>
      <c:valAx>
        <c:axId val="-614659424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data'!$B$5</c:f>
              <c:strCache>
                <c:ptCount val="1"/>
                <c:pt idx="0">
                  <c:v>Exp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data'!$B$308:$B$368</c:f>
              <c:numCache>
                <c:formatCode>General</c:formatCode>
                <c:ptCount val="61"/>
                <c:pt idx="0">
                  <c:v>6.6E-4</c:v>
                </c:pt>
                <c:pt idx="1">
                  <c:v>9.2199999999999997E-4</c:v>
                </c:pt>
                <c:pt idx="2">
                  <c:v>8.6600000000000002E-4</c:v>
                </c:pt>
                <c:pt idx="3">
                  <c:v>1.5E-3</c:v>
                </c:pt>
                <c:pt idx="4">
                  <c:v>1.4599999999999999E-3</c:v>
                </c:pt>
                <c:pt idx="5">
                  <c:v>1.98E-3</c:v>
                </c:pt>
                <c:pt idx="6">
                  <c:v>2.5000000000000001E-3</c:v>
                </c:pt>
                <c:pt idx="7">
                  <c:v>3.6700000000000001E-3</c:v>
                </c:pt>
                <c:pt idx="8">
                  <c:v>4.8399999999999997E-3</c:v>
                </c:pt>
                <c:pt idx="9">
                  <c:v>5.96E-3</c:v>
                </c:pt>
                <c:pt idx="10">
                  <c:v>7.5799999999999999E-3</c:v>
                </c:pt>
                <c:pt idx="11">
                  <c:v>1.03E-2</c:v>
                </c:pt>
                <c:pt idx="12">
                  <c:v>1.26E-2</c:v>
                </c:pt>
                <c:pt idx="13">
                  <c:v>1.7600000000000001E-2</c:v>
                </c:pt>
                <c:pt idx="14">
                  <c:v>2.12E-2</c:v>
                </c:pt>
                <c:pt idx="15">
                  <c:v>2.7400000000000001E-2</c:v>
                </c:pt>
                <c:pt idx="16">
                  <c:v>3.56E-2</c:v>
                </c:pt>
                <c:pt idx="17">
                  <c:v>4.4999999999999998E-2</c:v>
                </c:pt>
                <c:pt idx="18">
                  <c:v>5.74E-2</c:v>
                </c:pt>
                <c:pt idx="19">
                  <c:v>7.3099999999999998E-2</c:v>
                </c:pt>
                <c:pt idx="20">
                  <c:v>9.4600000000000004E-2</c:v>
                </c:pt>
                <c:pt idx="21">
                  <c:v>0.12</c:v>
                </c:pt>
                <c:pt idx="22">
                  <c:v>0.152</c:v>
                </c:pt>
                <c:pt idx="23">
                  <c:v>0.19400000000000001</c:v>
                </c:pt>
                <c:pt idx="24">
                  <c:v>0.25</c:v>
                </c:pt>
                <c:pt idx="25">
                  <c:v>0.316</c:v>
                </c:pt>
                <c:pt idx="26">
                  <c:v>0.39100000000000001</c:v>
                </c:pt>
                <c:pt idx="27">
                  <c:v>0.502</c:v>
                </c:pt>
                <c:pt idx="28">
                  <c:v>0.629</c:v>
                </c:pt>
                <c:pt idx="29">
                  <c:v>0.79200000000000004</c:v>
                </c:pt>
                <c:pt idx="30">
                  <c:v>1</c:v>
                </c:pt>
                <c:pt idx="31">
                  <c:v>1.25</c:v>
                </c:pt>
                <c:pt idx="32">
                  <c:v>1.58</c:v>
                </c:pt>
                <c:pt idx="33">
                  <c:v>2</c:v>
                </c:pt>
                <c:pt idx="34">
                  <c:v>2.5099999999999998</c:v>
                </c:pt>
                <c:pt idx="35">
                  <c:v>3.15</c:v>
                </c:pt>
                <c:pt idx="36">
                  <c:v>3.98</c:v>
                </c:pt>
                <c:pt idx="37">
                  <c:v>5.01</c:v>
                </c:pt>
                <c:pt idx="38">
                  <c:v>6.31</c:v>
                </c:pt>
                <c:pt idx="39">
                  <c:v>7.94</c:v>
                </c:pt>
                <c:pt idx="40">
                  <c:v>10</c:v>
                </c:pt>
                <c:pt idx="41">
                  <c:v>12.6</c:v>
                </c:pt>
                <c:pt idx="42">
                  <c:v>15.8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'Raw data'!$C$308:$C$368</c:f>
              <c:numCache>
                <c:formatCode>General</c:formatCode>
                <c:ptCount val="61"/>
                <c:pt idx="0">
                  <c:v>305</c:v>
                </c:pt>
                <c:pt idx="1">
                  <c:v>333</c:v>
                </c:pt>
                <c:pt idx="2">
                  <c:v>533</c:v>
                </c:pt>
                <c:pt idx="3">
                  <c:v>451</c:v>
                </c:pt>
                <c:pt idx="4">
                  <c:v>642</c:v>
                </c:pt>
                <c:pt idx="5">
                  <c:v>621</c:v>
                </c:pt>
                <c:pt idx="6">
                  <c:v>641</c:v>
                </c:pt>
                <c:pt idx="7">
                  <c:v>559</c:v>
                </c:pt>
                <c:pt idx="8">
                  <c:v>525</c:v>
                </c:pt>
                <c:pt idx="9">
                  <c:v>519</c:v>
                </c:pt>
                <c:pt idx="10">
                  <c:v>496</c:v>
                </c:pt>
                <c:pt idx="11">
                  <c:v>440</c:v>
                </c:pt>
                <c:pt idx="12">
                  <c:v>432</c:v>
                </c:pt>
                <c:pt idx="13">
                  <c:v>368</c:v>
                </c:pt>
                <c:pt idx="14">
                  <c:v>357</c:v>
                </c:pt>
                <c:pt idx="15">
                  <c:v>326</c:v>
                </c:pt>
                <c:pt idx="16">
                  <c:v>290</c:v>
                </c:pt>
                <c:pt idx="17">
                  <c:v>267</c:v>
                </c:pt>
                <c:pt idx="18">
                  <c:v>244</c:v>
                </c:pt>
                <c:pt idx="19">
                  <c:v>222</c:v>
                </c:pt>
                <c:pt idx="20">
                  <c:v>194</c:v>
                </c:pt>
                <c:pt idx="21">
                  <c:v>173</c:v>
                </c:pt>
                <c:pt idx="22">
                  <c:v>153</c:v>
                </c:pt>
                <c:pt idx="23">
                  <c:v>133</c:v>
                </c:pt>
                <c:pt idx="24">
                  <c:v>111</c:v>
                </c:pt>
                <c:pt idx="25">
                  <c:v>92.7</c:v>
                </c:pt>
                <c:pt idx="26">
                  <c:v>78.900000000000006</c:v>
                </c:pt>
                <c:pt idx="27">
                  <c:v>64.7</c:v>
                </c:pt>
                <c:pt idx="28">
                  <c:v>51.9</c:v>
                </c:pt>
                <c:pt idx="29">
                  <c:v>42.4</c:v>
                </c:pt>
                <c:pt idx="30">
                  <c:v>34.5</c:v>
                </c:pt>
                <c:pt idx="31">
                  <c:v>29</c:v>
                </c:pt>
                <c:pt idx="32">
                  <c:v>24.3</c:v>
                </c:pt>
                <c:pt idx="33">
                  <c:v>20.7</c:v>
                </c:pt>
                <c:pt idx="34">
                  <c:v>16.8</c:v>
                </c:pt>
                <c:pt idx="35">
                  <c:v>14.3</c:v>
                </c:pt>
                <c:pt idx="36">
                  <c:v>12</c:v>
                </c:pt>
                <c:pt idx="37">
                  <c:v>9.98</c:v>
                </c:pt>
                <c:pt idx="38">
                  <c:v>8.1300000000000008</c:v>
                </c:pt>
                <c:pt idx="39">
                  <c:v>6.91</c:v>
                </c:pt>
                <c:pt idx="40">
                  <c:v>5.68</c:v>
                </c:pt>
                <c:pt idx="41">
                  <c:v>4.8</c:v>
                </c:pt>
                <c:pt idx="42">
                  <c:v>4</c:v>
                </c:pt>
                <c:pt idx="43">
                  <c:v>3.41</c:v>
                </c:pt>
                <c:pt idx="44">
                  <c:v>2.79</c:v>
                </c:pt>
                <c:pt idx="45">
                  <c:v>2.33</c:v>
                </c:pt>
                <c:pt idx="46">
                  <c:v>1.95</c:v>
                </c:pt>
                <c:pt idx="47">
                  <c:v>1.65</c:v>
                </c:pt>
                <c:pt idx="48">
                  <c:v>1.37</c:v>
                </c:pt>
                <c:pt idx="49">
                  <c:v>1.17</c:v>
                </c:pt>
                <c:pt idx="50">
                  <c:v>0.98</c:v>
                </c:pt>
                <c:pt idx="51">
                  <c:v>0.85199999999999998</c:v>
                </c:pt>
                <c:pt idx="52">
                  <c:v>0.79200000000000004</c:v>
                </c:pt>
                <c:pt idx="53">
                  <c:v>0.69299999999999995</c:v>
                </c:pt>
                <c:pt idx="54">
                  <c:v>0.64</c:v>
                </c:pt>
                <c:pt idx="55">
                  <c:v>0.59799999999999998</c:v>
                </c:pt>
                <c:pt idx="56">
                  <c:v>0.59099999999999997</c:v>
                </c:pt>
                <c:pt idx="57">
                  <c:v>0.60299999999999998</c:v>
                </c:pt>
                <c:pt idx="58">
                  <c:v>0.623</c:v>
                </c:pt>
                <c:pt idx="59">
                  <c:v>0.64</c:v>
                </c:pt>
                <c:pt idx="60">
                  <c:v>0.63500000000000001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4-4EA7-B2ED-2EE1BF1936A3}"/>
            </c:ext>
          </c:extLst>
        </c:ser>
        <c:ser>
          <c:idx val="1"/>
          <c:order val="1"/>
          <c:tx>
            <c:strRef>
              <c:f>'Raw data'!$E$5</c:f>
              <c:strCache>
                <c:ptCount val="1"/>
                <c:pt idx="0">
                  <c:v>Exp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data'!$E$308:$E$368</c:f>
              <c:numCache>
                <c:formatCode>General</c:formatCode>
                <c:ptCount val="61"/>
                <c:pt idx="0">
                  <c:v>7.4700000000000005E-4</c:v>
                </c:pt>
                <c:pt idx="1">
                  <c:v>5.5699999999999999E-4</c:v>
                </c:pt>
                <c:pt idx="2">
                  <c:v>1.08E-3</c:v>
                </c:pt>
                <c:pt idx="3">
                  <c:v>1.09E-3</c:v>
                </c:pt>
                <c:pt idx="4">
                  <c:v>1.5900000000000001E-3</c:v>
                </c:pt>
                <c:pt idx="5">
                  <c:v>1.8699999999999999E-3</c:v>
                </c:pt>
                <c:pt idx="6">
                  <c:v>2.32E-3</c:v>
                </c:pt>
                <c:pt idx="7">
                  <c:v>3.5000000000000001E-3</c:v>
                </c:pt>
                <c:pt idx="8">
                  <c:v>4.7499999999999999E-3</c:v>
                </c:pt>
                <c:pt idx="9">
                  <c:v>5.9300000000000004E-3</c:v>
                </c:pt>
                <c:pt idx="10">
                  <c:v>7.6E-3</c:v>
                </c:pt>
                <c:pt idx="11">
                  <c:v>1.0500000000000001E-2</c:v>
                </c:pt>
                <c:pt idx="12">
                  <c:v>1.35E-2</c:v>
                </c:pt>
                <c:pt idx="13">
                  <c:v>1.7000000000000001E-2</c:v>
                </c:pt>
                <c:pt idx="14">
                  <c:v>2.2200000000000001E-2</c:v>
                </c:pt>
                <c:pt idx="15">
                  <c:v>2.76E-2</c:v>
                </c:pt>
                <c:pt idx="16">
                  <c:v>3.5299999999999998E-2</c:v>
                </c:pt>
                <c:pt idx="17">
                  <c:v>4.6199999999999998E-2</c:v>
                </c:pt>
                <c:pt idx="18">
                  <c:v>5.7500000000000002E-2</c:v>
                </c:pt>
                <c:pt idx="19">
                  <c:v>7.1800000000000003E-2</c:v>
                </c:pt>
                <c:pt idx="20">
                  <c:v>9.3100000000000002E-2</c:v>
                </c:pt>
                <c:pt idx="21">
                  <c:v>0.11899999999999999</c:v>
                </c:pt>
                <c:pt idx="22">
                  <c:v>0.153</c:v>
                </c:pt>
                <c:pt idx="23">
                  <c:v>0.19500000000000001</c:v>
                </c:pt>
                <c:pt idx="24">
                  <c:v>0.247</c:v>
                </c:pt>
                <c:pt idx="25">
                  <c:v>0.31</c:v>
                </c:pt>
                <c:pt idx="26">
                  <c:v>0.40500000000000003</c:v>
                </c:pt>
                <c:pt idx="27">
                  <c:v>0.498</c:v>
                </c:pt>
                <c:pt idx="28">
                  <c:v>0.63700000000000001</c:v>
                </c:pt>
                <c:pt idx="29">
                  <c:v>0.79100000000000004</c:v>
                </c:pt>
                <c:pt idx="30">
                  <c:v>0.999</c:v>
                </c:pt>
                <c:pt idx="31">
                  <c:v>1.26</c:v>
                </c:pt>
                <c:pt idx="32">
                  <c:v>1.58</c:v>
                </c:pt>
                <c:pt idx="33">
                  <c:v>1.99</c:v>
                </c:pt>
                <c:pt idx="34">
                  <c:v>2.5099999999999998</c:v>
                </c:pt>
                <c:pt idx="35">
                  <c:v>3.17</c:v>
                </c:pt>
                <c:pt idx="36">
                  <c:v>3.98</c:v>
                </c:pt>
                <c:pt idx="37">
                  <c:v>5.0199999999999996</c:v>
                </c:pt>
                <c:pt idx="38">
                  <c:v>6.3</c:v>
                </c:pt>
                <c:pt idx="39">
                  <c:v>7.94</c:v>
                </c:pt>
                <c:pt idx="40">
                  <c:v>10</c:v>
                </c:pt>
                <c:pt idx="41">
                  <c:v>12.6</c:v>
                </c:pt>
                <c:pt idx="42">
                  <c:v>15.8</c:v>
                </c:pt>
                <c:pt idx="43">
                  <c:v>19.899999999999999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'Raw data'!$F$308:$F$368</c:f>
              <c:numCache>
                <c:formatCode>General</c:formatCode>
                <c:ptCount val="61"/>
                <c:pt idx="0">
                  <c:v>112</c:v>
                </c:pt>
                <c:pt idx="1">
                  <c:v>447</c:v>
                </c:pt>
                <c:pt idx="2">
                  <c:v>411</c:v>
                </c:pt>
                <c:pt idx="3">
                  <c:v>609</c:v>
                </c:pt>
                <c:pt idx="4">
                  <c:v>620</c:v>
                </c:pt>
                <c:pt idx="5">
                  <c:v>721</c:v>
                </c:pt>
                <c:pt idx="6">
                  <c:v>757</c:v>
                </c:pt>
                <c:pt idx="7">
                  <c:v>654</c:v>
                </c:pt>
                <c:pt idx="8">
                  <c:v>598</c:v>
                </c:pt>
                <c:pt idx="9">
                  <c:v>579</c:v>
                </c:pt>
                <c:pt idx="10">
                  <c:v>542</c:v>
                </c:pt>
                <c:pt idx="11">
                  <c:v>459</c:v>
                </c:pt>
                <c:pt idx="12">
                  <c:v>418</c:v>
                </c:pt>
                <c:pt idx="13">
                  <c:v>384</c:v>
                </c:pt>
                <c:pt idx="14">
                  <c:v>348</c:v>
                </c:pt>
                <c:pt idx="15">
                  <c:v>326</c:v>
                </c:pt>
                <c:pt idx="16">
                  <c:v>297</c:v>
                </c:pt>
                <c:pt idx="17">
                  <c:v>266</c:v>
                </c:pt>
                <c:pt idx="18">
                  <c:v>248</c:v>
                </c:pt>
                <c:pt idx="19">
                  <c:v>230</c:v>
                </c:pt>
                <c:pt idx="20">
                  <c:v>203</c:v>
                </c:pt>
                <c:pt idx="21">
                  <c:v>182</c:v>
                </c:pt>
                <c:pt idx="22">
                  <c:v>158</c:v>
                </c:pt>
                <c:pt idx="23">
                  <c:v>135</c:v>
                </c:pt>
                <c:pt idx="24">
                  <c:v>117</c:v>
                </c:pt>
                <c:pt idx="25">
                  <c:v>99.2</c:v>
                </c:pt>
                <c:pt idx="26">
                  <c:v>79.900000000000006</c:v>
                </c:pt>
                <c:pt idx="27">
                  <c:v>65.5</c:v>
                </c:pt>
                <c:pt idx="28">
                  <c:v>53.7</c:v>
                </c:pt>
                <c:pt idx="29">
                  <c:v>45.3</c:v>
                </c:pt>
                <c:pt idx="30">
                  <c:v>36.4</c:v>
                </c:pt>
                <c:pt idx="31">
                  <c:v>29.6</c:v>
                </c:pt>
                <c:pt idx="32">
                  <c:v>24.9</c:v>
                </c:pt>
                <c:pt idx="33">
                  <c:v>21.3</c:v>
                </c:pt>
                <c:pt idx="34">
                  <c:v>17.7</c:v>
                </c:pt>
                <c:pt idx="35">
                  <c:v>14.6</c:v>
                </c:pt>
                <c:pt idx="36">
                  <c:v>12.4</c:v>
                </c:pt>
                <c:pt idx="37">
                  <c:v>10.199999999999999</c:v>
                </c:pt>
                <c:pt idx="38">
                  <c:v>8.49</c:v>
                </c:pt>
                <c:pt idx="39">
                  <c:v>7.11</c:v>
                </c:pt>
                <c:pt idx="40">
                  <c:v>5.87</c:v>
                </c:pt>
                <c:pt idx="41">
                  <c:v>4.9000000000000004</c:v>
                </c:pt>
                <c:pt idx="42">
                  <c:v>4.12</c:v>
                </c:pt>
                <c:pt idx="43">
                  <c:v>3.37</c:v>
                </c:pt>
                <c:pt idx="44">
                  <c:v>2.84</c:v>
                </c:pt>
                <c:pt idx="45">
                  <c:v>2.38</c:v>
                </c:pt>
                <c:pt idx="46">
                  <c:v>2</c:v>
                </c:pt>
                <c:pt idx="47">
                  <c:v>1.7</c:v>
                </c:pt>
                <c:pt idx="48">
                  <c:v>1.41</c:v>
                </c:pt>
                <c:pt idx="49">
                  <c:v>1.2</c:v>
                </c:pt>
                <c:pt idx="50">
                  <c:v>1.04</c:v>
                </c:pt>
                <c:pt idx="51">
                  <c:v>0.89900000000000002</c:v>
                </c:pt>
                <c:pt idx="52">
                  <c:v>0.77700000000000002</c:v>
                </c:pt>
                <c:pt idx="53">
                  <c:v>0.69499999999999995</c:v>
                </c:pt>
                <c:pt idx="54">
                  <c:v>0.65</c:v>
                </c:pt>
                <c:pt idx="55">
                  <c:v>0.60899999999999999</c:v>
                </c:pt>
                <c:pt idx="56">
                  <c:v>0.60299999999999998</c:v>
                </c:pt>
                <c:pt idx="57">
                  <c:v>0.60299999999999998</c:v>
                </c:pt>
                <c:pt idx="58">
                  <c:v>0.59799999999999998</c:v>
                </c:pt>
                <c:pt idx="59">
                  <c:v>0.60299999999999998</c:v>
                </c:pt>
                <c:pt idx="60">
                  <c:v>0.67400000000000004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04-4EA7-B2ED-2EE1BF1936A3}"/>
            </c:ext>
          </c:extLst>
        </c:ser>
        <c:ser>
          <c:idx val="2"/>
          <c:order val="2"/>
          <c:tx>
            <c:strRef>
              <c:f>'Raw data'!$H$5</c:f>
              <c:strCache>
                <c:ptCount val="1"/>
                <c:pt idx="0">
                  <c:v>Exp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data'!$H$308:$H$368</c:f>
              <c:numCache>
                <c:formatCode>0.000E+00</c:formatCode>
                <c:ptCount val="61"/>
                <c:pt idx="0">
                  <c:v>6.0800000000000003E-4</c:v>
                </c:pt>
                <c:pt idx="1">
                  <c:v>7.7700000000000002E-4</c:v>
                </c:pt>
                <c:pt idx="2">
                  <c:v>8.4000000000000003E-4</c:v>
                </c:pt>
                <c:pt idx="3">
                  <c:v>1.1000000000000001E-3</c:v>
                </c:pt>
                <c:pt idx="4">
                  <c:v>1.3500000000000001E-3</c:v>
                </c:pt>
                <c:pt idx="5">
                  <c:v>1.91E-3</c:v>
                </c:pt>
                <c:pt idx="6">
                  <c:v>2.5699999999999998E-3</c:v>
                </c:pt>
                <c:pt idx="7">
                  <c:v>3.4299999999999999E-3</c:v>
                </c:pt>
                <c:pt idx="8">
                  <c:v>4.0600000000000002E-3</c:v>
                </c:pt>
                <c:pt idx="9">
                  <c:v>5.7200000000000003E-3</c:v>
                </c:pt>
                <c:pt idx="10">
                  <c:v>7.7200000000000003E-3</c:v>
                </c:pt>
                <c:pt idx="11">
                  <c:v>9.6200000000000001E-3</c:v>
                </c:pt>
                <c:pt idx="12">
                  <c:v>1.2800000000000001E-2</c:v>
                </c:pt>
                <c:pt idx="13">
                  <c:v>1.6899999999999998E-2</c:v>
                </c:pt>
                <c:pt idx="14">
                  <c:v>2.1299999999999999E-2</c:v>
                </c:pt>
                <c:pt idx="15">
                  <c:v>2.69E-2</c:v>
                </c:pt>
                <c:pt idx="16">
                  <c:v>3.5099999999999999E-2</c:v>
                </c:pt>
                <c:pt idx="17">
                  <c:v>4.3999999999999997E-2</c:v>
                </c:pt>
                <c:pt idx="18">
                  <c:v>5.6599999999999998E-2</c:v>
                </c:pt>
                <c:pt idx="19">
                  <c:v>7.2800000000000004E-2</c:v>
                </c:pt>
                <c:pt idx="20">
                  <c:v>9.3600000000000003E-2</c:v>
                </c:pt>
                <c:pt idx="21">
                  <c:v>0.12</c:v>
                </c:pt>
                <c:pt idx="22">
                  <c:v>0.151</c:v>
                </c:pt>
                <c:pt idx="23">
                  <c:v>0.19400000000000001</c:v>
                </c:pt>
                <c:pt idx="24">
                  <c:v>0.247</c:v>
                </c:pt>
                <c:pt idx="25">
                  <c:v>0.316</c:v>
                </c:pt>
                <c:pt idx="26">
                  <c:v>0.39400000000000002</c:v>
                </c:pt>
                <c:pt idx="27">
                  <c:v>0.502</c:v>
                </c:pt>
                <c:pt idx="28">
                  <c:v>0.623</c:v>
                </c:pt>
                <c:pt idx="29">
                  <c:v>0.79900000000000004</c:v>
                </c:pt>
                <c:pt idx="30">
                  <c:v>0.998</c:v>
                </c:pt>
                <c:pt idx="31">
                  <c:v>1.25</c:v>
                </c:pt>
                <c:pt idx="32">
                  <c:v>1.59</c:v>
                </c:pt>
                <c:pt idx="33">
                  <c:v>2</c:v>
                </c:pt>
                <c:pt idx="34">
                  <c:v>2.5099999999999998</c:v>
                </c:pt>
                <c:pt idx="35">
                  <c:v>3.17</c:v>
                </c:pt>
                <c:pt idx="36">
                  <c:v>3.99</c:v>
                </c:pt>
                <c:pt idx="37">
                  <c:v>5</c:v>
                </c:pt>
                <c:pt idx="38">
                  <c:v>6.33</c:v>
                </c:pt>
                <c:pt idx="39">
                  <c:v>7.95</c:v>
                </c:pt>
                <c:pt idx="40">
                  <c:v>10</c:v>
                </c:pt>
                <c:pt idx="41">
                  <c:v>12.6</c:v>
                </c:pt>
                <c:pt idx="42">
                  <c:v>15.9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'Raw data'!$I$308:$I$368</c:f>
              <c:numCache>
                <c:formatCode>0.000E+00</c:formatCode>
                <c:ptCount val="61"/>
                <c:pt idx="0">
                  <c:v>40</c:v>
                </c:pt>
                <c:pt idx="1">
                  <c:v>223</c:v>
                </c:pt>
                <c:pt idx="2">
                  <c:v>425</c:v>
                </c:pt>
                <c:pt idx="3">
                  <c:v>613</c:v>
                </c:pt>
                <c:pt idx="4">
                  <c:v>711</c:v>
                </c:pt>
                <c:pt idx="5">
                  <c:v>733</c:v>
                </c:pt>
                <c:pt idx="6">
                  <c:v>735</c:v>
                </c:pt>
                <c:pt idx="7">
                  <c:v>708</c:v>
                </c:pt>
                <c:pt idx="8">
                  <c:v>759</c:v>
                </c:pt>
                <c:pt idx="9">
                  <c:v>664</c:v>
                </c:pt>
                <c:pt idx="10">
                  <c:v>592</c:v>
                </c:pt>
                <c:pt idx="11">
                  <c:v>574</c:v>
                </c:pt>
                <c:pt idx="12">
                  <c:v>515</c:v>
                </c:pt>
                <c:pt idx="13">
                  <c:v>455</c:v>
                </c:pt>
                <c:pt idx="14">
                  <c:v>417</c:v>
                </c:pt>
                <c:pt idx="15">
                  <c:v>386</c:v>
                </c:pt>
                <c:pt idx="16">
                  <c:v>341</c:v>
                </c:pt>
                <c:pt idx="17">
                  <c:v>311</c:v>
                </c:pt>
                <c:pt idx="18">
                  <c:v>280</c:v>
                </c:pt>
                <c:pt idx="19">
                  <c:v>250</c:v>
                </c:pt>
                <c:pt idx="20">
                  <c:v>220</c:v>
                </c:pt>
                <c:pt idx="21">
                  <c:v>191</c:v>
                </c:pt>
                <c:pt idx="22">
                  <c:v>166</c:v>
                </c:pt>
                <c:pt idx="23">
                  <c:v>145</c:v>
                </c:pt>
                <c:pt idx="24">
                  <c:v>124</c:v>
                </c:pt>
                <c:pt idx="25">
                  <c:v>100</c:v>
                </c:pt>
                <c:pt idx="26">
                  <c:v>84.1</c:v>
                </c:pt>
                <c:pt idx="27">
                  <c:v>68.8</c:v>
                </c:pt>
                <c:pt idx="28">
                  <c:v>58.1</c:v>
                </c:pt>
                <c:pt idx="29">
                  <c:v>46.7</c:v>
                </c:pt>
                <c:pt idx="30">
                  <c:v>38.700000000000003</c:v>
                </c:pt>
                <c:pt idx="31">
                  <c:v>33.1</c:v>
                </c:pt>
                <c:pt idx="32">
                  <c:v>27.6</c:v>
                </c:pt>
                <c:pt idx="33">
                  <c:v>22.8</c:v>
                </c:pt>
                <c:pt idx="34">
                  <c:v>18.7</c:v>
                </c:pt>
                <c:pt idx="35">
                  <c:v>15.5</c:v>
                </c:pt>
                <c:pt idx="36">
                  <c:v>12.7</c:v>
                </c:pt>
                <c:pt idx="37">
                  <c:v>10.6</c:v>
                </c:pt>
                <c:pt idx="38">
                  <c:v>8.7899999999999991</c:v>
                </c:pt>
                <c:pt idx="39">
                  <c:v>7.39</c:v>
                </c:pt>
                <c:pt idx="40">
                  <c:v>6.04</c:v>
                </c:pt>
                <c:pt idx="41">
                  <c:v>5.01</c:v>
                </c:pt>
                <c:pt idx="42">
                  <c:v>4.17</c:v>
                </c:pt>
                <c:pt idx="43">
                  <c:v>3.39</c:v>
                </c:pt>
                <c:pt idx="44">
                  <c:v>2.79</c:v>
                </c:pt>
                <c:pt idx="45">
                  <c:v>2.37</c:v>
                </c:pt>
                <c:pt idx="46">
                  <c:v>2</c:v>
                </c:pt>
                <c:pt idx="47">
                  <c:v>1.64</c:v>
                </c:pt>
                <c:pt idx="48">
                  <c:v>1.39</c:v>
                </c:pt>
                <c:pt idx="49">
                  <c:v>1.18</c:v>
                </c:pt>
                <c:pt idx="50">
                  <c:v>0.99299999999999999</c:v>
                </c:pt>
                <c:pt idx="51">
                  <c:v>0.86399999999999999</c:v>
                </c:pt>
                <c:pt idx="52">
                  <c:v>0.77100000000000002</c:v>
                </c:pt>
                <c:pt idx="53">
                  <c:v>0.7</c:v>
                </c:pt>
                <c:pt idx="54">
                  <c:v>0.63500000000000001</c:v>
                </c:pt>
                <c:pt idx="55">
                  <c:v>0.60599999999999998</c:v>
                </c:pt>
                <c:pt idx="56">
                  <c:v>0.60499999999999998</c:v>
                </c:pt>
                <c:pt idx="57">
                  <c:v>0.61899999999999999</c:v>
                </c:pt>
                <c:pt idx="58">
                  <c:v>0.60499999999999998</c:v>
                </c:pt>
                <c:pt idx="59">
                  <c:v>0.627</c:v>
                </c:pt>
                <c:pt idx="60">
                  <c:v>0.68600000000000005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04-4EA7-B2ED-2EE1BF193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656160"/>
        <c:axId val="-614652352"/>
      </c:scatterChart>
      <c:valAx>
        <c:axId val="-614656160"/>
        <c:scaling>
          <c:logBase val="10"/>
          <c:orientation val="minMax"/>
          <c:min val="1.0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52352"/>
        <c:crosses val="autoZero"/>
        <c:crossBetween val="midCat"/>
      </c:valAx>
      <c:valAx>
        <c:axId val="-61465235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5616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data'!$B$5</c:f>
              <c:strCache>
                <c:ptCount val="1"/>
                <c:pt idx="0">
                  <c:v>Exp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data'!$B$382:$B$433</c:f>
              <c:numCache>
                <c:formatCode>General</c:formatCode>
                <c:ptCount val="52"/>
                <c:pt idx="3">
                  <c:v>1.3500000000000001E-3</c:v>
                </c:pt>
                <c:pt idx="4">
                  <c:v>2.0600000000000002E-3</c:v>
                </c:pt>
                <c:pt idx="5">
                  <c:v>2.5600000000000002E-3</c:v>
                </c:pt>
                <c:pt idx="6">
                  <c:v>3.31E-3</c:v>
                </c:pt>
                <c:pt idx="7">
                  <c:v>4.4099999999999999E-3</c:v>
                </c:pt>
                <c:pt idx="8">
                  <c:v>5.8999999999999999E-3</c:v>
                </c:pt>
                <c:pt idx="9">
                  <c:v>7.5300000000000002E-3</c:v>
                </c:pt>
                <c:pt idx="10">
                  <c:v>9.1500000000000001E-3</c:v>
                </c:pt>
                <c:pt idx="11">
                  <c:v>1.1900000000000001E-2</c:v>
                </c:pt>
                <c:pt idx="12">
                  <c:v>1.5100000000000001E-2</c:v>
                </c:pt>
                <c:pt idx="13">
                  <c:v>1.8700000000000001E-2</c:v>
                </c:pt>
                <c:pt idx="14">
                  <c:v>2.3800000000000002E-2</c:v>
                </c:pt>
                <c:pt idx="15">
                  <c:v>3.0700000000000002E-2</c:v>
                </c:pt>
                <c:pt idx="16">
                  <c:v>3.7900000000000003E-2</c:v>
                </c:pt>
                <c:pt idx="17">
                  <c:v>4.8300000000000003E-2</c:v>
                </c:pt>
                <c:pt idx="18">
                  <c:v>6.1499999999999999E-2</c:v>
                </c:pt>
                <c:pt idx="19">
                  <c:v>7.6899999999999996E-2</c:v>
                </c:pt>
                <c:pt idx="20">
                  <c:v>9.8100000000000007E-2</c:v>
                </c:pt>
                <c:pt idx="21">
                  <c:v>0.125</c:v>
                </c:pt>
                <c:pt idx="22">
                  <c:v>0.156</c:v>
                </c:pt>
                <c:pt idx="23">
                  <c:v>0.19700000000000001</c:v>
                </c:pt>
                <c:pt idx="24">
                  <c:v>0.249</c:v>
                </c:pt>
                <c:pt idx="25">
                  <c:v>0.315</c:v>
                </c:pt>
                <c:pt idx="26">
                  <c:v>0.39900000000000002</c:v>
                </c:pt>
                <c:pt idx="27">
                  <c:v>0.5</c:v>
                </c:pt>
                <c:pt idx="28">
                  <c:v>0.63400000000000001</c:v>
                </c:pt>
                <c:pt idx="29">
                  <c:v>0.79300000000000004</c:v>
                </c:pt>
                <c:pt idx="30">
                  <c:v>0.999</c:v>
                </c:pt>
                <c:pt idx="31">
                  <c:v>1.26</c:v>
                </c:pt>
                <c:pt idx="32">
                  <c:v>1.58</c:v>
                </c:pt>
                <c:pt idx="33">
                  <c:v>2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</c:v>
                </c:pt>
                <c:pt idx="38">
                  <c:v>6.31</c:v>
                </c:pt>
                <c:pt idx="39">
                  <c:v>7.94</c:v>
                </c:pt>
                <c:pt idx="40">
                  <c:v>10</c:v>
                </c:pt>
                <c:pt idx="41">
                  <c:v>12.6</c:v>
                </c:pt>
                <c:pt idx="42">
                  <c:v>15.8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'Raw data'!$C$382:$C$433</c:f>
              <c:numCache>
                <c:formatCode>General</c:formatCode>
                <c:ptCount val="52"/>
                <c:pt idx="3">
                  <c:v>102</c:v>
                </c:pt>
                <c:pt idx="4">
                  <c:v>130</c:v>
                </c:pt>
                <c:pt idx="5">
                  <c:v>158</c:v>
                </c:pt>
                <c:pt idx="6">
                  <c:v>182</c:v>
                </c:pt>
                <c:pt idx="7">
                  <c:v>177</c:v>
                </c:pt>
                <c:pt idx="8">
                  <c:v>161</c:v>
                </c:pt>
                <c:pt idx="9">
                  <c:v>144</c:v>
                </c:pt>
                <c:pt idx="10">
                  <c:v>145</c:v>
                </c:pt>
                <c:pt idx="11">
                  <c:v>139</c:v>
                </c:pt>
                <c:pt idx="12">
                  <c:v>128</c:v>
                </c:pt>
                <c:pt idx="13">
                  <c:v>121</c:v>
                </c:pt>
                <c:pt idx="14">
                  <c:v>108</c:v>
                </c:pt>
                <c:pt idx="15">
                  <c:v>96</c:v>
                </c:pt>
                <c:pt idx="16">
                  <c:v>94.5</c:v>
                </c:pt>
                <c:pt idx="17">
                  <c:v>88.3</c:v>
                </c:pt>
                <c:pt idx="18">
                  <c:v>77.599999999999994</c:v>
                </c:pt>
                <c:pt idx="19">
                  <c:v>73.3</c:v>
                </c:pt>
                <c:pt idx="20">
                  <c:v>65.099999999999994</c:v>
                </c:pt>
                <c:pt idx="21">
                  <c:v>58.2</c:v>
                </c:pt>
                <c:pt idx="22">
                  <c:v>50.4</c:v>
                </c:pt>
                <c:pt idx="23">
                  <c:v>42.9</c:v>
                </c:pt>
                <c:pt idx="24">
                  <c:v>36.700000000000003</c:v>
                </c:pt>
                <c:pt idx="25">
                  <c:v>32</c:v>
                </c:pt>
                <c:pt idx="26">
                  <c:v>25.6</c:v>
                </c:pt>
                <c:pt idx="27">
                  <c:v>22.2</c:v>
                </c:pt>
                <c:pt idx="28">
                  <c:v>17.3</c:v>
                </c:pt>
                <c:pt idx="29">
                  <c:v>14.2</c:v>
                </c:pt>
                <c:pt idx="30">
                  <c:v>11.9</c:v>
                </c:pt>
                <c:pt idx="31">
                  <c:v>10.4</c:v>
                </c:pt>
                <c:pt idx="32">
                  <c:v>8.86</c:v>
                </c:pt>
                <c:pt idx="33">
                  <c:v>7.5</c:v>
                </c:pt>
                <c:pt idx="34">
                  <c:v>6.03</c:v>
                </c:pt>
                <c:pt idx="35">
                  <c:v>5.32</c:v>
                </c:pt>
                <c:pt idx="36">
                  <c:v>4.3600000000000003</c:v>
                </c:pt>
                <c:pt idx="37">
                  <c:v>3.63</c:v>
                </c:pt>
                <c:pt idx="38">
                  <c:v>3.01</c:v>
                </c:pt>
                <c:pt idx="39">
                  <c:v>2.5499999999999998</c:v>
                </c:pt>
                <c:pt idx="40">
                  <c:v>2.12</c:v>
                </c:pt>
                <c:pt idx="41">
                  <c:v>1.77</c:v>
                </c:pt>
                <c:pt idx="42">
                  <c:v>1.47</c:v>
                </c:pt>
                <c:pt idx="43">
                  <c:v>1.26</c:v>
                </c:pt>
                <c:pt idx="44">
                  <c:v>1.04</c:v>
                </c:pt>
                <c:pt idx="45">
                  <c:v>0.89500000000000002</c:v>
                </c:pt>
                <c:pt idx="46">
                  <c:v>0.76</c:v>
                </c:pt>
                <c:pt idx="47">
                  <c:v>0.63900000000000001</c:v>
                </c:pt>
                <c:pt idx="48">
                  <c:v>0.55100000000000005</c:v>
                </c:pt>
                <c:pt idx="49">
                  <c:v>0.48</c:v>
                </c:pt>
                <c:pt idx="50">
                  <c:v>0.42499999999999999</c:v>
                </c:pt>
                <c:pt idx="51">
                  <c:v>0.38900000000000001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980-9593-B2B2F9F90FDE}"/>
            </c:ext>
          </c:extLst>
        </c:ser>
        <c:ser>
          <c:idx val="1"/>
          <c:order val="1"/>
          <c:tx>
            <c:strRef>
              <c:f>'Raw data'!$E$5</c:f>
              <c:strCache>
                <c:ptCount val="1"/>
                <c:pt idx="0">
                  <c:v>Exp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data'!$E$382:$E$433</c:f>
              <c:numCache>
                <c:formatCode>General</c:formatCode>
                <c:ptCount val="52"/>
                <c:pt idx="3">
                  <c:v>1.41E-3</c:v>
                </c:pt>
                <c:pt idx="4">
                  <c:v>2.0400000000000001E-3</c:v>
                </c:pt>
                <c:pt idx="5">
                  <c:v>2.6800000000000001E-3</c:v>
                </c:pt>
                <c:pt idx="6">
                  <c:v>3.2299999999999998E-3</c:v>
                </c:pt>
                <c:pt idx="7">
                  <c:v>4.2399999999999998E-3</c:v>
                </c:pt>
                <c:pt idx="8">
                  <c:v>5.5799999999999999E-3</c:v>
                </c:pt>
                <c:pt idx="9">
                  <c:v>7.2899999999999996E-3</c:v>
                </c:pt>
                <c:pt idx="10">
                  <c:v>9.1400000000000006E-3</c:v>
                </c:pt>
                <c:pt idx="11">
                  <c:v>1.14E-2</c:v>
                </c:pt>
                <c:pt idx="12">
                  <c:v>1.43E-2</c:v>
                </c:pt>
                <c:pt idx="13">
                  <c:v>1.8800000000000001E-2</c:v>
                </c:pt>
                <c:pt idx="14">
                  <c:v>2.2800000000000001E-2</c:v>
                </c:pt>
                <c:pt idx="15">
                  <c:v>3.04E-2</c:v>
                </c:pt>
                <c:pt idx="16">
                  <c:v>3.9100000000000003E-2</c:v>
                </c:pt>
                <c:pt idx="17">
                  <c:v>4.87E-2</c:v>
                </c:pt>
                <c:pt idx="18">
                  <c:v>6.08E-2</c:v>
                </c:pt>
                <c:pt idx="19">
                  <c:v>7.8100000000000003E-2</c:v>
                </c:pt>
                <c:pt idx="20">
                  <c:v>9.8900000000000002E-2</c:v>
                </c:pt>
                <c:pt idx="21">
                  <c:v>0.126</c:v>
                </c:pt>
                <c:pt idx="22">
                  <c:v>0.154</c:v>
                </c:pt>
                <c:pt idx="23">
                  <c:v>0.19900000000000001</c:v>
                </c:pt>
                <c:pt idx="24">
                  <c:v>0.248</c:v>
                </c:pt>
                <c:pt idx="25">
                  <c:v>0.318</c:v>
                </c:pt>
                <c:pt idx="26">
                  <c:v>0.40200000000000002</c:v>
                </c:pt>
                <c:pt idx="27">
                  <c:v>0.501</c:v>
                </c:pt>
                <c:pt idx="28">
                  <c:v>0.628</c:v>
                </c:pt>
                <c:pt idx="29">
                  <c:v>0.79400000000000004</c:v>
                </c:pt>
                <c:pt idx="30">
                  <c:v>1</c:v>
                </c:pt>
                <c:pt idx="31">
                  <c:v>1.26</c:v>
                </c:pt>
                <c:pt idx="32">
                  <c:v>1.58</c:v>
                </c:pt>
                <c:pt idx="33">
                  <c:v>1.99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</c:v>
                </c:pt>
                <c:pt idx="38">
                  <c:v>6.31</c:v>
                </c:pt>
                <c:pt idx="39">
                  <c:v>7.95</c:v>
                </c:pt>
                <c:pt idx="40">
                  <c:v>10</c:v>
                </c:pt>
                <c:pt idx="41">
                  <c:v>12.6</c:v>
                </c:pt>
                <c:pt idx="42">
                  <c:v>15.9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'Raw data'!$F$382:$F$433</c:f>
              <c:numCache>
                <c:formatCode>General</c:formatCode>
                <c:ptCount val="52"/>
                <c:pt idx="3">
                  <c:v>47.8</c:v>
                </c:pt>
                <c:pt idx="4">
                  <c:v>129</c:v>
                </c:pt>
                <c:pt idx="5">
                  <c:v>174</c:v>
                </c:pt>
                <c:pt idx="6">
                  <c:v>219</c:v>
                </c:pt>
                <c:pt idx="7">
                  <c:v>225</c:v>
                </c:pt>
                <c:pt idx="8">
                  <c:v>214</c:v>
                </c:pt>
                <c:pt idx="9">
                  <c:v>191</c:v>
                </c:pt>
                <c:pt idx="10">
                  <c:v>185</c:v>
                </c:pt>
                <c:pt idx="11">
                  <c:v>181</c:v>
                </c:pt>
                <c:pt idx="12">
                  <c:v>169</c:v>
                </c:pt>
                <c:pt idx="13">
                  <c:v>151</c:v>
                </c:pt>
                <c:pt idx="14">
                  <c:v>144</c:v>
                </c:pt>
                <c:pt idx="15">
                  <c:v>121</c:v>
                </c:pt>
                <c:pt idx="16">
                  <c:v>109</c:v>
                </c:pt>
                <c:pt idx="17">
                  <c:v>100</c:v>
                </c:pt>
                <c:pt idx="18">
                  <c:v>90.9</c:v>
                </c:pt>
                <c:pt idx="19">
                  <c:v>78.099999999999994</c:v>
                </c:pt>
                <c:pt idx="20">
                  <c:v>68.3</c:v>
                </c:pt>
                <c:pt idx="21">
                  <c:v>60.1</c:v>
                </c:pt>
                <c:pt idx="22">
                  <c:v>54.3</c:v>
                </c:pt>
                <c:pt idx="23">
                  <c:v>45.9</c:v>
                </c:pt>
                <c:pt idx="24">
                  <c:v>40.799999999999997</c:v>
                </c:pt>
                <c:pt idx="25">
                  <c:v>34.1</c:v>
                </c:pt>
                <c:pt idx="26">
                  <c:v>27.5</c:v>
                </c:pt>
                <c:pt idx="27">
                  <c:v>22.6</c:v>
                </c:pt>
                <c:pt idx="28">
                  <c:v>18.8</c:v>
                </c:pt>
                <c:pt idx="29">
                  <c:v>16</c:v>
                </c:pt>
                <c:pt idx="30">
                  <c:v>13.7</c:v>
                </c:pt>
                <c:pt idx="31">
                  <c:v>11.2</c:v>
                </c:pt>
                <c:pt idx="32">
                  <c:v>9.74</c:v>
                </c:pt>
                <c:pt idx="33">
                  <c:v>7.94</c:v>
                </c:pt>
                <c:pt idx="34">
                  <c:v>6.74</c:v>
                </c:pt>
                <c:pt idx="35">
                  <c:v>5.51</c:v>
                </c:pt>
                <c:pt idx="36">
                  <c:v>4.67</c:v>
                </c:pt>
                <c:pt idx="37">
                  <c:v>3.86</c:v>
                </c:pt>
                <c:pt idx="38">
                  <c:v>3.26</c:v>
                </c:pt>
                <c:pt idx="39">
                  <c:v>2.72</c:v>
                </c:pt>
                <c:pt idx="40">
                  <c:v>2.25</c:v>
                </c:pt>
                <c:pt idx="41">
                  <c:v>1.89</c:v>
                </c:pt>
                <c:pt idx="42">
                  <c:v>1.58</c:v>
                </c:pt>
                <c:pt idx="43">
                  <c:v>1.31</c:v>
                </c:pt>
                <c:pt idx="44">
                  <c:v>1.1000000000000001</c:v>
                </c:pt>
                <c:pt idx="45">
                  <c:v>0.91</c:v>
                </c:pt>
                <c:pt idx="46">
                  <c:v>0.76</c:v>
                </c:pt>
                <c:pt idx="47">
                  <c:v>0.64500000000000002</c:v>
                </c:pt>
                <c:pt idx="48">
                  <c:v>0.55300000000000005</c:v>
                </c:pt>
                <c:pt idx="49">
                  <c:v>0.49</c:v>
                </c:pt>
                <c:pt idx="50">
                  <c:v>0.434</c:v>
                </c:pt>
                <c:pt idx="51">
                  <c:v>0.39200000000000002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980-9593-B2B2F9F90FDE}"/>
            </c:ext>
          </c:extLst>
        </c:ser>
        <c:ser>
          <c:idx val="2"/>
          <c:order val="2"/>
          <c:tx>
            <c:strRef>
              <c:f>'Raw data'!$H$5</c:f>
              <c:strCache>
                <c:ptCount val="1"/>
                <c:pt idx="0">
                  <c:v>Exp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data'!$H$382:$H$433</c:f>
              <c:numCache>
                <c:formatCode>0.000E+00</c:formatCode>
                <c:ptCount val="52"/>
                <c:pt idx="3">
                  <c:v>1.6299999999999999E-3</c:v>
                </c:pt>
                <c:pt idx="4">
                  <c:v>1.8400000000000001E-3</c:v>
                </c:pt>
                <c:pt idx="5">
                  <c:v>2.3400000000000001E-3</c:v>
                </c:pt>
                <c:pt idx="6">
                  <c:v>3.16E-3</c:v>
                </c:pt>
                <c:pt idx="7">
                  <c:v>4.1599999999999996E-3</c:v>
                </c:pt>
                <c:pt idx="8">
                  <c:v>5.4299999999999999E-3</c:v>
                </c:pt>
                <c:pt idx="9">
                  <c:v>7.3800000000000003E-3</c:v>
                </c:pt>
                <c:pt idx="10">
                  <c:v>9.4000000000000004E-3</c:v>
                </c:pt>
                <c:pt idx="11">
                  <c:v>1.14E-2</c:v>
                </c:pt>
                <c:pt idx="12">
                  <c:v>1.46E-2</c:v>
                </c:pt>
                <c:pt idx="13">
                  <c:v>1.9199999999999998E-2</c:v>
                </c:pt>
                <c:pt idx="14">
                  <c:v>2.3800000000000002E-2</c:v>
                </c:pt>
                <c:pt idx="15">
                  <c:v>3.0499999999999999E-2</c:v>
                </c:pt>
                <c:pt idx="16">
                  <c:v>3.7600000000000001E-2</c:v>
                </c:pt>
                <c:pt idx="17">
                  <c:v>4.7399999999999998E-2</c:v>
                </c:pt>
                <c:pt idx="18">
                  <c:v>6.1499999999999999E-2</c:v>
                </c:pt>
                <c:pt idx="19">
                  <c:v>7.8299999999999995E-2</c:v>
                </c:pt>
                <c:pt idx="20">
                  <c:v>9.9000000000000005E-2</c:v>
                </c:pt>
                <c:pt idx="21">
                  <c:v>0.124</c:v>
                </c:pt>
                <c:pt idx="22">
                  <c:v>0.157</c:v>
                </c:pt>
                <c:pt idx="23">
                  <c:v>0.19800000000000001</c:v>
                </c:pt>
                <c:pt idx="24">
                  <c:v>0.25</c:v>
                </c:pt>
                <c:pt idx="25">
                  <c:v>0.315</c:v>
                </c:pt>
                <c:pt idx="26">
                  <c:v>0.39600000000000002</c:v>
                </c:pt>
                <c:pt idx="27">
                  <c:v>0.501</c:v>
                </c:pt>
                <c:pt idx="28">
                  <c:v>0.63100000000000001</c:v>
                </c:pt>
                <c:pt idx="29">
                  <c:v>0.79100000000000004</c:v>
                </c:pt>
                <c:pt idx="30">
                  <c:v>0.998</c:v>
                </c:pt>
                <c:pt idx="31">
                  <c:v>1.26</c:v>
                </c:pt>
                <c:pt idx="32">
                  <c:v>1.59</c:v>
                </c:pt>
                <c:pt idx="33">
                  <c:v>2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5.0199999999999996</c:v>
                </c:pt>
                <c:pt idx="38">
                  <c:v>6.31</c:v>
                </c:pt>
                <c:pt idx="39">
                  <c:v>7.94</c:v>
                </c:pt>
                <c:pt idx="40">
                  <c:v>10</c:v>
                </c:pt>
                <c:pt idx="41">
                  <c:v>12.6</c:v>
                </c:pt>
                <c:pt idx="42">
                  <c:v>15.8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'Raw data'!$I$382:$I$433</c:f>
              <c:numCache>
                <c:formatCode>0.000E+00</c:formatCode>
                <c:ptCount val="52"/>
                <c:pt idx="3">
                  <c:v>73.8</c:v>
                </c:pt>
                <c:pt idx="4">
                  <c:v>144</c:v>
                </c:pt>
                <c:pt idx="5">
                  <c:v>195</c:v>
                </c:pt>
                <c:pt idx="6">
                  <c:v>223</c:v>
                </c:pt>
                <c:pt idx="7">
                  <c:v>231</c:v>
                </c:pt>
                <c:pt idx="8">
                  <c:v>230</c:v>
                </c:pt>
                <c:pt idx="9">
                  <c:v>205</c:v>
                </c:pt>
                <c:pt idx="10">
                  <c:v>180</c:v>
                </c:pt>
                <c:pt idx="11">
                  <c:v>176</c:v>
                </c:pt>
                <c:pt idx="12">
                  <c:v>166</c:v>
                </c:pt>
                <c:pt idx="13">
                  <c:v>148</c:v>
                </c:pt>
                <c:pt idx="14">
                  <c:v>133</c:v>
                </c:pt>
                <c:pt idx="15">
                  <c:v>117</c:v>
                </c:pt>
                <c:pt idx="16">
                  <c:v>115</c:v>
                </c:pt>
                <c:pt idx="17">
                  <c:v>106</c:v>
                </c:pt>
                <c:pt idx="18">
                  <c:v>94.9</c:v>
                </c:pt>
                <c:pt idx="19">
                  <c:v>83.9</c:v>
                </c:pt>
                <c:pt idx="20">
                  <c:v>74.3</c:v>
                </c:pt>
                <c:pt idx="21">
                  <c:v>66.7</c:v>
                </c:pt>
                <c:pt idx="22">
                  <c:v>56.8</c:v>
                </c:pt>
                <c:pt idx="23">
                  <c:v>47.4</c:v>
                </c:pt>
                <c:pt idx="24">
                  <c:v>39.4</c:v>
                </c:pt>
                <c:pt idx="25">
                  <c:v>33.200000000000003</c:v>
                </c:pt>
                <c:pt idx="26">
                  <c:v>28.2</c:v>
                </c:pt>
                <c:pt idx="27">
                  <c:v>23</c:v>
                </c:pt>
                <c:pt idx="28">
                  <c:v>19.2</c:v>
                </c:pt>
                <c:pt idx="29">
                  <c:v>16.100000000000001</c:v>
                </c:pt>
                <c:pt idx="30">
                  <c:v>13.1</c:v>
                </c:pt>
                <c:pt idx="31">
                  <c:v>11.2</c:v>
                </c:pt>
                <c:pt idx="32">
                  <c:v>9.66</c:v>
                </c:pt>
                <c:pt idx="33">
                  <c:v>7.83</c:v>
                </c:pt>
                <c:pt idx="34">
                  <c:v>6.41</c:v>
                </c:pt>
                <c:pt idx="35">
                  <c:v>5.53</c:v>
                </c:pt>
                <c:pt idx="36">
                  <c:v>4.41</c:v>
                </c:pt>
                <c:pt idx="37">
                  <c:v>3.78</c:v>
                </c:pt>
                <c:pt idx="38">
                  <c:v>3.19</c:v>
                </c:pt>
                <c:pt idx="39">
                  <c:v>2.63</c:v>
                </c:pt>
                <c:pt idx="40">
                  <c:v>2.1800000000000002</c:v>
                </c:pt>
                <c:pt idx="41">
                  <c:v>1.83</c:v>
                </c:pt>
                <c:pt idx="42">
                  <c:v>1.52</c:v>
                </c:pt>
                <c:pt idx="43">
                  <c:v>1.28</c:v>
                </c:pt>
                <c:pt idx="44">
                  <c:v>1.06</c:v>
                </c:pt>
                <c:pt idx="45">
                  <c:v>0.89</c:v>
                </c:pt>
                <c:pt idx="46">
                  <c:v>0.75700000000000001</c:v>
                </c:pt>
                <c:pt idx="47">
                  <c:v>0.63400000000000001</c:v>
                </c:pt>
                <c:pt idx="48">
                  <c:v>0.54200000000000004</c:v>
                </c:pt>
                <c:pt idx="49">
                  <c:v>0.47699999999999998</c:v>
                </c:pt>
                <c:pt idx="50">
                  <c:v>0.41899999999999998</c:v>
                </c:pt>
                <c:pt idx="51">
                  <c:v>0.374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980-9593-B2B2F9F90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653984"/>
        <c:axId val="-614664864"/>
      </c:scatterChart>
      <c:valAx>
        <c:axId val="-614653984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64864"/>
        <c:crosses val="autoZero"/>
        <c:crossBetween val="midCat"/>
      </c:valAx>
      <c:valAx>
        <c:axId val="-614664864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5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7270341207399"/>
          <c:y val="5.0925925925925902E-2"/>
          <c:w val="0.76007174103237096"/>
          <c:h val="0.743503207932342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'[1]Raw data'!$B$5</c:f>
              <c:strCache>
                <c:ptCount val="1"/>
                <c:pt idx="0">
                  <c:v>Exp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'[1]Raw data'!$B$86:$B$146</c:f>
              <c:numCache>
                <c:formatCode>General</c:formatCode>
                <c:ptCount val="61"/>
                <c:pt idx="0">
                  <c:v>1.5200000000000001E-4</c:v>
                </c:pt>
                <c:pt idx="1">
                  <c:v>1.83E-4</c:v>
                </c:pt>
                <c:pt idx="2">
                  <c:v>2.1499999999999999E-4</c:v>
                </c:pt>
                <c:pt idx="3">
                  <c:v>2.6600000000000001E-4</c:v>
                </c:pt>
                <c:pt idx="4">
                  <c:v>2.92E-4</c:v>
                </c:pt>
                <c:pt idx="5">
                  <c:v>2.9300000000000002E-4</c:v>
                </c:pt>
                <c:pt idx="6">
                  <c:v>2.9399999999999999E-4</c:v>
                </c:pt>
                <c:pt idx="7">
                  <c:v>2.9399999999999999E-4</c:v>
                </c:pt>
                <c:pt idx="8">
                  <c:v>3.3799999999999998E-4</c:v>
                </c:pt>
                <c:pt idx="9">
                  <c:v>4.1899999999999999E-4</c:v>
                </c:pt>
                <c:pt idx="10">
                  <c:v>7.3399999999999995E-4</c:v>
                </c:pt>
                <c:pt idx="11">
                  <c:v>1.0200000000000001E-3</c:v>
                </c:pt>
                <c:pt idx="12">
                  <c:v>1.0300000000000001E-3</c:v>
                </c:pt>
                <c:pt idx="13">
                  <c:v>1.4599999999999999E-3</c:v>
                </c:pt>
                <c:pt idx="14">
                  <c:v>2.6900000000000001E-3</c:v>
                </c:pt>
                <c:pt idx="15">
                  <c:v>3.2799999999999999E-3</c:v>
                </c:pt>
                <c:pt idx="16">
                  <c:v>4.2599999999999999E-3</c:v>
                </c:pt>
                <c:pt idx="17">
                  <c:v>5.96E-3</c:v>
                </c:pt>
                <c:pt idx="18">
                  <c:v>9.3100000000000006E-3</c:v>
                </c:pt>
                <c:pt idx="19">
                  <c:v>1.4200000000000001E-2</c:v>
                </c:pt>
                <c:pt idx="20">
                  <c:v>2.0500000000000001E-2</c:v>
                </c:pt>
                <c:pt idx="21">
                  <c:v>3.1199999999999999E-2</c:v>
                </c:pt>
                <c:pt idx="22">
                  <c:v>4.8899999999999999E-2</c:v>
                </c:pt>
                <c:pt idx="23">
                  <c:v>7.9899999999999999E-2</c:v>
                </c:pt>
                <c:pt idx="24">
                  <c:v>0.13</c:v>
                </c:pt>
                <c:pt idx="25">
                  <c:v>0.22</c:v>
                </c:pt>
                <c:pt idx="26">
                  <c:v>0.37</c:v>
                </c:pt>
                <c:pt idx="27">
                  <c:v>0.56399999999999995</c:v>
                </c:pt>
                <c:pt idx="28">
                  <c:v>0.62</c:v>
                </c:pt>
                <c:pt idx="29">
                  <c:v>0.79100000000000004</c:v>
                </c:pt>
                <c:pt idx="30">
                  <c:v>0.96799999999999997</c:v>
                </c:pt>
                <c:pt idx="31">
                  <c:v>1.17</c:v>
                </c:pt>
                <c:pt idx="32">
                  <c:v>0.998</c:v>
                </c:pt>
                <c:pt idx="33">
                  <c:v>2.04</c:v>
                </c:pt>
                <c:pt idx="34">
                  <c:v>2.5099999999999998</c:v>
                </c:pt>
                <c:pt idx="35">
                  <c:v>3.27</c:v>
                </c:pt>
                <c:pt idx="36">
                  <c:v>4.0599999999999996</c:v>
                </c:pt>
                <c:pt idx="37">
                  <c:v>5.05</c:v>
                </c:pt>
                <c:pt idx="38">
                  <c:v>6.2</c:v>
                </c:pt>
                <c:pt idx="39">
                  <c:v>7.95</c:v>
                </c:pt>
                <c:pt idx="40">
                  <c:v>9.99</c:v>
                </c:pt>
                <c:pt idx="41">
                  <c:v>12.7</c:v>
                </c:pt>
                <c:pt idx="42">
                  <c:v>15.9</c:v>
                </c:pt>
                <c:pt idx="43">
                  <c:v>19.899999999999999</c:v>
                </c:pt>
                <c:pt idx="44">
                  <c:v>25.1</c:v>
                </c:pt>
                <c:pt idx="45">
                  <c:v>31.6</c:v>
                </c:pt>
                <c:pt idx="46">
                  <c:v>39.9</c:v>
                </c:pt>
                <c:pt idx="47">
                  <c:v>50.1</c:v>
                </c:pt>
                <c:pt idx="48">
                  <c:v>63.2</c:v>
                </c:pt>
                <c:pt idx="49">
                  <c:v>79.5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'[1]Raw data'!$C$86:$C$146</c:f>
              <c:numCache>
                <c:formatCode>General</c:formatCode>
                <c:ptCount val="61"/>
                <c:pt idx="0">
                  <c:v>85800</c:v>
                </c:pt>
                <c:pt idx="1">
                  <c:v>72800</c:v>
                </c:pt>
                <c:pt idx="2">
                  <c:v>63800</c:v>
                </c:pt>
                <c:pt idx="3">
                  <c:v>53500</c:v>
                </c:pt>
                <c:pt idx="4">
                  <c:v>50900</c:v>
                </c:pt>
                <c:pt idx="5">
                  <c:v>53400</c:v>
                </c:pt>
                <c:pt idx="6">
                  <c:v>56700</c:v>
                </c:pt>
                <c:pt idx="7">
                  <c:v>61400</c:v>
                </c:pt>
                <c:pt idx="8">
                  <c:v>58400</c:v>
                </c:pt>
                <c:pt idx="9">
                  <c:v>52100</c:v>
                </c:pt>
                <c:pt idx="10">
                  <c:v>33400</c:v>
                </c:pt>
                <c:pt idx="11">
                  <c:v>27300</c:v>
                </c:pt>
                <c:pt idx="12">
                  <c:v>31200</c:v>
                </c:pt>
                <c:pt idx="13">
                  <c:v>25500</c:v>
                </c:pt>
                <c:pt idx="14">
                  <c:v>16200</c:v>
                </c:pt>
                <c:pt idx="15">
                  <c:v>15800</c:v>
                </c:pt>
                <c:pt idx="16">
                  <c:v>14600</c:v>
                </c:pt>
                <c:pt idx="17">
                  <c:v>12500</c:v>
                </c:pt>
                <c:pt idx="18">
                  <c:v>9690</c:v>
                </c:pt>
                <c:pt idx="19">
                  <c:v>7670</c:v>
                </c:pt>
                <c:pt idx="20">
                  <c:v>6460</c:v>
                </c:pt>
                <c:pt idx="21">
                  <c:v>5120</c:v>
                </c:pt>
                <c:pt idx="22">
                  <c:v>3940</c:v>
                </c:pt>
                <c:pt idx="23">
                  <c:v>2880</c:v>
                </c:pt>
                <c:pt idx="24">
                  <c:v>2070</c:v>
                </c:pt>
                <c:pt idx="25">
                  <c:v>1400</c:v>
                </c:pt>
                <c:pt idx="26">
                  <c:v>890</c:v>
                </c:pt>
                <c:pt idx="27">
                  <c:v>591</c:v>
                </c:pt>
                <c:pt idx="28">
                  <c:v>535</c:v>
                </c:pt>
                <c:pt idx="29">
                  <c:v>433</c:v>
                </c:pt>
                <c:pt idx="30">
                  <c:v>366</c:v>
                </c:pt>
                <c:pt idx="31">
                  <c:v>322</c:v>
                </c:pt>
                <c:pt idx="32">
                  <c:v>450</c:v>
                </c:pt>
                <c:pt idx="33">
                  <c:v>183</c:v>
                </c:pt>
                <c:pt idx="34">
                  <c:v>156</c:v>
                </c:pt>
                <c:pt idx="35">
                  <c:v>122</c:v>
                </c:pt>
                <c:pt idx="36">
                  <c:v>117</c:v>
                </c:pt>
                <c:pt idx="37">
                  <c:v>75.5</c:v>
                </c:pt>
                <c:pt idx="38">
                  <c:v>64.7</c:v>
                </c:pt>
                <c:pt idx="39">
                  <c:v>52.2</c:v>
                </c:pt>
                <c:pt idx="40">
                  <c:v>41.4</c:v>
                </c:pt>
                <c:pt idx="41">
                  <c:v>33.4</c:v>
                </c:pt>
                <c:pt idx="42">
                  <c:v>27.2</c:v>
                </c:pt>
                <c:pt idx="43">
                  <c:v>22.5</c:v>
                </c:pt>
                <c:pt idx="44">
                  <c:v>18.3</c:v>
                </c:pt>
                <c:pt idx="45">
                  <c:v>15.2</c:v>
                </c:pt>
                <c:pt idx="46">
                  <c:v>12.6</c:v>
                </c:pt>
                <c:pt idx="47">
                  <c:v>10.6</c:v>
                </c:pt>
                <c:pt idx="48">
                  <c:v>8.64</c:v>
                </c:pt>
                <c:pt idx="49">
                  <c:v>7.26</c:v>
                </c:pt>
                <c:pt idx="50">
                  <c:v>5.96</c:v>
                </c:pt>
                <c:pt idx="51">
                  <c:v>5.03</c:v>
                </c:pt>
                <c:pt idx="52">
                  <c:v>4.21</c:v>
                </c:pt>
                <c:pt idx="53">
                  <c:v>3.49</c:v>
                </c:pt>
                <c:pt idx="54">
                  <c:v>2.97</c:v>
                </c:pt>
                <c:pt idx="55">
                  <c:v>2.54</c:v>
                </c:pt>
                <c:pt idx="56">
                  <c:v>2.25</c:v>
                </c:pt>
                <c:pt idx="57">
                  <c:v>2.04</c:v>
                </c:pt>
                <c:pt idx="58">
                  <c:v>1.89</c:v>
                </c:pt>
                <c:pt idx="59">
                  <c:v>1.75</c:v>
                </c:pt>
                <c:pt idx="60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8-46BD-B69C-4D101590476C}"/>
            </c:ext>
          </c:extLst>
        </c:ser>
        <c:ser>
          <c:idx val="1"/>
          <c:order val="1"/>
          <c:tx>
            <c:strRef>
              <c:f>'[1]Raw data'!$E$5</c:f>
              <c:strCache>
                <c:ptCount val="1"/>
                <c:pt idx="0">
                  <c:v>Exp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'[1]Raw data'!$E$86:$E$146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2.1900000000000001E-4</c:v>
                </c:pt>
                <c:pt idx="9">
                  <c:v>2.4000000000000001E-4</c:v>
                </c:pt>
                <c:pt idx="10">
                  <c:v>5.0199999999999995E-4</c:v>
                </c:pt>
                <c:pt idx="11">
                  <c:v>8.7500000000000002E-4</c:v>
                </c:pt>
                <c:pt idx="12">
                  <c:v>7.8399999999999997E-4</c:v>
                </c:pt>
                <c:pt idx="13">
                  <c:v>1.0200000000000001E-3</c:v>
                </c:pt>
                <c:pt idx="14">
                  <c:v>1.5499999999999999E-3</c:v>
                </c:pt>
                <c:pt idx="15">
                  <c:v>2.5500000000000002E-3</c:v>
                </c:pt>
                <c:pt idx="16">
                  <c:v>3.14E-3</c:v>
                </c:pt>
                <c:pt idx="17">
                  <c:v>4.5900000000000003E-3</c:v>
                </c:pt>
                <c:pt idx="18">
                  <c:v>7.1599999999999997E-3</c:v>
                </c:pt>
                <c:pt idx="19">
                  <c:v>1.04E-2</c:v>
                </c:pt>
                <c:pt idx="20">
                  <c:v>1.55E-2</c:v>
                </c:pt>
                <c:pt idx="21">
                  <c:v>2.2599999999999999E-2</c:v>
                </c:pt>
                <c:pt idx="22">
                  <c:v>3.5200000000000002E-2</c:v>
                </c:pt>
                <c:pt idx="23">
                  <c:v>5.45E-2</c:v>
                </c:pt>
                <c:pt idx="24">
                  <c:v>8.9399999999999993E-2</c:v>
                </c:pt>
                <c:pt idx="25">
                  <c:v>0.155</c:v>
                </c:pt>
                <c:pt idx="26">
                  <c:v>0.29599999999999999</c:v>
                </c:pt>
                <c:pt idx="27">
                  <c:v>0.41499999999999998</c:v>
                </c:pt>
                <c:pt idx="28">
                  <c:v>0.41</c:v>
                </c:pt>
                <c:pt idx="29">
                  <c:v>0.60499999999999998</c:v>
                </c:pt>
                <c:pt idx="30">
                  <c:v>0.95399999999999996</c:v>
                </c:pt>
                <c:pt idx="31">
                  <c:v>0.98299999999999998</c:v>
                </c:pt>
                <c:pt idx="32">
                  <c:v>1.46</c:v>
                </c:pt>
                <c:pt idx="33">
                  <c:v>2.0499999999999998</c:v>
                </c:pt>
                <c:pt idx="34">
                  <c:v>1.69</c:v>
                </c:pt>
                <c:pt idx="35">
                  <c:v>3.29</c:v>
                </c:pt>
                <c:pt idx="36">
                  <c:v>3.24</c:v>
                </c:pt>
                <c:pt idx="37">
                  <c:v>5.0599999999999996</c:v>
                </c:pt>
                <c:pt idx="38">
                  <c:v>6.3</c:v>
                </c:pt>
                <c:pt idx="39">
                  <c:v>7.49</c:v>
                </c:pt>
                <c:pt idx="40">
                  <c:v>10</c:v>
                </c:pt>
                <c:pt idx="41">
                  <c:v>12.6</c:v>
                </c:pt>
                <c:pt idx="42">
                  <c:v>15.8</c:v>
                </c:pt>
                <c:pt idx="43">
                  <c:v>20</c:v>
                </c:pt>
                <c:pt idx="44">
                  <c:v>25.1</c:v>
                </c:pt>
                <c:pt idx="45">
                  <c:v>31.6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79.599999999999994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199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502</c:v>
                </c:pt>
                <c:pt idx="58">
                  <c:v>629</c:v>
                </c:pt>
                <c:pt idx="59">
                  <c:v>789</c:v>
                </c:pt>
                <c:pt idx="60">
                  <c:v>869</c:v>
                </c:pt>
              </c:numCache>
            </c:numRef>
          </c:xVal>
          <c:yVal>
            <c:numRef>
              <c:f>'[1]Raw data'!$F$86:$F$146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4030</c:v>
                </c:pt>
                <c:pt idx="9">
                  <c:v>12700</c:v>
                </c:pt>
                <c:pt idx="10">
                  <c:v>11500</c:v>
                </c:pt>
                <c:pt idx="11">
                  <c:v>10400</c:v>
                </c:pt>
                <c:pt idx="12">
                  <c:v>17000</c:v>
                </c:pt>
                <c:pt idx="13">
                  <c:v>18500</c:v>
                </c:pt>
                <c:pt idx="14">
                  <c:v>16300</c:v>
                </c:pt>
                <c:pt idx="15">
                  <c:v>13300</c:v>
                </c:pt>
                <c:pt idx="16">
                  <c:v>14100</c:v>
                </c:pt>
                <c:pt idx="17">
                  <c:v>12500</c:v>
                </c:pt>
                <c:pt idx="18">
                  <c:v>10200</c:v>
                </c:pt>
                <c:pt idx="19">
                  <c:v>8930</c:v>
                </c:pt>
                <c:pt idx="20">
                  <c:v>7600</c:v>
                </c:pt>
                <c:pt idx="21">
                  <c:v>6530</c:v>
                </c:pt>
                <c:pt idx="22">
                  <c:v>5220</c:v>
                </c:pt>
                <c:pt idx="23">
                  <c:v>4170</c:v>
                </c:pt>
                <c:pt idx="24">
                  <c:v>3090</c:v>
                </c:pt>
                <c:pt idx="25">
                  <c:v>2120</c:v>
                </c:pt>
                <c:pt idx="26">
                  <c:v>1280</c:v>
                </c:pt>
                <c:pt idx="27">
                  <c:v>964</c:v>
                </c:pt>
                <c:pt idx="28">
                  <c:v>1130</c:v>
                </c:pt>
                <c:pt idx="29">
                  <c:v>891</c:v>
                </c:pt>
                <c:pt idx="30">
                  <c:v>591</c:v>
                </c:pt>
                <c:pt idx="31">
                  <c:v>613</c:v>
                </c:pt>
                <c:pt idx="32">
                  <c:v>272</c:v>
                </c:pt>
                <c:pt idx="33">
                  <c:v>204</c:v>
                </c:pt>
                <c:pt idx="34">
                  <c:v>300</c:v>
                </c:pt>
                <c:pt idx="35">
                  <c:v>115</c:v>
                </c:pt>
                <c:pt idx="36">
                  <c:v>131</c:v>
                </c:pt>
                <c:pt idx="37">
                  <c:v>75.5</c:v>
                </c:pt>
                <c:pt idx="38">
                  <c:v>60.7</c:v>
                </c:pt>
                <c:pt idx="39">
                  <c:v>51.8</c:v>
                </c:pt>
                <c:pt idx="40">
                  <c:v>43.7</c:v>
                </c:pt>
                <c:pt idx="41">
                  <c:v>34.200000000000003</c:v>
                </c:pt>
                <c:pt idx="42">
                  <c:v>28.1</c:v>
                </c:pt>
                <c:pt idx="43">
                  <c:v>22.5</c:v>
                </c:pt>
                <c:pt idx="44">
                  <c:v>18.3</c:v>
                </c:pt>
                <c:pt idx="45">
                  <c:v>14.6</c:v>
                </c:pt>
                <c:pt idx="46">
                  <c:v>12.4</c:v>
                </c:pt>
                <c:pt idx="47">
                  <c:v>10.3</c:v>
                </c:pt>
                <c:pt idx="48">
                  <c:v>8.25</c:v>
                </c:pt>
                <c:pt idx="49">
                  <c:v>6.8</c:v>
                </c:pt>
                <c:pt idx="50">
                  <c:v>5.58</c:v>
                </c:pt>
                <c:pt idx="51">
                  <c:v>4.83</c:v>
                </c:pt>
                <c:pt idx="52">
                  <c:v>3.91</c:v>
                </c:pt>
                <c:pt idx="53">
                  <c:v>3.26</c:v>
                </c:pt>
                <c:pt idx="54">
                  <c:v>2.81</c:v>
                </c:pt>
                <c:pt idx="55">
                  <c:v>2.37</c:v>
                </c:pt>
                <c:pt idx="56">
                  <c:v>2.11</c:v>
                </c:pt>
                <c:pt idx="57">
                  <c:v>2.0499999999999998</c:v>
                </c:pt>
                <c:pt idx="58">
                  <c:v>1.86</c:v>
                </c:pt>
                <c:pt idx="59">
                  <c:v>1.99</c:v>
                </c:pt>
                <c:pt idx="60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8-46BD-B69C-4D101590476C}"/>
            </c:ext>
          </c:extLst>
        </c:ser>
        <c:ser>
          <c:idx val="2"/>
          <c:order val="2"/>
          <c:tx>
            <c:strRef>
              <c:f>'[1]Raw data'!$H$5</c:f>
              <c:strCache>
                <c:ptCount val="1"/>
                <c:pt idx="0">
                  <c:v>Exp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'[1]Raw data'!$H$86:$H$146</c:f>
              <c:numCache>
                <c:formatCode>General</c:formatCode>
                <c:ptCount val="61"/>
                <c:pt idx="0">
                  <c:v>6.3999999999999997E-5</c:v>
                </c:pt>
                <c:pt idx="1">
                  <c:v>6.0999999999999999E-5</c:v>
                </c:pt>
                <c:pt idx="2">
                  <c:v>7.9900000000000004E-5</c:v>
                </c:pt>
                <c:pt idx="3">
                  <c:v>1.11E-4</c:v>
                </c:pt>
                <c:pt idx="4">
                  <c:v>1.6699999999999999E-4</c:v>
                </c:pt>
                <c:pt idx="5">
                  <c:v>2.52E-4</c:v>
                </c:pt>
                <c:pt idx="6">
                  <c:v>3.6000000000000002E-4</c:v>
                </c:pt>
                <c:pt idx="7">
                  <c:v>4.5100000000000001E-4</c:v>
                </c:pt>
                <c:pt idx="8">
                  <c:v>4.4900000000000002E-4</c:v>
                </c:pt>
                <c:pt idx="9">
                  <c:v>4.6900000000000002E-4</c:v>
                </c:pt>
                <c:pt idx="10">
                  <c:v>5.9800000000000001E-4</c:v>
                </c:pt>
                <c:pt idx="11">
                  <c:v>1.3500000000000001E-3</c:v>
                </c:pt>
                <c:pt idx="12">
                  <c:v>8.7500000000000002E-4</c:v>
                </c:pt>
                <c:pt idx="13">
                  <c:v>1.8600000000000001E-3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5.1399999999999996E-3</c:v>
                </c:pt>
                <c:pt idx="17">
                  <c:v>7.0499999999999998E-3</c:v>
                </c:pt>
                <c:pt idx="18">
                  <c:v>1.0800000000000001E-2</c:v>
                </c:pt>
                <c:pt idx="19">
                  <c:v>1.6199999999999999E-2</c:v>
                </c:pt>
                <c:pt idx="20">
                  <c:v>2.3099999999999999E-2</c:v>
                </c:pt>
                <c:pt idx="21">
                  <c:v>3.4200000000000001E-2</c:v>
                </c:pt>
                <c:pt idx="22">
                  <c:v>4.9799999999999997E-2</c:v>
                </c:pt>
                <c:pt idx="23">
                  <c:v>7.2300000000000003E-2</c:v>
                </c:pt>
                <c:pt idx="24">
                  <c:v>0.114</c:v>
                </c:pt>
                <c:pt idx="25">
                  <c:v>0.20699999999999999</c:v>
                </c:pt>
                <c:pt idx="26">
                  <c:v>0.377</c:v>
                </c:pt>
                <c:pt idx="27">
                  <c:v>0.45900000000000002</c:v>
                </c:pt>
                <c:pt idx="28">
                  <c:v>0.59</c:v>
                </c:pt>
                <c:pt idx="29">
                  <c:v>0.84699999999999998</c:v>
                </c:pt>
                <c:pt idx="30">
                  <c:v>1.03</c:v>
                </c:pt>
                <c:pt idx="31">
                  <c:v>1.24</c:v>
                </c:pt>
                <c:pt idx="32">
                  <c:v>1.56</c:v>
                </c:pt>
                <c:pt idx="33">
                  <c:v>1.94</c:v>
                </c:pt>
                <c:pt idx="34">
                  <c:v>2.58</c:v>
                </c:pt>
                <c:pt idx="35">
                  <c:v>3.22</c:v>
                </c:pt>
                <c:pt idx="36">
                  <c:v>3.98</c:v>
                </c:pt>
                <c:pt idx="37">
                  <c:v>5.09</c:v>
                </c:pt>
                <c:pt idx="38">
                  <c:v>6.37</c:v>
                </c:pt>
                <c:pt idx="39">
                  <c:v>7.98</c:v>
                </c:pt>
                <c:pt idx="40">
                  <c:v>9.89</c:v>
                </c:pt>
                <c:pt idx="41">
                  <c:v>12.6</c:v>
                </c:pt>
                <c:pt idx="42">
                  <c:v>15.9</c:v>
                </c:pt>
                <c:pt idx="43">
                  <c:v>20</c:v>
                </c:pt>
                <c:pt idx="44">
                  <c:v>25.1</c:v>
                </c:pt>
                <c:pt idx="45">
                  <c:v>31.8</c:v>
                </c:pt>
                <c:pt idx="46">
                  <c:v>40</c:v>
                </c:pt>
                <c:pt idx="47">
                  <c:v>50.1</c:v>
                </c:pt>
                <c:pt idx="48">
                  <c:v>63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159</c:v>
                </c:pt>
                <c:pt idx="53">
                  <c:v>199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'[1]Raw data'!$I$86:$I$146</c:f>
              <c:numCache>
                <c:formatCode>General</c:formatCode>
                <c:ptCount val="61"/>
                <c:pt idx="0">
                  <c:v>24200</c:v>
                </c:pt>
                <c:pt idx="1">
                  <c:v>30900</c:v>
                </c:pt>
                <c:pt idx="2">
                  <c:v>28900</c:v>
                </c:pt>
                <c:pt idx="3">
                  <c:v>25500</c:v>
                </c:pt>
                <c:pt idx="4">
                  <c:v>21100</c:v>
                </c:pt>
                <c:pt idx="5">
                  <c:v>17300</c:v>
                </c:pt>
                <c:pt idx="6">
                  <c:v>14900</c:v>
                </c:pt>
                <c:pt idx="7">
                  <c:v>14800</c:v>
                </c:pt>
                <c:pt idx="8">
                  <c:v>18500</c:v>
                </c:pt>
                <c:pt idx="9">
                  <c:v>22200</c:v>
                </c:pt>
                <c:pt idx="10">
                  <c:v>21900</c:v>
                </c:pt>
                <c:pt idx="11">
                  <c:v>12200</c:v>
                </c:pt>
                <c:pt idx="12">
                  <c:v>23500</c:v>
                </c:pt>
                <c:pt idx="13">
                  <c:v>13800</c:v>
                </c:pt>
                <c:pt idx="14">
                  <c:v>10700</c:v>
                </c:pt>
                <c:pt idx="15">
                  <c:v>12500</c:v>
                </c:pt>
                <c:pt idx="16">
                  <c:v>9750</c:v>
                </c:pt>
                <c:pt idx="17">
                  <c:v>8850</c:v>
                </c:pt>
                <c:pt idx="18">
                  <c:v>7160</c:v>
                </c:pt>
                <c:pt idx="19">
                  <c:v>5930</c:v>
                </c:pt>
                <c:pt idx="20">
                  <c:v>5120</c:v>
                </c:pt>
                <c:pt idx="21">
                  <c:v>4250</c:v>
                </c:pt>
                <c:pt idx="22">
                  <c:v>3570</c:v>
                </c:pt>
                <c:pt idx="23">
                  <c:v>2990</c:v>
                </c:pt>
                <c:pt idx="24">
                  <c:v>2280</c:v>
                </c:pt>
                <c:pt idx="25">
                  <c:v>1460</c:v>
                </c:pt>
                <c:pt idx="26">
                  <c:v>871</c:v>
                </c:pt>
                <c:pt idx="27">
                  <c:v>729</c:v>
                </c:pt>
                <c:pt idx="28">
                  <c:v>604</c:v>
                </c:pt>
                <c:pt idx="29">
                  <c:v>424</c:v>
                </c:pt>
                <c:pt idx="30">
                  <c:v>350</c:v>
                </c:pt>
                <c:pt idx="31">
                  <c:v>299</c:v>
                </c:pt>
                <c:pt idx="32">
                  <c:v>250</c:v>
                </c:pt>
                <c:pt idx="33">
                  <c:v>197</c:v>
                </c:pt>
                <c:pt idx="34">
                  <c:v>147</c:v>
                </c:pt>
                <c:pt idx="35">
                  <c:v>113</c:v>
                </c:pt>
                <c:pt idx="36">
                  <c:v>94.9</c:v>
                </c:pt>
                <c:pt idx="37">
                  <c:v>72.2</c:v>
                </c:pt>
                <c:pt idx="38">
                  <c:v>58.4</c:v>
                </c:pt>
                <c:pt idx="39">
                  <c:v>46</c:v>
                </c:pt>
                <c:pt idx="40">
                  <c:v>37.9</c:v>
                </c:pt>
                <c:pt idx="41">
                  <c:v>30.8</c:v>
                </c:pt>
                <c:pt idx="42">
                  <c:v>24.8</c:v>
                </c:pt>
                <c:pt idx="43">
                  <c:v>20.399999999999999</c:v>
                </c:pt>
                <c:pt idx="44">
                  <c:v>16.600000000000001</c:v>
                </c:pt>
                <c:pt idx="45">
                  <c:v>13.6</c:v>
                </c:pt>
                <c:pt idx="46">
                  <c:v>11</c:v>
                </c:pt>
                <c:pt idx="47">
                  <c:v>9.09</c:v>
                </c:pt>
                <c:pt idx="48">
                  <c:v>7.55</c:v>
                </c:pt>
                <c:pt idx="49">
                  <c:v>6.37</c:v>
                </c:pt>
                <c:pt idx="50">
                  <c:v>5.19</c:v>
                </c:pt>
                <c:pt idx="51">
                  <c:v>4.26</c:v>
                </c:pt>
                <c:pt idx="52">
                  <c:v>3.49</c:v>
                </c:pt>
                <c:pt idx="53">
                  <c:v>2.91</c:v>
                </c:pt>
                <c:pt idx="54">
                  <c:v>2.4700000000000002</c:v>
                </c:pt>
                <c:pt idx="55">
                  <c:v>2.2000000000000002</c:v>
                </c:pt>
                <c:pt idx="56">
                  <c:v>1.96</c:v>
                </c:pt>
                <c:pt idx="57">
                  <c:v>1.78</c:v>
                </c:pt>
                <c:pt idx="58">
                  <c:v>1.67</c:v>
                </c:pt>
                <c:pt idx="59">
                  <c:v>1.57</c:v>
                </c:pt>
                <c:pt idx="60">
                  <c:v>1.41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88-46BD-B69C-4D1015904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649088"/>
        <c:axId val="-614648000"/>
      </c:scatterChart>
      <c:valAx>
        <c:axId val="-614649088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x-none"/>
              </a:p>
            </c:rich>
          </c:tx>
          <c:layout>
            <c:manualLayout>
              <c:xMode val="edge"/>
              <c:yMode val="edge"/>
              <c:x val="0.45884601924759399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48000"/>
        <c:crosses val="autoZero"/>
        <c:crossBetween val="midCat"/>
      </c:valAx>
      <c:valAx>
        <c:axId val="-614648000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x-none"/>
              </a:p>
            </c:rich>
          </c:tx>
          <c:layout>
            <c:manualLayout>
              <c:xMode val="edge"/>
              <c:yMode val="edge"/>
              <c:x val="1.94444444444444E-2"/>
              <c:y val="0.301161052785068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4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'Average data'!$B$3</c:f>
              <c:strCache>
                <c:ptCount val="1"/>
                <c:pt idx="0">
                  <c:v>Moisture content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C3-40BC-8995-8EB40EDA8767}"/>
            </c:ext>
          </c:extLst>
        </c:ser>
        <c:ser>
          <c:idx val="1"/>
          <c:order val="1"/>
          <c:tx>
            <c:strRef>
              <c:f>'Average data'!$F$3</c:f>
              <c:strCache>
                <c:ptCount val="1"/>
                <c:pt idx="0">
                  <c:v>Moisture content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C3-40BC-8995-8EB40EDA8767}"/>
            </c:ext>
          </c:extLst>
        </c:ser>
        <c:ser>
          <c:idx val="2"/>
          <c:order val="2"/>
          <c:tx>
            <c:strRef>
              <c:f>'Average data'!$J$3</c:f>
              <c:strCache>
                <c:ptCount val="1"/>
                <c:pt idx="0">
                  <c:v>Moisture content (5)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C3-40BC-8995-8EB40EDA8767}"/>
            </c:ext>
          </c:extLst>
        </c:ser>
        <c:ser>
          <c:idx val="3"/>
          <c:order val="3"/>
          <c:tx>
            <c:strRef>
              <c:f>'Average data'!$N$3</c:f>
              <c:strCache>
                <c:ptCount val="1"/>
                <c:pt idx="0">
                  <c:v>Moisture content (6)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'Average data'!$N$8:$N$68</c:f>
              <c:numCache>
                <c:formatCode>0.00000</c:formatCode>
                <c:ptCount val="61"/>
                <c:pt idx="0">
                  <c:v>2.4649999999999997E-4</c:v>
                </c:pt>
                <c:pt idx="1">
                  <c:v>2.765E-4</c:v>
                </c:pt>
                <c:pt idx="2">
                  <c:v>3.1800000000000003E-4</c:v>
                </c:pt>
                <c:pt idx="3">
                  <c:v>3.6650000000000002E-4</c:v>
                </c:pt>
                <c:pt idx="4">
                  <c:v>4.15E-4</c:v>
                </c:pt>
                <c:pt idx="5">
                  <c:v>4.0250000000000003E-4</c:v>
                </c:pt>
                <c:pt idx="6">
                  <c:v>4.0099999999999999E-4</c:v>
                </c:pt>
                <c:pt idx="7">
                  <c:v>7.76E-4</c:v>
                </c:pt>
                <c:pt idx="8">
                  <c:v>1.01E-3</c:v>
                </c:pt>
                <c:pt idx="9">
                  <c:v>1.1529999999999999E-3</c:v>
                </c:pt>
                <c:pt idx="10">
                  <c:v>1.73E-3</c:v>
                </c:pt>
                <c:pt idx="11">
                  <c:v>2.5149999999999999E-3</c:v>
                </c:pt>
                <c:pt idx="12">
                  <c:v>3.1250000000000002E-3</c:v>
                </c:pt>
                <c:pt idx="13">
                  <c:v>4.3100000000000005E-3</c:v>
                </c:pt>
                <c:pt idx="14">
                  <c:v>6.45E-3</c:v>
                </c:pt>
                <c:pt idx="15">
                  <c:v>8.7899999999999992E-3</c:v>
                </c:pt>
                <c:pt idx="16">
                  <c:v>1.26E-2</c:v>
                </c:pt>
                <c:pt idx="17">
                  <c:v>1.7099999999999997E-2</c:v>
                </c:pt>
                <c:pt idx="18">
                  <c:v>2.4550000000000002E-2</c:v>
                </c:pt>
                <c:pt idx="19">
                  <c:v>3.3849999999999998E-2</c:v>
                </c:pt>
                <c:pt idx="20">
                  <c:v>4.795E-2</c:v>
                </c:pt>
                <c:pt idx="21">
                  <c:v>6.88E-2</c:v>
                </c:pt>
                <c:pt idx="22">
                  <c:v>9.6700000000000008E-2</c:v>
                </c:pt>
                <c:pt idx="23">
                  <c:v>0.14699999999999999</c:v>
                </c:pt>
                <c:pt idx="24">
                  <c:v>0.215</c:v>
                </c:pt>
                <c:pt idx="25">
                  <c:v>0.308</c:v>
                </c:pt>
                <c:pt idx="26">
                  <c:v>0.373</c:v>
                </c:pt>
                <c:pt idx="27">
                  <c:v>0.52649999999999997</c:v>
                </c:pt>
                <c:pt idx="28">
                  <c:v>0.61</c:v>
                </c:pt>
                <c:pt idx="29">
                  <c:v>0.80699999999999994</c:v>
                </c:pt>
                <c:pt idx="30">
                  <c:v>1.04</c:v>
                </c:pt>
                <c:pt idx="31">
                  <c:v>1.1949999999999998</c:v>
                </c:pt>
                <c:pt idx="32">
                  <c:v>1.4950000000000001</c:v>
                </c:pt>
                <c:pt idx="33">
                  <c:v>2.0049999999999999</c:v>
                </c:pt>
                <c:pt idx="34">
                  <c:v>2.4950000000000001</c:v>
                </c:pt>
                <c:pt idx="35">
                  <c:v>3.1950000000000003</c:v>
                </c:pt>
                <c:pt idx="36">
                  <c:v>3.9899999999999998</c:v>
                </c:pt>
                <c:pt idx="37">
                  <c:v>5.0350000000000001</c:v>
                </c:pt>
                <c:pt idx="38">
                  <c:v>6.3250000000000002</c:v>
                </c:pt>
                <c:pt idx="39">
                  <c:v>7.96</c:v>
                </c:pt>
                <c:pt idx="40">
                  <c:v>9.9849999999999994</c:v>
                </c:pt>
                <c:pt idx="41">
                  <c:v>12.6</c:v>
                </c:pt>
                <c:pt idx="42">
                  <c:v>15.8</c:v>
                </c:pt>
                <c:pt idx="43">
                  <c:v>19.95</c:v>
                </c:pt>
                <c:pt idx="44">
                  <c:v>25.15</c:v>
                </c:pt>
                <c:pt idx="45">
                  <c:v>31.65</c:v>
                </c:pt>
                <c:pt idx="46">
                  <c:v>39.849999999999994</c:v>
                </c:pt>
                <c:pt idx="47">
                  <c:v>50.150000000000006</c:v>
                </c:pt>
                <c:pt idx="48">
                  <c:v>63.05</c:v>
                </c:pt>
                <c:pt idx="49">
                  <c:v>79.400000000000006</c:v>
                </c:pt>
                <c:pt idx="50">
                  <c:v>99.95</c:v>
                </c:pt>
                <c:pt idx="51">
                  <c:v>126</c:v>
                </c:pt>
                <c:pt idx="52">
                  <c:v>158.5</c:v>
                </c:pt>
                <c:pt idx="53">
                  <c:v>200</c:v>
                </c:pt>
                <c:pt idx="54">
                  <c:v>251.5</c:v>
                </c:pt>
                <c:pt idx="55">
                  <c:v>316</c:v>
                </c:pt>
                <c:pt idx="56">
                  <c:v>397.5</c:v>
                </c:pt>
                <c:pt idx="57">
                  <c:v>501</c:v>
                </c:pt>
                <c:pt idx="58">
                  <c:v>630.5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data'!$O$8:$O$68</c:f>
              <c:numCache>
                <c:formatCode>0</c:formatCode>
                <c:ptCount val="61"/>
                <c:pt idx="0">
                  <c:v>13200</c:v>
                </c:pt>
                <c:pt idx="1">
                  <c:v>12850</c:v>
                </c:pt>
                <c:pt idx="2">
                  <c:v>12300</c:v>
                </c:pt>
                <c:pt idx="3">
                  <c:v>11800</c:v>
                </c:pt>
                <c:pt idx="4">
                  <c:v>12335</c:v>
                </c:pt>
                <c:pt idx="5">
                  <c:v>14250</c:v>
                </c:pt>
                <c:pt idx="6">
                  <c:v>16800</c:v>
                </c:pt>
                <c:pt idx="7">
                  <c:v>10245</c:v>
                </c:pt>
                <c:pt idx="8">
                  <c:v>9295</c:v>
                </c:pt>
                <c:pt idx="9">
                  <c:v>10090</c:v>
                </c:pt>
                <c:pt idx="10">
                  <c:v>8140</c:v>
                </c:pt>
                <c:pt idx="11">
                  <c:v>6640</c:v>
                </c:pt>
                <c:pt idx="12">
                  <c:v>6575</c:v>
                </c:pt>
                <c:pt idx="13">
                  <c:v>5845</c:v>
                </c:pt>
                <c:pt idx="14">
                  <c:v>4735</c:v>
                </c:pt>
                <c:pt idx="15">
                  <c:v>4220</c:v>
                </c:pt>
                <c:pt idx="16">
                  <c:v>3580</c:v>
                </c:pt>
                <c:pt idx="17">
                  <c:v>3220</c:v>
                </c:pt>
                <c:pt idx="18">
                  <c:v>2705</c:v>
                </c:pt>
                <c:pt idx="19">
                  <c:v>2365</c:v>
                </c:pt>
                <c:pt idx="20">
                  <c:v>2005</c:v>
                </c:pt>
                <c:pt idx="21">
                  <c:v>1655</c:v>
                </c:pt>
                <c:pt idx="22">
                  <c:v>1385</c:v>
                </c:pt>
                <c:pt idx="23">
                  <c:v>1052.5</c:v>
                </c:pt>
                <c:pt idx="24">
                  <c:v>798</c:v>
                </c:pt>
                <c:pt idx="25">
                  <c:v>592</c:v>
                </c:pt>
                <c:pt idx="26">
                  <c:v>506.5</c:v>
                </c:pt>
                <c:pt idx="27">
                  <c:v>377.5</c:v>
                </c:pt>
                <c:pt idx="28">
                  <c:v>327</c:v>
                </c:pt>
                <c:pt idx="29">
                  <c:v>251</c:v>
                </c:pt>
                <c:pt idx="30">
                  <c:v>200</c:v>
                </c:pt>
                <c:pt idx="31">
                  <c:v>179</c:v>
                </c:pt>
                <c:pt idx="32">
                  <c:v>167.5</c:v>
                </c:pt>
                <c:pt idx="33">
                  <c:v>103.5</c:v>
                </c:pt>
                <c:pt idx="34">
                  <c:v>82.949999999999989</c:v>
                </c:pt>
                <c:pt idx="35">
                  <c:v>66.900000000000006</c:v>
                </c:pt>
                <c:pt idx="36">
                  <c:v>52.8</c:v>
                </c:pt>
                <c:pt idx="37">
                  <c:v>42.7</c:v>
                </c:pt>
                <c:pt idx="38">
                  <c:v>35.25</c:v>
                </c:pt>
                <c:pt idx="39">
                  <c:v>28.4</c:v>
                </c:pt>
                <c:pt idx="40">
                  <c:v>23.05</c:v>
                </c:pt>
                <c:pt idx="41">
                  <c:v>18.75</c:v>
                </c:pt>
                <c:pt idx="42">
                  <c:v>15.65</c:v>
                </c:pt>
                <c:pt idx="43">
                  <c:v>13</c:v>
                </c:pt>
                <c:pt idx="44">
                  <c:v>11.399999999999999</c:v>
                </c:pt>
                <c:pt idx="45">
                  <c:v>8.8049999999999997</c:v>
                </c:pt>
                <c:pt idx="46">
                  <c:v>7.34</c:v>
                </c:pt>
                <c:pt idx="47">
                  <c:v>6.06</c:v>
                </c:pt>
                <c:pt idx="48">
                  <c:v>5.37</c:v>
                </c:pt>
                <c:pt idx="49">
                  <c:v>4.58</c:v>
                </c:pt>
                <c:pt idx="50">
                  <c:v>3.51</c:v>
                </c:pt>
                <c:pt idx="51">
                  <c:v>2.98</c:v>
                </c:pt>
                <c:pt idx="52">
                  <c:v>2.4649999999999999</c:v>
                </c:pt>
                <c:pt idx="53">
                  <c:v>2.0750000000000002</c:v>
                </c:pt>
                <c:pt idx="54">
                  <c:v>1.82</c:v>
                </c:pt>
                <c:pt idx="55">
                  <c:v>1.6099999999999999</c:v>
                </c:pt>
                <c:pt idx="56">
                  <c:v>1.5350000000000001</c:v>
                </c:pt>
                <c:pt idx="57">
                  <c:v>1.385</c:v>
                </c:pt>
                <c:pt idx="58">
                  <c:v>1.29</c:v>
                </c:pt>
                <c:pt idx="59">
                  <c:v>1.23</c:v>
                </c:pt>
                <c:pt idx="60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C3-40BC-8995-8EB40EDA8767}"/>
            </c:ext>
          </c:extLst>
        </c:ser>
        <c:ser>
          <c:idx val="4"/>
          <c:order val="4"/>
          <c:tx>
            <c:strRef>
              <c:f>'Average data'!$R$3</c:f>
              <c:strCache>
                <c:ptCount val="1"/>
                <c:pt idx="0">
                  <c:v>Moisture content (7)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C3-40BC-8995-8EB40EDA8767}"/>
            </c:ext>
          </c:extLst>
        </c:ser>
        <c:ser>
          <c:idx val="5"/>
          <c:order val="5"/>
          <c:tx>
            <c:strRef>
              <c:f>'Average data'!$V$3</c:f>
              <c:strCache>
                <c:ptCount val="1"/>
                <c:pt idx="0">
                  <c:v>Moisture content (8)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'Average data'!$V$8:$V$59</c:f>
              <c:numCache>
                <c:formatCode>0.00000</c:formatCode>
                <c:ptCount val="52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data'!$W$8:$W$59</c:f>
              <c:numCache>
                <c:formatCode>0</c:formatCode>
                <c:ptCount val="52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C3-40BC-8995-8EB40EDA8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645280"/>
        <c:axId val="-614646912"/>
      </c:scatterChart>
      <c:valAx>
        <c:axId val="-614645280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46912"/>
        <c:crosses val="autoZero"/>
        <c:crossBetween val="midCat"/>
      </c:valAx>
      <c:valAx>
        <c:axId val="-614646912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45280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38158076500815"/>
          <c:y val="4.2655882553687879E-2"/>
          <c:w val="0.23420307399248225"/>
          <c:h val="0.465428789486420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Moisture content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930224729623354E-2"/>
          <c:y val="0.11242869641294836"/>
          <c:w val="0.89642657372746437"/>
          <c:h val="0.78672440944881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Composition!$C$3</c:f>
              <c:strCache>
                <c:ptCount val="1"/>
                <c:pt idx="0">
                  <c:v>Moisture content analysis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Composition!$P$6:$P$11</c:f>
                <c:numCache>
                  <c:formatCode>General</c:formatCode>
                  <c:ptCount val="6"/>
                  <c:pt idx="0">
                    <c:v>0.19726360964617171</c:v>
                  </c:pt>
                  <c:pt idx="1">
                    <c:v>0.34263353707606592</c:v>
                  </c:pt>
                  <c:pt idx="2">
                    <c:v>0.76893356547609359</c:v>
                  </c:pt>
                  <c:pt idx="3">
                    <c:v>8.1437309490196716E-2</c:v>
                  </c:pt>
                  <c:pt idx="4">
                    <c:v>0.12322498407360462</c:v>
                  </c:pt>
                  <c:pt idx="5">
                    <c:v>0.16764321382713784</c:v>
                  </c:pt>
                </c:numCache>
              </c:numRef>
            </c:plus>
            <c:minus>
              <c:numRef>
                <c:f>Composition!$P$6:$P$11</c:f>
                <c:numCache>
                  <c:formatCode>General</c:formatCode>
                  <c:ptCount val="6"/>
                  <c:pt idx="0">
                    <c:v>0.19726360964617171</c:v>
                  </c:pt>
                  <c:pt idx="1">
                    <c:v>0.34263353707606592</c:v>
                  </c:pt>
                  <c:pt idx="2">
                    <c:v>0.76893356547609359</c:v>
                  </c:pt>
                  <c:pt idx="3">
                    <c:v>8.1437309490196716E-2</c:v>
                  </c:pt>
                  <c:pt idx="4">
                    <c:v>0.12322498407360462</c:v>
                  </c:pt>
                  <c:pt idx="5">
                    <c:v>0.16764321382713784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Composition!$B$6:$B$11</c:f>
              <c:strCache>
                <c:ptCount val="6"/>
                <c:pt idx="0">
                  <c:v>Mositure content (3)</c:v>
                </c:pt>
                <c:pt idx="1">
                  <c:v>Mositure content (4)</c:v>
                </c:pt>
                <c:pt idx="2">
                  <c:v>Mositure content (5)</c:v>
                </c:pt>
                <c:pt idx="3">
                  <c:v>Mositure content (6)</c:v>
                </c:pt>
                <c:pt idx="4">
                  <c:v>Mositure content (7)</c:v>
                </c:pt>
                <c:pt idx="5">
                  <c:v>Mositure content (8)</c:v>
                </c:pt>
              </c:strCache>
            </c:strRef>
          </c:cat>
          <c:val>
            <c:numRef>
              <c:f>Composition!$O$6:$O$11</c:f>
              <c:numCache>
                <c:formatCode>0.0</c:formatCode>
                <c:ptCount val="6"/>
                <c:pt idx="0">
                  <c:v>77.050342770326367</c:v>
                </c:pt>
                <c:pt idx="1">
                  <c:v>80.761239444886925</c:v>
                </c:pt>
                <c:pt idx="2">
                  <c:v>83.846967976798268</c:v>
                </c:pt>
                <c:pt idx="3">
                  <c:v>82.439683592907144</c:v>
                </c:pt>
                <c:pt idx="4">
                  <c:v>87.170881092725097</c:v>
                </c:pt>
                <c:pt idx="5">
                  <c:v>89.855726112352045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9-474D-80B0-7DB30AEC2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14638752"/>
        <c:axId val="-614636032"/>
      </c:barChart>
      <c:catAx>
        <c:axId val="-61463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36032"/>
        <c:crosses val="autoZero"/>
        <c:auto val="1"/>
        <c:lblAlgn val="ctr"/>
        <c:lblOffset val="100"/>
        <c:noMultiLvlLbl val="0"/>
      </c:catAx>
      <c:valAx>
        <c:axId val="-614636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400"/>
                  <a:t>%</a:t>
                </a:r>
                <a:endParaRPr lang="es-419" sz="1400"/>
              </a:p>
            </c:rich>
          </c:tx>
          <c:layout>
            <c:manualLayout>
              <c:xMode val="edge"/>
              <c:yMode val="edge"/>
              <c:x val="8.0360012857602064E-3"/>
              <c:y val="0.43729883764529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3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Ash content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930224729623354E-2"/>
          <c:y val="0.11242869641294836"/>
          <c:w val="0.89642657372746437"/>
          <c:h val="0.78672440944881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Composition!$C$3</c:f>
              <c:strCache>
                <c:ptCount val="1"/>
                <c:pt idx="0">
                  <c:v>Moisture content analysis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Composition!#REF!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Composition!#REF!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Composition!$B$6:$B$11</c:f>
              <c:strCache>
                <c:ptCount val="6"/>
                <c:pt idx="0">
                  <c:v>Mositure content (3)</c:v>
                </c:pt>
                <c:pt idx="1">
                  <c:v>Mositure content (4)</c:v>
                </c:pt>
                <c:pt idx="2">
                  <c:v>Mositure content (5)</c:v>
                </c:pt>
                <c:pt idx="3">
                  <c:v>Mositure content (6)</c:v>
                </c:pt>
                <c:pt idx="4">
                  <c:v>Mositure content (7)</c:v>
                </c:pt>
                <c:pt idx="5">
                  <c:v>Mositure content (8)</c:v>
                </c:pt>
              </c:strCache>
            </c:strRef>
          </c:cat>
          <c:val>
            <c:numRef>
              <c:f>Composition!#REF!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5-4823-BD17-43B8DD670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14640384"/>
        <c:axId val="-614637664"/>
      </c:barChart>
      <c:catAx>
        <c:axId val="-61464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37664"/>
        <c:crosses val="autoZero"/>
        <c:auto val="1"/>
        <c:lblAlgn val="ctr"/>
        <c:lblOffset val="100"/>
        <c:noMultiLvlLbl val="0"/>
      </c:catAx>
      <c:valAx>
        <c:axId val="-614637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400"/>
                  <a:t>%</a:t>
                </a:r>
                <a:endParaRPr lang="es-419" sz="1400"/>
              </a:p>
            </c:rich>
          </c:tx>
          <c:layout>
            <c:manualLayout>
              <c:xMode val="edge"/>
              <c:yMode val="edge"/>
              <c:x val="8.0360012857602064E-3"/>
              <c:y val="0.43729883764529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4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203849518811"/>
          <c:y val="6.4814814814814811E-2"/>
          <c:w val="0.74747462817147858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data'!$D$8:$D$68</c:f>
              <c:numCache>
                <c:formatCode>0</c:formatCode>
                <c:ptCount val="61"/>
                <c:pt idx="0">
                  <c:v>7.5333525000000003</c:v>
                </c:pt>
                <c:pt idx="1">
                  <c:v>8.3173499999999994</c:v>
                </c:pt>
                <c:pt idx="2">
                  <c:v>9.0602750000000007</c:v>
                </c:pt>
                <c:pt idx="3">
                  <c:v>9.5568550000000005</c:v>
                </c:pt>
                <c:pt idx="4">
                  <c:v>9.6248249999999995</c:v>
                </c:pt>
                <c:pt idx="5">
                  <c:v>10.741499999999998</c:v>
                </c:pt>
                <c:pt idx="6">
                  <c:v>11.755150000000002</c:v>
                </c:pt>
                <c:pt idx="7">
                  <c:v>13.022924999999999</c:v>
                </c:pt>
                <c:pt idx="8">
                  <c:v>14.92825</c:v>
                </c:pt>
                <c:pt idx="9">
                  <c:v>17.188199999999998</c:v>
                </c:pt>
                <c:pt idx="10">
                  <c:v>19.840575000000001</c:v>
                </c:pt>
                <c:pt idx="11">
                  <c:v>23.345800000000001</c:v>
                </c:pt>
                <c:pt idx="12">
                  <c:v>27.9754</c:v>
                </c:pt>
                <c:pt idx="13">
                  <c:v>33.853650000000002</c:v>
                </c:pt>
                <c:pt idx="14">
                  <c:v>42.245550000000001</c:v>
                </c:pt>
                <c:pt idx="15">
                  <c:v>49.459499999999998</c:v>
                </c:pt>
                <c:pt idx="16">
                  <c:v>46.552806666666669</c:v>
                </c:pt>
                <c:pt idx="17">
                  <c:v>52.541266666666665</c:v>
                </c:pt>
                <c:pt idx="18">
                  <c:v>78.911111111111097</c:v>
                </c:pt>
                <c:pt idx="19">
                  <c:v>99.980777777777774</c:v>
                </c:pt>
                <c:pt idx="20">
                  <c:v>123.84166666666667</c:v>
                </c:pt>
                <c:pt idx="21">
                  <c:v>156.28933333333333</c:v>
                </c:pt>
                <c:pt idx="22">
                  <c:v>200.63400000000001</c:v>
                </c:pt>
                <c:pt idx="23">
                  <c:v>255.86555555555552</c:v>
                </c:pt>
                <c:pt idx="24">
                  <c:v>323.36666666666667</c:v>
                </c:pt>
                <c:pt idx="25">
                  <c:v>408</c:v>
                </c:pt>
                <c:pt idx="26">
                  <c:v>525.3795555555555</c:v>
                </c:pt>
                <c:pt idx="27">
                  <c:v>631.12688888888886</c:v>
                </c:pt>
                <c:pt idx="28">
                  <c:v>767.04</c:v>
                </c:pt>
                <c:pt idx="29">
                  <c:v>937.26444444444439</c:v>
                </c:pt>
                <c:pt idx="30">
                  <c:v>1156.624</c:v>
                </c:pt>
                <c:pt idx="31">
                  <c:v>1197.5614444444441</c:v>
                </c:pt>
                <c:pt idx="32">
                  <c:v>1157.3</c:v>
                </c:pt>
                <c:pt idx="33">
                  <c:v>1712.7088888888886</c:v>
                </c:pt>
                <c:pt idx="34">
                  <c:v>1690.0177777777776</c:v>
                </c:pt>
                <c:pt idx="35">
                  <c:v>4378.6856666666663</c:v>
                </c:pt>
                <c:pt idx="36">
                  <c:v>1296.9599999999998</c:v>
                </c:pt>
                <c:pt idx="37">
                  <c:v>2755.7417777777782</c:v>
                </c:pt>
                <c:pt idx="38">
                  <c:v>996.20888888888874</c:v>
                </c:pt>
                <c:pt idx="39">
                  <c:v>1023.8666666666666</c:v>
                </c:pt>
                <c:pt idx="40">
                  <c:v>1092.8166666666666</c:v>
                </c:pt>
                <c:pt idx="41">
                  <c:v>993.06666666666672</c:v>
                </c:pt>
                <c:pt idx="42">
                  <c:v>1012.6500000000001</c:v>
                </c:pt>
                <c:pt idx="43">
                  <c:v>1062.5999999999999</c:v>
                </c:pt>
                <c:pt idx="44">
                  <c:v>1075.7811111111112</c:v>
                </c:pt>
                <c:pt idx="45">
                  <c:v>1107.99</c:v>
                </c:pt>
                <c:pt idx="46">
                  <c:v>1133.7244444444441</c:v>
                </c:pt>
                <c:pt idx="47">
                  <c:v>1160.3900000000001</c:v>
                </c:pt>
                <c:pt idx="48">
                  <c:v>1217.0266666666666</c:v>
                </c:pt>
                <c:pt idx="49">
                  <c:v>1283.1699999999998</c:v>
                </c:pt>
                <c:pt idx="50">
                  <c:v>1327.3400000000001</c:v>
                </c:pt>
                <c:pt idx="51">
                  <c:v>1371.7199999999998</c:v>
                </c:pt>
                <c:pt idx="52">
                  <c:v>1451.4933333333333</c:v>
                </c:pt>
                <c:pt idx="53">
                  <c:v>1547.7855555555557</c:v>
                </c:pt>
                <c:pt idx="54">
                  <c:v>1645.76</c:v>
                </c:pt>
                <c:pt idx="55">
                  <c:v>1812.0844444444447</c:v>
                </c:pt>
                <c:pt idx="56">
                  <c:v>2064.48</c:v>
                </c:pt>
                <c:pt idx="57">
                  <c:v>2141.2000000000003</c:v>
                </c:pt>
                <c:pt idx="58">
                  <c:v>2215.52</c:v>
                </c:pt>
                <c:pt idx="59">
                  <c:v>2153.7766666666666</c:v>
                </c:pt>
                <c:pt idx="60">
                  <c:v>2130.3377777777778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5-4E18-9FF4-C3BF2EEE9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40031"/>
        <c:axId val="1204038367"/>
      </c:scatterChart>
      <c:valAx>
        <c:axId val="12040400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</a:t>
                </a:r>
                <a:r>
                  <a:rPr lang="en-ZA" baseline="0"/>
                  <a:t> stress (Pa)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47945713035870519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8367"/>
        <c:crosses val="autoZero"/>
        <c:crossBetween val="midCat"/>
      </c:valAx>
      <c:valAx>
        <c:axId val="1204038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</a:t>
                </a:r>
                <a:r>
                  <a:rPr lang="en-ZA">
                    <a:latin typeface="Century Gothic" panose="020B0502020202020204" pitchFamily="34" charset="0"/>
                  </a:rPr>
                  <a:t>· s)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2.5000000000000001E-2"/>
              <c:y val="0.25902012248468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4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203849518811"/>
          <c:y val="6.4814814814814811E-2"/>
          <c:w val="0.74747462817147858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data'!$H$8:$H$68</c:f>
              <c:numCache>
                <c:formatCode>0</c:formatCode>
                <c:ptCount val="61"/>
                <c:pt idx="0">
                  <c:v>5.9399999999999995</c:v>
                </c:pt>
                <c:pt idx="1">
                  <c:v>6.3256999999999994</c:v>
                </c:pt>
                <c:pt idx="2">
                  <c:v>6.8343075000000004</c:v>
                </c:pt>
                <c:pt idx="3">
                  <c:v>7.4457500000000003</c:v>
                </c:pt>
                <c:pt idx="4">
                  <c:v>8.2620000000000005</c:v>
                </c:pt>
                <c:pt idx="5">
                  <c:v>9.6328750000000003</c:v>
                </c:pt>
                <c:pt idx="6">
                  <c:v>11.706600000000002</c:v>
                </c:pt>
                <c:pt idx="7">
                  <c:v>14.19225</c:v>
                </c:pt>
                <c:pt idx="8">
                  <c:v>15.130074999999998</c:v>
                </c:pt>
                <c:pt idx="9">
                  <c:v>9.6345899999999993</c:v>
                </c:pt>
                <c:pt idx="10">
                  <c:v>11.877333333333333</c:v>
                </c:pt>
                <c:pt idx="11">
                  <c:v>16.274666666666668</c:v>
                </c:pt>
                <c:pt idx="12">
                  <c:v>20.108666666666668</c:v>
                </c:pt>
                <c:pt idx="13">
                  <c:v>25.672800000000002</c:v>
                </c:pt>
                <c:pt idx="14">
                  <c:v>33.848222222222226</c:v>
                </c:pt>
                <c:pt idx="15">
                  <c:v>39.793111111111102</c:v>
                </c:pt>
                <c:pt idx="16">
                  <c:v>49.990833333333327</c:v>
                </c:pt>
                <c:pt idx="17">
                  <c:v>63.613055555555555</c:v>
                </c:pt>
                <c:pt idx="18">
                  <c:v>80.549444444444461</c:v>
                </c:pt>
                <c:pt idx="19">
                  <c:v>99.325333333333319</c:v>
                </c:pt>
                <c:pt idx="20">
                  <c:v>123.06</c:v>
                </c:pt>
                <c:pt idx="21">
                  <c:v>152.54144444444447</c:v>
                </c:pt>
                <c:pt idx="22">
                  <c:v>189.22799999999998</c:v>
                </c:pt>
                <c:pt idx="23">
                  <c:v>230.91844444444445</c:v>
                </c:pt>
                <c:pt idx="24">
                  <c:v>282.58</c:v>
                </c:pt>
                <c:pt idx="25">
                  <c:v>341.39777777777778</c:v>
                </c:pt>
                <c:pt idx="26">
                  <c:v>388.96244444444449</c:v>
                </c:pt>
                <c:pt idx="27">
                  <c:v>381.04444444444442</c:v>
                </c:pt>
                <c:pt idx="28">
                  <c:v>379.70833333333331</c:v>
                </c:pt>
                <c:pt idx="29">
                  <c:v>452.15288888888892</c:v>
                </c:pt>
                <c:pt idx="30">
                  <c:v>464.78011111111101</c:v>
                </c:pt>
                <c:pt idx="31">
                  <c:v>453.01866666666666</c:v>
                </c:pt>
                <c:pt idx="32">
                  <c:v>516.59255555555558</c:v>
                </c:pt>
                <c:pt idx="33">
                  <c:v>394.09777777777776</c:v>
                </c:pt>
                <c:pt idx="34">
                  <c:v>402.21999999999997</c:v>
                </c:pt>
                <c:pt idx="35">
                  <c:v>486.25555555555559</c:v>
                </c:pt>
                <c:pt idx="36">
                  <c:v>411.53077777777764</c:v>
                </c:pt>
                <c:pt idx="37">
                  <c:v>414.33399999999995</c:v>
                </c:pt>
                <c:pt idx="38">
                  <c:v>389.03533333333331</c:v>
                </c:pt>
                <c:pt idx="39">
                  <c:v>392.483</c:v>
                </c:pt>
                <c:pt idx="40">
                  <c:v>398.68966666666671</c:v>
                </c:pt>
                <c:pt idx="41">
                  <c:v>423.20777777777778</c:v>
                </c:pt>
                <c:pt idx="42">
                  <c:v>425.25333333333333</c:v>
                </c:pt>
                <c:pt idx="43">
                  <c:v>439.41111111111115</c:v>
                </c:pt>
                <c:pt idx="44">
                  <c:v>447.72000000000014</c:v>
                </c:pt>
                <c:pt idx="45">
                  <c:v>463.14999999999992</c:v>
                </c:pt>
                <c:pt idx="46">
                  <c:v>473.25555555555559</c:v>
                </c:pt>
                <c:pt idx="47">
                  <c:v>499.17777777777769</c:v>
                </c:pt>
                <c:pt idx="48">
                  <c:v>518.90966666666668</c:v>
                </c:pt>
                <c:pt idx="49">
                  <c:v>539.70666666666659</c:v>
                </c:pt>
                <c:pt idx="50">
                  <c:v>557.64666666666665</c:v>
                </c:pt>
                <c:pt idx="51">
                  <c:v>581.25177777777776</c:v>
                </c:pt>
                <c:pt idx="52">
                  <c:v>616.7544444444444</c:v>
                </c:pt>
                <c:pt idx="53">
                  <c:v>638.07444444444445</c:v>
                </c:pt>
                <c:pt idx="54">
                  <c:v>677.63333333333333</c:v>
                </c:pt>
                <c:pt idx="55">
                  <c:v>740.73888888888894</c:v>
                </c:pt>
                <c:pt idx="56">
                  <c:v>812.9955555555556</c:v>
                </c:pt>
                <c:pt idx="57">
                  <c:v>922.44444444444446</c:v>
                </c:pt>
                <c:pt idx="58">
                  <c:v>1099.56</c:v>
                </c:pt>
                <c:pt idx="59">
                  <c:v>1276.0066666666667</c:v>
                </c:pt>
                <c:pt idx="60">
                  <c:v>1549.4444444444443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23-4218-BD70-7BC373362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40031"/>
        <c:axId val="1204038367"/>
      </c:scatterChart>
      <c:valAx>
        <c:axId val="12040400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</a:t>
                </a:r>
                <a:r>
                  <a:rPr lang="en-ZA" baseline="0"/>
                  <a:t> stress (Pa)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47945713035870519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8367"/>
        <c:crosses val="autoZero"/>
        <c:crossBetween val="midCat"/>
      </c:valAx>
      <c:valAx>
        <c:axId val="1204038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</a:t>
                </a:r>
                <a:r>
                  <a:rPr lang="en-ZA">
                    <a:latin typeface="Century Gothic" panose="020B0502020202020204" pitchFamily="34" charset="0"/>
                  </a:rPr>
                  <a:t>· s)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2.5000000000000001E-2"/>
              <c:y val="0.25902012248468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4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203849518811"/>
          <c:y val="6.4814814814814811E-2"/>
          <c:w val="0.74747462817147858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data'!$L$8:$L$68</c:f>
              <c:numCache>
                <c:formatCode>0</c:formatCode>
                <c:ptCount val="61"/>
                <c:pt idx="0">
                  <c:v>1.5234266666666669</c:v>
                </c:pt>
                <c:pt idx="1">
                  <c:v>1.8020566666666666</c:v>
                </c:pt>
                <c:pt idx="2">
                  <c:v>2.191583333333333</c:v>
                </c:pt>
                <c:pt idx="3">
                  <c:v>2.628851111111111</c:v>
                </c:pt>
                <c:pt idx="4">
                  <c:v>3.1810100000000001</c:v>
                </c:pt>
                <c:pt idx="5">
                  <c:v>4.1564888888888882</c:v>
                </c:pt>
                <c:pt idx="6">
                  <c:v>4.9183399999999997</c:v>
                </c:pt>
                <c:pt idx="7">
                  <c:v>5.924088888888889</c:v>
                </c:pt>
                <c:pt idx="8">
                  <c:v>7.5754666666666663</c:v>
                </c:pt>
                <c:pt idx="9">
                  <c:v>9.0299999999999994</c:v>
                </c:pt>
                <c:pt idx="10">
                  <c:v>11.169066666666664</c:v>
                </c:pt>
                <c:pt idx="11">
                  <c:v>13.835188888888888</c:v>
                </c:pt>
                <c:pt idx="12">
                  <c:v>17.0502</c:v>
                </c:pt>
                <c:pt idx="13">
                  <c:v>20.840733333333333</c:v>
                </c:pt>
                <c:pt idx="14">
                  <c:v>25.248122222222218</c:v>
                </c:pt>
                <c:pt idx="15">
                  <c:v>30.347222222222225</c:v>
                </c:pt>
                <c:pt idx="16">
                  <c:v>36.393888888888888</c:v>
                </c:pt>
                <c:pt idx="17">
                  <c:v>43.231555555555559</c:v>
                </c:pt>
                <c:pt idx="18">
                  <c:v>51.246222222222222</c:v>
                </c:pt>
                <c:pt idx="19">
                  <c:v>59.980533333333341</c:v>
                </c:pt>
                <c:pt idx="20">
                  <c:v>69.551999999999992</c:v>
                </c:pt>
                <c:pt idx="21">
                  <c:v>80.182666666666663</c:v>
                </c:pt>
                <c:pt idx="22">
                  <c:v>90.409777777777776</c:v>
                </c:pt>
                <c:pt idx="23">
                  <c:v>101.47677777777777</c:v>
                </c:pt>
                <c:pt idx="24">
                  <c:v>109.04177777777778</c:v>
                </c:pt>
                <c:pt idx="25">
                  <c:v>113.486</c:v>
                </c:pt>
                <c:pt idx="26">
                  <c:v>117.90777777777777</c:v>
                </c:pt>
                <c:pt idx="27">
                  <c:v>122.33333333333333</c:v>
                </c:pt>
                <c:pt idx="28">
                  <c:v>128.202</c:v>
                </c:pt>
                <c:pt idx="29">
                  <c:v>132.11111111111111</c:v>
                </c:pt>
                <c:pt idx="30">
                  <c:v>138.88322222222226</c:v>
                </c:pt>
                <c:pt idx="31">
                  <c:v>143.72399999999999</c:v>
                </c:pt>
                <c:pt idx="32">
                  <c:v>147.36000000000004</c:v>
                </c:pt>
                <c:pt idx="33">
                  <c:v>147.28744444444445</c:v>
                </c:pt>
                <c:pt idx="34">
                  <c:v>153.01599999999999</c:v>
                </c:pt>
                <c:pt idx="35">
                  <c:v>156.02222222222221</c:v>
                </c:pt>
                <c:pt idx="36">
                  <c:v>161.05500000000001</c:v>
                </c:pt>
                <c:pt idx="37">
                  <c:v>165.66000000000003</c:v>
                </c:pt>
                <c:pt idx="38">
                  <c:v>170.97111111111113</c:v>
                </c:pt>
                <c:pt idx="39">
                  <c:v>174.82666666666665</c:v>
                </c:pt>
                <c:pt idx="40">
                  <c:v>183.27555555555554</c:v>
                </c:pt>
                <c:pt idx="41">
                  <c:v>190.67999999999998</c:v>
                </c:pt>
                <c:pt idx="42">
                  <c:v>195.39333333333337</c:v>
                </c:pt>
                <c:pt idx="43">
                  <c:v>207.05433333333329</c:v>
                </c:pt>
                <c:pt idx="44">
                  <c:v>217.2357777777778</c:v>
                </c:pt>
                <c:pt idx="45">
                  <c:v>229.41600000000005</c:v>
                </c:pt>
                <c:pt idx="46">
                  <c:v>241.58599999999998</c:v>
                </c:pt>
                <c:pt idx="47">
                  <c:v>253.17044444444446</c:v>
                </c:pt>
                <c:pt idx="48">
                  <c:v>268.17500000000001</c:v>
                </c:pt>
                <c:pt idx="49">
                  <c:v>281.84177777777779</c:v>
                </c:pt>
                <c:pt idx="50">
                  <c:v>299.56677777777776</c:v>
                </c:pt>
                <c:pt idx="51">
                  <c:v>308.7</c:v>
                </c:pt>
                <c:pt idx="52">
                  <c:v>322.32</c:v>
                </c:pt>
                <c:pt idx="53">
                  <c:v>348.75111111111113</c:v>
                </c:pt>
                <c:pt idx="54">
                  <c:v>387.37666666666667</c:v>
                </c:pt>
                <c:pt idx="55">
                  <c:v>455.04000000000008</c:v>
                </c:pt>
                <c:pt idx="56">
                  <c:v>525.36</c:v>
                </c:pt>
                <c:pt idx="57">
                  <c:v>626.25</c:v>
                </c:pt>
                <c:pt idx="58">
                  <c:v>731.95999999999992</c:v>
                </c:pt>
                <c:pt idx="59">
                  <c:v>897.21999999999991</c:v>
                </c:pt>
                <c:pt idx="60">
                  <c:v>1140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5-4E9E-8C64-A5D5EB1DA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40031"/>
        <c:axId val="1204038367"/>
      </c:scatterChart>
      <c:valAx>
        <c:axId val="12040400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</a:t>
                </a:r>
                <a:r>
                  <a:rPr lang="en-ZA" baseline="0"/>
                  <a:t> stress (Pa)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47945713035870519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8367"/>
        <c:crosses val="autoZero"/>
        <c:crossBetween val="midCat"/>
      </c:valAx>
      <c:valAx>
        <c:axId val="1204038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</a:t>
                </a:r>
                <a:r>
                  <a:rPr lang="en-ZA">
                    <a:latin typeface="Century Gothic" panose="020B0502020202020204" pitchFamily="34" charset="0"/>
                  </a:rPr>
                  <a:t>· s)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2.5000000000000001E-2"/>
              <c:y val="0.25902012248468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4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203849518811"/>
          <c:y val="6.4814814814814811E-2"/>
          <c:w val="0.74747462817147858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data'!$P$8:$P$68</c:f>
              <c:numCache>
                <c:formatCode>0</c:formatCode>
                <c:ptCount val="61"/>
                <c:pt idx="0">
                  <c:v>3.2537999999999996</c:v>
                </c:pt>
                <c:pt idx="1">
                  <c:v>3.5530249999999999</c:v>
                </c:pt>
                <c:pt idx="2">
                  <c:v>3.9114000000000004</c:v>
                </c:pt>
                <c:pt idx="3">
                  <c:v>4.3247</c:v>
                </c:pt>
                <c:pt idx="4">
                  <c:v>5.1190249999999997</c:v>
                </c:pt>
                <c:pt idx="5">
                  <c:v>5.7356250000000006</c:v>
                </c:pt>
                <c:pt idx="6">
                  <c:v>6.7367999999999997</c:v>
                </c:pt>
                <c:pt idx="7">
                  <c:v>7.9501200000000001</c:v>
                </c:pt>
                <c:pt idx="8">
                  <c:v>9.38795</c:v>
                </c:pt>
                <c:pt idx="9">
                  <c:v>11.63377</c:v>
                </c:pt>
                <c:pt idx="10">
                  <c:v>14.0822</c:v>
                </c:pt>
                <c:pt idx="11">
                  <c:v>16.6996</c:v>
                </c:pt>
                <c:pt idx="12">
                  <c:v>20.546875</c:v>
                </c:pt>
                <c:pt idx="13">
                  <c:v>25.191950000000002</c:v>
                </c:pt>
                <c:pt idx="14">
                  <c:v>30.540749999999999</c:v>
                </c:pt>
                <c:pt idx="15">
                  <c:v>37.093799999999995</c:v>
                </c:pt>
                <c:pt idx="16">
                  <c:v>45.107999999999997</c:v>
                </c:pt>
                <c:pt idx="17">
                  <c:v>55.061999999999991</c:v>
                </c:pt>
                <c:pt idx="18">
                  <c:v>66.407750000000007</c:v>
                </c:pt>
                <c:pt idx="19">
                  <c:v>80.055250000000001</c:v>
                </c:pt>
                <c:pt idx="20">
                  <c:v>96.139749999999992</c:v>
                </c:pt>
                <c:pt idx="21">
                  <c:v>113.864</c:v>
                </c:pt>
                <c:pt idx="22">
                  <c:v>133.92950000000002</c:v>
                </c:pt>
                <c:pt idx="23">
                  <c:v>154.7175</c:v>
                </c:pt>
                <c:pt idx="24">
                  <c:v>171.57</c:v>
                </c:pt>
                <c:pt idx="25">
                  <c:v>182.33599999999998</c:v>
                </c:pt>
                <c:pt idx="26">
                  <c:v>188.92449999999999</c:v>
                </c:pt>
                <c:pt idx="27">
                  <c:v>198.75375</c:v>
                </c:pt>
                <c:pt idx="28">
                  <c:v>199.47</c:v>
                </c:pt>
                <c:pt idx="29">
                  <c:v>202.55699999999999</c:v>
                </c:pt>
                <c:pt idx="30">
                  <c:v>208</c:v>
                </c:pt>
                <c:pt idx="31">
                  <c:v>213.90499999999997</c:v>
                </c:pt>
                <c:pt idx="32">
                  <c:v>250.41250000000002</c:v>
                </c:pt>
                <c:pt idx="33">
                  <c:v>207.51749999999998</c:v>
                </c:pt>
                <c:pt idx="34">
                  <c:v>206.96024999999997</c:v>
                </c:pt>
                <c:pt idx="35">
                  <c:v>213.74550000000005</c:v>
                </c:pt>
                <c:pt idx="36">
                  <c:v>210.67199999999997</c:v>
                </c:pt>
                <c:pt idx="37">
                  <c:v>214.99450000000002</c:v>
                </c:pt>
                <c:pt idx="38">
                  <c:v>222.95625000000001</c:v>
                </c:pt>
                <c:pt idx="39">
                  <c:v>226.06399999999999</c:v>
                </c:pt>
                <c:pt idx="40">
                  <c:v>230.15424999999999</c:v>
                </c:pt>
                <c:pt idx="41">
                  <c:v>236.25</c:v>
                </c:pt>
                <c:pt idx="42">
                  <c:v>247.27</c:v>
                </c:pt>
                <c:pt idx="43">
                  <c:v>259.34999999999997</c:v>
                </c:pt>
                <c:pt idx="44">
                  <c:v>286.70999999999992</c:v>
                </c:pt>
                <c:pt idx="45">
                  <c:v>278.67824999999999</c:v>
                </c:pt>
                <c:pt idx="46">
                  <c:v>292.49899999999997</c:v>
                </c:pt>
                <c:pt idx="47">
                  <c:v>303.90899999999999</c:v>
                </c:pt>
                <c:pt idx="48">
                  <c:v>338.57850000000002</c:v>
                </c:pt>
                <c:pt idx="49">
                  <c:v>363.65200000000004</c:v>
                </c:pt>
                <c:pt idx="50">
                  <c:v>350.8245</c:v>
                </c:pt>
                <c:pt idx="51">
                  <c:v>375.48</c:v>
                </c:pt>
                <c:pt idx="52">
                  <c:v>390.70249999999999</c:v>
                </c:pt>
                <c:pt idx="53">
                  <c:v>415.00000000000006</c:v>
                </c:pt>
                <c:pt idx="54">
                  <c:v>457.73</c:v>
                </c:pt>
                <c:pt idx="55">
                  <c:v>508.75999999999993</c:v>
                </c:pt>
                <c:pt idx="56">
                  <c:v>610.16250000000002</c:v>
                </c:pt>
                <c:pt idx="57">
                  <c:v>693.88499999999999</c:v>
                </c:pt>
                <c:pt idx="58">
                  <c:v>813.34500000000003</c:v>
                </c:pt>
                <c:pt idx="59">
                  <c:v>976.62</c:v>
                </c:pt>
                <c:pt idx="60">
                  <c:v>1180</c:v>
                </c:pt>
              </c:numCache>
            </c:numRef>
          </c:xVal>
          <c:yVal>
            <c:numRef>
              <c:f>'Average data'!$O$8:$O$68</c:f>
              <c:numCache>
                <c:formatCode>0</c:formatCode>
                <c:ptCount val="61"/>
                <c:pt idx="0">
                  <c:v>13200</c:v>
                </c:pt>
                <c:pt idx="1">
                  <c:v>12850</c:v>
                </c:pt>
                <c:pt idx="2">
                  <c:v>12300</c:v>
                </c:pt>
                <c:pt idx="3">
                  <c:v>11800</c:v>
                </c:pt>
                <c:pt idx="4">
                  <c:v>12335</c:v>
                </c:pt>
                <c:pt idx="5">
                  <c:v>14250</c:v>
                </c:pt>
                <c:pt idx="6">
                  <c:v>16800</c:v>
                </c:pt>
                <c:pt idx="7">
                  <c:v>10245</c:v>
                </c:pt>
                <c:pt idx="8">
                  <c:v>9295</c:v>
                </c:pt>
                <c:pt idx="9">
                  <c:v>10090</c:v>
                </c:pt>
                <c:pt idx="10">
                  <c:v>8140</c:v>
                </c:pt>
                <c:pt idx="11">
                  <c:v>6640</c:v>
                </c:pt>
                <c:pt idx="12">
                  <c:v>6575</c:v>
                </c:pt>
                <c:pt idx="13">
                  <c:v>5845</c:v>
                </c:pt>
                <c:pt idx="14">
                  <c:v>4735</c:v>
                </c:pt>
                <c:pt idx="15">
                  <c:v>4220</c:v>
                </c:pt>
                <c:pt idx="16">
                  <c:v>3580</c:v>
                </c:pt>
                <c:pt idx="17">
                  <c:v>3220</c:v>
                </c:pt>
                <c:pt idx="18">
                  <c:v>2705</c:v>
                </c:pt>
                <c:pt idx="19">
                  <c:v>2365</c:v>
                </c:pt>
                <c:pt idx="20">
                  <c:v>2005</c:v>
                </c:pt>
                <c:pt idx="21">
                  <c:v>1655</c:v>
                </c:pt>
                <c:pt idx="22">
                  <c:v>1385</c:v>
                </c:pt>
                <c:pt idx="23">
                  <c:v>1052.5</c:v>
                </c:pt>
                <c:pt idx="24">
                  <c:v>798</c:v>
                </c:pt>
                <c:pt idx="25">
                  <c:v>592</c:v>
                </c:pt>
                <c:pt idx="26">
                  <c:v>506.5</c:v>
                </c:pt>
                <c:pt idx="27">
                  <c:v>377.5</c:v>
                </c:pt>
                <c:pt idx="28">
                  <c:v>327</c:v>
                </c:pt>
                <c:pt idx="29">
                  <c:v>251</c:v>
                </c:pt>
                <c:pt idx="30">
                  <c:v>200</c:v>
                </c:pt>
                <c:pt idx="31">
                  <c:v>179</c:v>
                </c:pt>
                <c:pt idx="32">
                  <c:v>167.5</c:v>
                </c:pt>
                <c:pt idx="33">
                  <c:v>103.5</c:v>
                </c:pt>
                <c:pt idx="34">
                  <c:v>82.949999999999989</c:v>
                </c:pt>
                <c:pt idx="35">
                  <c:v>66.900000000000006</c:v>
                </c:pt>
                <c:pt idx="36">
                  <c:v>52.8</c:v>
                </c:pt>
                <c:pt idx="37">
                  <c:v>42.7</c:v>
                </c:pt>
                <c:pt idx="38">
                  <c:v>35.25</c:v>
                </c:pt>
                <c:pt idx="39">
                  <c:v>28.4</c:v>
                </c:pt>
                <c:pt idx="40">
                  <c:v>23.05</c:v>
                </c:pt>
                <c:pt idx="41">
                  <c:v>18.75</c:v>
                </c:pt>
                <c:pt idx="42">
                  <c:v>15.65</c:v>
                </c:pt>
                <c:pt idx="43">
                  <c:v>13</c:v>
                </c:pt>
                <c:pt idx="44">
                  <c:v>11.399999999999999</c:v>
                </c:pt>
                <c:pt idx="45">
                  <c:v>8.8049999999999997</c:v>
                </c:pt>
                <c:pt idx="46">
                  <c:v>7.34</c:v>
                </c:pt>
                <c:pt idx="47">
                  <c:v>6.06</c:v>
                </c:pt>
                <c:pt idx="48">
                  <c:v>5.37</c:v>
                </c:pt>
                <c:pt idx="49">
                  <c:v>4.58</c:v>
                </c:pt>
                <c:pt idx="50">
                  <c:v>3.51</c:v>
                </c:pt>
                <c:pt idx="51">
                  <c:v>2.98</c:v>
                </c:pt>
                <c:pt idx="52">
                  <c:v>2.4649999999999999</c:v>
                </c:pt>
                <c:pt idx="53">
                  <c:v>2.0750000000000002</c:v>
                </c:pt>
                <c:pt idx="54">
                  <c:v>1.82</c:v>
                </c:pt>
                <c:pt idx="55">
                  <c:v>1.6099999999999999</c:v>
                </c:pt>
                <c:pt idx="56">
                  <c:v>1.5350000000000001</c:v>
                </c:pt>
                <c:pt idx="57">
                  <c:v>1.385</c:v>
                </c:pt>
                <c:pt idx="58">
                  <c:v>1.29</c:v>
                </c:pt>
                <c:pt idx="59">
                  <c:v>1.23</c:v>
                </c:pt>
                <c:pt idx="60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8-42C2-8EF4-04BB73F70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40031"/>
        <c:axId val="1204038367"/>
      </c:scatterChart>
      <c:valAx>
        <c:axId val="12040400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</a:t>
                </a:r>
                <a:r>
                  <a:rPr lang="en-ZA" baseline="0"/>
                  <a:t> stress (Pa)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47945713035870519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8367"/>
        <c:crosses val="autoZero"/>
        <c:crossBetween val="midCat"/>
      </c:valAx>
      <c:valAx>
        <c:axId val="1204038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</a:t>
                </a:r>
                <a:r>
                  <a:rPr lang="en-ZA">
                    <a:latin typeface="Century Gothic" panose="020B0502020202020204" pitchFamily="34" charset="0"/>
                  </a:rPr>
                  <a:t>· s)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2.5000000000000001E-2"/>
              <c:y val="0.25902012248468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4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203849518811"/>
          <c:y val="6.4814814814814811E-2"/>
          <c:w val="0.74747462817147858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data'!$T$8:$T$68</c:f>
              <c:numCache>
                <c:formatCode>0</c:formatCode>
                <c:ptCount val="61"/>
                <c:pt idx="0">
                  <c:v>0.10231722222222224</c:v>
                </c:pt>
                <c:pt idx="1">
                  <c:v>0.25141866666666662</c:v>
                </c:pt>
                <c:pt idx="2">
                  <c:v>0.42378155555555558</c:v>
                </c:pt>
                <c:pt idx="3">
                  <c:v>0.68593000000000004</c:v>
                </c:pt>
                <c:pt idx="4">
                  <c:v>0.96457777777777765</c:v>
                </c:pt>
                <c:pt idx="5">
                  <c:v>1.3280000000000001</c:v>
                </c:pt>
                <c:pt idx="6">
                  <c:v>1.7514299999999998</c:v>
                </c:pt>
                <c:pt idx="7">
                  <c:v>2.2625111111111114</c:v>
                </c:pt>
                <c:pt idx="8">
                  <c:v>2.8543666666666665</c:v>
                </c:pt>
                <c:pt idx="9">
                  <c:v>3.447646666666667</c:v>
                </c:pt>
                <c:pt idx="10">
                  <c:v>4.1474444444444449</c:v>
                </c:pt>
                <c:pt idx="11">
                  <c:v>4.9787400000000002</c:v>
                </c:pt>
                <c:pt idx="12">
                  <c:v>5.8998333333333335</c:v>
                </c:pt>
                <c:pt idx="13">
                  <c:v>6.9067222222222222</c:v>
                </c:pt>
                <c:pt idx="14">
                  <c:v>8.0659333333333336</c:v>
                </c:pt>
                <c:pt idx="15">
                  <c:v>9.4458000000000002</c:v>
                </c:pt>
                <c:pt idx="16">
                  <c:v>10.929777777777776</c:v>
                </c:pt>
                <c:pt idx="17">
                  <c:v>12.678755555555554</c:v>
                </c:pt>
                <c:pt idx="18">
                  <c:v>14.710888888888887</c:v>
                </c:pt>
                <c:pt idx="19">
                  <c:v>16.980599999999999</c:v>
                </c:pt>
                <c:pt idx="20">
                  <c:v>19.284677777777777</c:v>
                </c:pt>
                <c:pt idx="21">
                  <c:v>21.77933333333333</c:v>
                </c:pt>
                <c:pt idx="22">
                  <c:v>24.167999999999999</c:v>
                </c:pt>
                <c:pt idx="23">
                  <c:v>26.75322222222222</c:v>
                </c:pt>
                <c:pt idx="24">
                  <c:v>29.098666666666666</c:v>
                </c:pt>
                <c:pt idx="25">
                  <c:v>30.552199999999999</c:v>
                </c:pt>
                <c:pt idx="26">
                  <c:v>32.116777777777777</c:v>
                </c:pt>
                <c:pt idx="27">
                  <c:v>33.210888888888888</c:v>
                </c:pt>
                <c:pt idx="28">
                  <c:v>34.358811111111109</c:v>
                </c:pt>
                <c:pt idx="29">
                  <c:v>35.57119999999999</c:v>
                </c:pt>
                <c:pt idx="30">
                  <c:v>36.496800000000007</c:v>
                </c:pt>
                <c:pt idx="31">
                  <c:v>38.310222222222215</c:v>
                </c:pt>
                <c:pt idx="32">
                  <c:v>40.533333333333339</c:v>
                </c:pt>
                <c:pt idx="33">
                  <c:v>43.128</c:v>
                </c:pt>
                <c:pt idx="34">
                  <c:v>44.510666666666665</c:v>
                </c:pt>
                <c:pt idx="35">
                  <c:v>46.81733333333333</c:v>
                </c:pt>
                <c:pt idx="36">
                  <c:v>49.260555555555548</c:v>
                </c:pt>
                <c:pt idx="37">
                  <c:v>51.4026</c:v>
                </c:pt>
                <c:pt idx="38">
                  <c:v>53.473933333333328</c:v>
                </c:pt>
                <c:pt idx="39">
                  <c:v>56.688922222222232</c:v>
                </c:pt>
                <c:pt idx="40">
                  <c:v>58.633333333333333</c:v>
                </c:pt>
                <c:pt idx="41">
                  <c:v>61.781999999999996</c:v>
                </c:pt>
                <c:pt idx="42">
                  <c:v>64.863888888888894</c:v>
                </c:pt>
                <c:pt idx="43">
                  <c:v>67.686999999999998</c:v>
                </c:pt>
                <c:pt idx="44">
                  <c:v>70.447333333333347</c:v>
                </c:pt>
                <c:pt idx="45">
                  <c:v>74.576000000000008</c:v>
                </c:pt>
                <c:pt idx="46">
                  <c:v>78.936666666666667</c:v>
                </c:pt>
                <c:pt idx="47">
                  <c:v>83.332999999999984</c:v>
                </c:pt>
                <c:pt idx="48">
                  <c:v>87.708999999999989</c:v>
                </c:pt>
                <c:pt idx="49">
                  <c:v>93.956666666666678</c:v>
                </c:pt>
                <c:pt idx="50">
                  <c:v>100.43333333333334</c:v>
                </c:pt>
                <c:pt idx="51">
                  <c:v>109.82999999999998</c:v>
                </c:pt>
                <c:pt idx="52">
                  <c:v>123.23999999999998</c:v>
                </c:pt>
                <c:pt idx="53">
                  <c:v>138.96800000000002</c:v>
                </c:pt>
                <c:pt idx="54">
                  <c:v>161.05833333333334</c:v>
                </c:pt>
                <c:pt idx="55">
                  <c:v>190.96933333333331</c:v>
                </c:pt>
                <c:pt idx="56">
                  <c:v>238.66733333333335</c:v>
                </c:pt>
                <c:pt idx="57">
                  <c:v>304.77499999999998</c:v>
                </c:pt>
                <c:pt idx="58">
                  <c:v>384.06866666666667</c:v>
                </c:pt>
                <c:pt idx="59">
                  <c:v>494.92666666666662</c:v>
                </c:pt>
                <c:pt idx="60">
                  <c:v>665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C-41AC-BF9C-9EFCFFE47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40031"/>
        <c:axId val="1204038367"/>
      </c:scatterChart>
      <c:valAx>
        <c:axId val="12040400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</a:t>
                </a:r>
                <a:r>
                  <a:rPr lang="en-ZA" baseline="0"/>
                  <a:t> stress (Pa)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42667935258092732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8367"/>
        <c:crosses val="autoZero"/>
        <c:crossBetween val="midCat"/>
      </c:valAx>
      <c:valAx>
        <c:axId val="1204038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</a:t>
                </a:r>
                <a:r>
                  <a:rPr lang="en-ZA">
                    <a:latin typeface="Century Gothic" panose="020B0502020202020204" pitchFamily="34" charset="0"/>
                  </a:rPr>
                  <a:t>· s)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2.5000000000000001E-2"/>
              <c:y val="0.25902012248468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4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203849518811"/>
          <c:y val="6.4814814814814811E-2"/>
          <c:w val="0.74747462817147858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data'!$X$11:$X$59</c:f>
              <c:numCache>
                <c:formatCode>0</c:formatCode>
                <c:ptCount val="49"/>
                <c:pt idx="0">
                  <c:v>0.10906711111111111</c:v>
                </c:pt>
                <c:pt idx="1">
                  <c:v>0.26598000000000005</c:v>
                </c:pt>
                <c:pt idx="2">
                  <c:v>0.44385111111111109</c:v>
                </c:pt>
                <c:pt idx="3">
                  <c:v>0.67253333333333332</c:v>
                </c:pt>
                <c:pt idx="4">
                  <c:v>0.90096999999999994</c:v>
                </c:pt>
                <c:pt idx="5">
                  <c:v>1.1367277777777778</c:v>
                </c:pt>
                <c:pt idx="6">
                  <c:v>1.3320000000000001</c:v>
                </c:pt>
                <c:pt idx="7">
                  <c:v>1.5691000000000002</c:v>
                </c:pt>
                <c:pt idx="8">
                  <c:v>1.9123555555555558</c:v>
                </c:pt>
                <c:pt idx="9">
                  <c:v>2.263555555555556</c:v>
                </c:pt>
                <c:pt idx="10">
                  <c:v>2.6459999999999999</c:v>
                </c:pt>
                <c:pt idx="11">
                  <c:v>3.0115555555555558</c:v>
                </c:pt>
                <c:pt idx="12">
                  <c:v>3.3993777777777776</c:v>
                </c:pt>
                <c:pt idx="13">
                  <c:v>4.0555666666666674</c:v>
                </c:pt>
                <c:pt idx="14">
                  <c:v>4.7218800000000005</c:v>
                </c:pt>
                <c:pt idx="15">
                  <c:v>5.3792133333333325</c:v>
                </c:pt>
                <c:pt idx="16">
                  <c:v>6.0994988888888875</c:v>
                </c:pt>
                <c:pt idx="17">
                  <c:v>6.8310222222222237</c:v>
                </c:pt>
                <c:pt idx="18">
                  <c:v>7.708333333333333</c:v>
                </c:pt>
                <c:pt idx="19">
                  <c:v>8.380055555555554</c:v>
                </c:pt>
                <c:pt idx="20">
                  <c:v>8.9892000000000021</c:v>
                </c:pt>
                <c:pt idx="21">
                  <c:v>9.7027000000000001</c:v>
                </c:pt>
                <c:pt idx="22">
                  <c:v>10.4596</c:v>
                </c:pt>
                <c:pt idx="23">
                  <c:v>10.812899999999999</c:v>
                </c:pt>
                <c:pt idx="24">
                  <c:v>11.315066666666663</c:v>
                </c:pt>
                <c:pt idx="25">
                  <c:v>11.631433333333334</c:v>
                </c:pt>
                <c:pt idx="26">
                  <c:v>12.233488888888889</c:v>
                </c:pt>
                <c:pt idx="27">
                  <c:v>12.8871</c:v>
                </c:pt>
                <c:pt idx="28">
                  <c:v>13.775999999999998</c:v>
                </c:pt>
                <c:pt idx="29">
                  <c:v>14.914999999999999</c:v>
                </c:pt>
                <c:pt idx="30">
                  <c:v>15.48747777777778</c:v>
                </c:pt>
                <c:pt idx="31">
                  <c:v>16.047266666666665</c:v>
                </c:pt>
                <c:pt idx="32">
                  <c:v>17.232533333333333</c:v>
                </c:pt>
                <c:pt idx="33">
                  <c:v>17.830400000000001</c:v>
                </c:pt>
                <c:pt idx="34">
                  <c:v>18.833422222222218</c:v>
                </c:pt>
                <c:pt idx="35">
                  <c:v>19.897533333333328</c:v>
                </c:pt>
                <c:pt idx="36">
                  <c:v>20.917444444444445</c:v>
                </c:pt>
                <c:pt idx="37">
                  <c:v>21.833333333333336</c:v>
                </c:pt>
                <c:pt idx="38">
                  <c:v>23.058</c:v>
                </c:pt>
                <c:pt idx="39">
                  <c:v>24.119444444444447</c:v>
                </c:pt>
                <c:pt idx="40">
                  <c:v>25.666666666666668</c:v>
                </c:pt>
                <c:pt idx="41">
                  <c:v>26.773333333333337</c:v>
                </c:pt>
                <c:pt idx="42">
                  <c:v>28.387333333333341</c:v>
                </c:pt>
                <c:pt idx="43">
                  <c:v>30.208199999999998</c:v>
                </c:pt>
                <c:pt idx="44">
                  <c:v>32.030600000000007</c:v>
                </c:pt>
                <c:pt idx="45">
                  <c:v>34.620866666666672</c:v>
                </c:pt>
                <c:pt idx="46">
                  <c:v>38.297266666666673</c:v>
                </c:pt>
                <c:pt idx="47">
                  <c:v>42.6</c:v>
                </c:pt>
                <c:pt idx="48">
                  <c:v>48.51</c:v>
                </c:pt>
              </c:numCache>
            </c:numRef>
          </c:xVal>
          <c:yVal>
            <c:numRef>
              <c:f>'Average data'!$W$11:$W$59</c:f>
              <c:numCache>
                <c:formatCode>0</c:formatCode>
                <c:ptCount val="49"/>
                <c:pt idx="0">
                  <c:v>74.533333333333346</c:v>
                </c:pt>
                <c:pt idx="1">
                  <c:v>134.33333333333334</c:v>
                </c:pt>
                <c:pt idx="2">
                  <c:v>175.66666666666666</c:v>
                </c:pt>
                <c:pt idx="3">
                  <c:v>208</c:v>
                </c:pt>
                <c:pt idx="4">
                  <c:v>211</c:v>
                </c:pt>
                <c:pt idx="5">
                  <c:v>201.66666666666666</c:v>
                </c:pt>
                <c:pt idx="6">
                  <c:v>180</c:v>
                </c:pt>
                <c:pt idx="7">
                  <c:v>170</c:v>
                </c:pt>
                <c:pt idx="8">
                  <c:v>165.33333333333334</c:v>
                </c:pt>
                <c:pt idx="9">
                  <c:v>154.33333333333334</c:v>
                </c:pt>
                <c:pt idx="10">
                  <c:v>140</c:v>
                </c:pt>
                <c:pt idx="11">
                  <c:v>128.33333333333334</c:v>
                </c:pt>
                <c:pt idx="12">
                  <c:v>111.33333333333333</c:v>
                </c:pt>
                <c:pt idx="13">
                  <c:v>106.16666666666667</c:v>
                </c:pt>
                <c:pt idx="14">
                  <c:v>98.100000000000009</c:v>
                </c:pt>
                <c:pt idx="15">
                  <c:v>87.8</c:v>
                </c:pt>
                <c:pt idx="16">
                  <c:v>78.433333333333323</c:v>
                </c:pt>
                <c:pt idx="17">
                  <c:v>69.233333333333334</c:v>
                </c:pt>
                <c:pt idx="18">
                  <c:v>61.666666666666664</c:v>
                </c:pt>
                <c:pt idx="19">
                  <c:v>53.833333333333336</c:v>
                </c:pt>
                <c:pt idx="20">
                  <c:v>45.4</c:v>
                </c:pt>
                <c:pt idx="21">
                  <c:v>38.966666666666669</c:v>
                </c:pt>
                <c:pt idx="22">
                  <c:v>33.1</c:v>
                </c:pt>
                <c:pt idx="23">
                  <c:v>27.099999999999998</c:v>
                </c:pt>
                <c:pt idx="24">
                  <c:v>22.599999999999998</c:v>
                </c:pt>
                <c:pt idx="25">
                  <c:v>18.433333333333334</c:v>
                </c:pt>
                <c:pt idx="26">
                  <c:v>15.433333333333332</c:v>
                </c:pt>
                <c:pt idx="27">
                  <c:v>12.9</c:v>
                </c:pt>
                <c:pt idx="28">
                  <c:v>10.933333333333332</c:v>
                </c:pt>
                <c:pt idx="29">
                  <c:v>9.42</c:v>
                </c:pt>
                <c:pt idx="30">
                  <c:v>7.7566666666666677</c:v>
                </c:pt>
                <c:pt idx="31">
                  <c:v>6.3933333333333335</c:v>
                </c:pt>
                <c:pt idx="32">
                  <c:v>5.4533333333333331</c:v>
                </c:pt>
                <c:pt idx="33">
                  <c:v>4.4800000000000004</c:v>
                </c:pt>
                <c:pt idx="34">
                  <c:v>3.7566666666666664</c:v>
                </c:pt>
                <c:pt idx="35">
                  <c:v>3.1533333333333329</c:v>
                </c:pt>
                <c:pt idx="36">
                  <c:v>2.6333333333333333</c:v>
                </c:pt>
                <c:pt idx="37">
                  <c:v>2.1833333333333336</c:v>
                </c:pt>
                <c:pt idx="38">
                  <c:v>1.83</c:v>
                </c:pt>
                <c:pt idx="39">
                  <c:v>1.5233333333333334</c:v>
                </c:pt>
                <c:pt idx="40">
                  <c:v>1.2833333333333334</c:v>
                </c:pt>
                <c:pt idx="41">
                  <c:v>1.0666666666666667</c:v>
                </c:pt>
                <c:pt idx="42">
                  <c:v>0.89833333333333343</c:v>
                </c:pt>
                <c:pt idx="43">
                  <c:v>0.75900000000000001</c:v>
                </c:pt>
                <c:pt idx="44">
                  <c:v>0.63933333333333342</c:v>
                </c:pt>
                <c:pt idx="45">
                  <c:v>0.54866666666666675</c:v>
                </c:pt>
                <c:pt idx="46" formatCode="0.0">
                  <c:v>0.48233333333333334</c:v>
                </c:pt>
                <c:pt idx="47">
                  <c:v>0.42599999999999999</c:v>
                </c:pt>
                <c:pt idx="48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9-416A-9D8C-F04814A98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40031"/>
        <c:axId val="1204038367"/>
      </c:scatterChart>
      <c:valAx>
        <c:axId val="12040400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</a:t>
                </a:r>
                <a:r>
                  <a:rPr lang="en-ZA" baseline="0"/>
                  <a:t> stress (Pa)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42667935258092732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8367"/>
        <c:crosses val="autoZero"/>
        <c:crossBetween val="midCat"/>
      </c:valAx>
      <c:valAx>
        <c:axId val="1204038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</a:t>
                </a:r>
                <a:r>
                  <a:rPr lang="en-ZA">
                    <a:latin typeface="Century Gothic" panose="020B0502020202020204" pitchFamily="34" charset="0"/>
                  </a:rPr>
                  <a:t>· s)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2.5000000000000001E-2"/>
              <c:y val="0.25902012248468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4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Composition!$O$6</c:f>
              <c:strCache>
                <c:ptCount val="1"/>
                <c:pt idx="0">
                  <c:v>77.1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0-45FF-8504-F3E9250896B2}"/>
            </c:ext>
          </c:extLst>
        </c:ser>
        <c:ser>
          <c:idx val="1"/>
          <c:order val="1"/>
          <c:tx>
            <c:strRef>
              <c:f>Composition!$O$7</c:f>
              <c:strCache>
                <c:ptCount val="1"/>
                <c:pt idx="0">
                  <c:v>80.8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60-45FF-8504-F3E9250896B2}"/>
            </c:ext>
          </c:extLst>
        </c:ser>
        <c:ser>
          <c:idx val="3"/>
          <c:order val="2"/>
          <c:tx>
            <c:strRef>
              <c:f>Composition!$O$9</c:f>
              <c:strCache>
                <c:ptCount val="1"/>
                <c:pt idx="0">
                  <c:v>82.4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'Average data'!$N$8:$N$68</c:f>
              <c:numCache>
                <c:formatCode>0.00000</c:formatCode>
                <c:ptCount val="61"/>
                <c:pt idx="0">
                  <c:v>2.4649999999999997E-4</c:v>
                </c:pt>
                <c:pt idx="1">
                  <c:v>2.765E-4</c:v>
                </c:pt>
                <c:pt idx="2">
                  <c:v>3.1800000000000003E-4</c:v>
                </c:pt>
                <c:pt idx="3">
                  <c:v>3.6650000000000002E-4</c:v>
                </c:pt>
                <c:pt idx="4">
                  <c:v>4.15E-4</c:v>
                </c:pt>
                <c:pt idx="5">
                  <c:v>4.0250000000000003E-4</c:v>
                </c:pt>
                <c:pt idx="6">
                  <c:v>4.0099999999999999E-4</c:v>
                </c:pt>
                <c:pt idx="7">
                  <c:v>7.76E-4</c:v>
                </c:pt>
                <c:pt idx="8">
                  <c:v>1.01E-3</c:v>
                </c:pt>
                <c:pt idx="9">
                  <c:v>1.1529999999999999E-3</c:v>
                </c:pt>
                <c:pt idx="10">
                  <c:v>1.73E-3</c:v>
                </c:pt>
                <c:pt idx="11">
                  <c:v>2.5149999999999999E-3</c:v>
                </c:pt>
                <c:pt idx="12">
                  <c:v>3.1250000000000002E-3</c:v>
                </c:pt>
                <c:pt idx="13">
                  <c:v>4.3100000000000005E-3</c:v>
                </c:pt>
                <c:pt idx="14">
                  <c:v>6.45E-3</c:v>
                </c:pt>
                <c:pt idx="15">
                  <c:v>8.7899999999999992E-3</c:v>
                </c:pt>
                <c:pt idx="16">
                  <c:v>1.26E-2</c:v>
                </c:pt>
                <c:pt idx="17">
                  <c:v>1.7099999999999997E-2</c:v>
                </c:pt>
                <c:pt idx="18">
                  <c:v>2.4550000000000002E-2</c:v>
                </c:pt>
                <c:pt idx="19">
                  <c:v>3.3849999999999998E-2</c:v>
                </c:pt>
                <c:pt idx="20">
                  <c:v>4.795E-2</c:v>
                </c:pt>
                <c:pt idx="21">
                  <c:v>6.88E-2</c:v>
                </c:pt>
                <c:pt idx="22">
                  <c:v>9.6700000000000008E-2</c:v>
                </c:pt>
                <c:pt idx="23">
                  <c:v>0.14699999999999999</c:v>
                </c:pt>
                <c:pt idx="24">
                  <c:v>0.215</c:v>
                </c:pt>
                <c:pt idx="25">
                  <c:v>0.308</c:v>
                </c:pt>
                <c:pt idx="26">
                  <c:v>0.373</c:v>
                </c:pt>
                <c:pt idx="27">
                  <c:v>0.52649999999999997</c:v>
                </c:pt>
                <c:pt idx="28">
                  <c:v>0.61</c:v>
                </c:pt>
                <c:pt idx="29">
                  <c:v>0.80699999999999994</c:v>
                </c:pt>
                <c:pt idx="30">
                  <c:v>1.04</c:v>
                </c:pt>
                <c:pt idx="31">
                  <c:v>1.1949999999999998</c:v>
                </c:pt>
                <c:pt idx="32">
                  <c:v>1.4950000000000001</c:v>
                </c:pt>
                <c:pt idx="33">
                  <c:v>2.0049999999999999</c:v>
                </c:pt>
                <c:pt idx="34">
                  <c:v>2.4950000000000001</c:v>
                </c:pt>
                <c:pt idx="35">
                  <c:v>3.1950000000000003</c:v>
                </c:pt>
                <c:pt idx="36">
                  <c:v>3.9899999999999998</c:v>
                </c:pt>
                <c:pt idx="37">
                  <c:v>5.0350000000000001</c:v>
                </c:pt>
                <c:pt idx="38">
                  <c:v>6.3250000000000002</c:v>
                </c:pt>
                <c:pt idx="39">
                  <c:v>7.96</c:v>
                </c:pt>
                <c:pt idx="40">
                  <c:v>9.9849999999999994</c:v>
                </c:pt>
                <c:pt idx="41">
                  <c:v>12.6</c:v>
                </c:pt>
                <c:pt idx="42">
                  <c:v>15.8</c:v>
                </c:pt>
                <c:pt idx="43">
                  <c:v>19.95</c:v>
                </c:pt>
                <c:pt idx="44">
                  <c:v>25.15</c:v>
                </c:pt>
                <c:pt idx="45">
                  <c:v>31.65</c:v>
                </c:pt>
                <c:pt idx="46">
                  <c:v>39.849999999999994</c:v>
                </c:pt>
                <c:pt idx="47">
                  <c:v>50.150000000000006</c:v>
                </c:pt>
                <c:pt idx="48">
                  <c:v>63.05</c:v>
                </c:pt>
                <c:pt idx="49">
                  <c:v>79.400000000000006</c:v>
                </c:pt>
                <c:pt idx="50">
                  <c:v>99.95</c:v>
                </c:pt>
                <c:pt idx="51">
                  <c:v>126</c:v>
                </c:pt>
                <c:pt idx="52">
                  <c:v>158.5</c:v>
                </c:pt>
                <c:pt idx="53">
                  <c:v>200</c:v>
                </c:pt>
                <c:pt idx="54">
                  <c:v>251.5</c:v>
                </c:pt>
                <c:pt idx="55">
                  <c:v>316</c:v>
                </c:pt>
                <c:pt idx="56">
                  <c:v>397.5</c:v>
                </c:pt>
                <c:pt idx="57">
                  <c:v>501</c:v>
                </c:pt>
                <c:pt idx="58">
                  <c:v>630.5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data'!$O$8:$O$68</c:f>
              <c:numCache>
                <c:formatCode>0</c:formatCode>
                <c:ptCount val="61"/>
                <c:pt idx="0">
                  <c:v>13200</c:v>
                </c:pt>
                <c:pt idx="1">
                  <c:v>12850</c:v>
                </c:pt>
                <c:pt idx="2">
                  <c:v>12300</c:v>
                </c:pt>
                <c:pt idx="3">
                  <c:v>11800</c:v>
                </c:pt>
                <c:pt idx="4">
                  <c:v>12335</c:v>
                </c:pt>
                <c:pt idx="5">
                  <c:v>14250</c:v>
                </c:pt>
                <c:pt idx="6">
                  <c:v>16800</c:v>
                </c:pt>
                <c:pt idx="7">
                  <c:v>10245</c:v>
                </c:pt>
                <c:pt idx="8">
                  <c:v>9295</c:v>
                </c:pt>
                <c:pt idx="9">
                  <c:v>10090</c:v>
                </c:pt>
                <c:pt idx="10">
                  <c:v>8140</c:v>
                </c:pt>
                <c:pt idx="11">
                  <c:v>6640</c:v>
                </c:pt>
                <c:pt idx="12">
                  <c:v>6575</c:v>
                </c:pt>
                <c:pt idx="13">
                  <c:v>5845</c:v>
                </c:pt>
                <c:pt idx="14">
                  <c:v>4735</c:v>
                </c:pt>
                <c:pt idx="15">
                  <c:v>4220</c:v>
                </c:pt>
                <c:pt idx="16">
                  <c:v>3580</c:v>
                </c:pt>
                <c:pt idx="17">
                  <c:v>3220</c:v>
                </c:pt>
                <c:pt idx="18">
                  <c:v>2705</c:v>
                </c:pt>
                <c:pt idx="19">
                  <c:v>2365</c:v>
                </c:pt>
                <c:pt idx="20">
                  <c:v>2005</c:v>
                </c:pt>
                <c:pt idx="21">
                  <c:v>1655</c:v>
                </c:pt>
                <c:pt idx="22">
                  <c:v>1385</c:v>
                </c:pt>
                <c:pt idx="23">
                  <c:v>1052.5</c:v>
                </c:pt>
                <c:pt idx="24">
                  <c:v>798</c:v>
                </c:pt>
                <c:pt idx="25">
                  <c:v>592</c:v>
                </c:pt>
                <c:pt idx="26">
                  <c:v>506.5</c:v>
                </c:pt>
                <c:pt idx="27">
                  <c:v>377.5</c:v>
                </c:pt>
                <c:pt idx="28">
                  <c:v>327</c:v>
                </c:pt>
                <c:pt idx="29">
                  <c:v>251</c:v>
                </c:pt>
                <c:pt idx="30">
                  <c:v>200</c:v>
                </c:pt>
                <c:pt idx="31">
                  <c:v>179</c:v>
                </c:pt>
                <c:pt idx="32">
                  <c:v>167.5</c:v>
                </c:pt>
                <c:pt idx="33">
                  <c:v>103.5</c:v>
                </c:pt>
                <c:pt idx="34">
                  <c:v>82.949999999999989</c:v>
                </c:pt>
                <c:pt idx="35">
                  <c:v>66.900000000000006</c:v>
                </c:pt>
                <c:pt idx="36">
                  <c:v>52.8</c:v>
                </c:pt>
                <c:pt idx="37">
                  <c:v>42.7</c:v>
                </c:pt>
                <c:pt idx="38">
                  <c:v>35.25</c:v>
                </c:pt>
                <c:pt idx="39">
                  <c:v>28.4</c:v>
                </c:pt>
                <c:pt idx="40">
                  <c:v>23.05</c:v>
                </c:pt>
                <c:pt idx="41">
                  <c:v>18.75</c:v>
                </c:pt>
                <c:pt idx="42">
                  <c:v>15.65</c:v>
                </c:pt>
                <c:pt idx="43">
                  <c:v>13</c:v>
                </c:pt>
                <c:pt idx="44">
                  <c:v>11.399999999999999</c:v>
                </c:pt>
                <c:pt idx="45">
                  <c:v>8.8049999999999997</c:v>
                </c:pt>
                <c:pt idx="46">
                  <c:v>7.34</c:v>
                </c:pt>
                <c:pt idx="47">
                  <c:v>6.06</c:v>
                </c:pt>
                <c:pt idx="48">
                  <c:v>5.37</c:v>
                </c:pt>
                <c:pt idx="49">
                  <c:v>4.58</c:v>
                </c:pt>
                <c:pt idx="50">
                  <c:v>3.51</c:v>
                </c:pt>
                <c:pt idx="51">
                  <c:v>2.98</c:v>
                </c:pt>
                <c:pt idx="52">
                  <c:v>2.4649999999999999</c:v>
                </c:pt>
                <c:pt idx="53">
                  <c:v>2.0750000000000002</c:v>
                </c:pt>
                <c:pt idx="54">
                  <c:v>1.82</c:v>
                </c:pt>
                <c:pt idx="55">
                  <c:v>1.6099999999999999</c:v>
                </c:pt>
                <c:pt idx="56">
                  <c:v>1.5350000000000001</c:v>
                </c:pt>
                <c:pt idx="57">
                  <c:v>1.385</c:v>
                </c:pt>
                <c:pt idx="58">
                  <c:v>1.29</c:v>
                </c:pt>
                <c:pt idx="59">
                  <c:v>1.23</c:v>
                </c:pt>
                <c:pt idx="60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60-45FF-8504-F3E9250896B2}"/>
            </c:ext>
          </c:extLst>
        </c:ser>
        <c:ser>
          <c:idx val="2"/>
          <c:order val="3"/>
          <c:tx>
            <c:strRef>
              <c:f>Composition!$O$8</c:f>
              <c:strCache>
                <c:ptCount val="1"/>
                <c:pt idx="0">
                  <c:v>83.8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60-45FF-8504-F3E9250896B2}"/>
            </c:ext>
          </c:extLst>
        </c:ser>
        <c:ser>
          <c:idx val="4"/>
          <c:order val="4"/>
          <c:tx>
            <c:strRef>
              <c:f>Composition!$O$10</c:f>
              <c:strCache>
                <c:ptCount val="1"/>
                <c:pt idx="0">
                  <c:v>87.2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60-45FF-8504-F3E9250896B2}"/>
            </c:ext>
          </c:extLst>
        </c:ser>
        <c:ser>
          <c:idx val="5"/>
          <c:order val="5"/>
          <c:tx>
            <c:strRef>
              <c:f>Composition!$O$11</c:f>
              <c:strCache>
                <c:ptCount val="1"/>
                <c:pt idx="0">
                  <c:v>89.9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'Average data'!$V$8:$V$59</c:f>
              <c:numCache>
                <c:formatCode>0.00000</c:formatCode>
                <c:ptCount val="52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data'!$W$8:$W$59</c:f>
              <c:numCache>
                <c:formatCode>0</c:formatCode>
                <c:ptCount val="52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60-45FF-8504-F3E925089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95264"/>
        <c:axId val="-212388192"/>
      </c:scatterChart>
      <c:valAx>
        <c:axId val="-212395264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88192"/>
        <c:crosses val="autoZero"/>
        <c:crossBetween val="midCat"/>
      </c:valAx>
      <c:valAx>
        <c:axId val="-212388192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95264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4185152063748"/>
          <c:y val="3.4775661907509782E-2"/>
          <c:w val="7.349154070422638E-2"/>
          <c:h val="0.398938962416931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15"/>
          <c:order val="0"/>
          <c:tx>
            <c:strRef>
              <c:f>Composition!$O$6</c:f>
              <c:strCache>
                <c:ptCount val="1"/>
                <c:pt idx="0">
                  <c:v>77.1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EF-4AC7-8E4B-54FC28595393}"/>
            </c:ext>
          </c:extLst>
        </c:ser>
        <c:ser>
          <c:idx val="16"/>
          <c:order val="1"/>
          <c:tx>
            <c:strRef>
              <c:f>Composition!$O$7</c:f>
              <c:strCache>
                <c:ptCount val="1"/>
                <c:pt idx="0">
                  <c:v>80.8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EF-4AC7-8E4B-54FC28595393}"/>
            </c:ext>
          </c:extLst>
        </c:ser>
        <c:ser>
          <c:idx val="18"/>
          <c:order val="2"/>
          <c:tx>
            <c:strRef>
              <c:f>Composition!$O$8</c:f>
              <c:strCache>
                <c:ptCount val="1"/>
                <c:pt idx="0">
                  <c:v>83.8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EF-4AC7-8E4B-54FC28595393}"/>
            </c:ext>
          </c:extLst>
        </c:ser>
        <c:ser>
          <c:idx val="19"/>
          <c:order val="3"/>
          <c:tx>
            <c:strRef>
              <c:f>Composition!$O$10</c:f>
              <c:strCache>
                <c:ptCount val="1"/>
                <c:pt idx="0">
                  <c:v>87.2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EF-4AC7-8E4B-54FC28595393}"/>
            </c:ext>
          </c:extLst>
        </c:ser>
        <c:ser>
          <c:idx val="20"/>
          <c:order val="4"/>
          <c:tx>
            <c:strRef>
              <c:f>Composition!$O$11</c:f>
              <c:strCache>
                <c:ptCount val="1"/>
                <c:pt idx="0">
                  <c:v>89.9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'Average data'!$V$8:$V$59</c:f>
              <c:numCache>
                <c:formatCode>0.00000</c:formatCode>
                <c:ptCount val="52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data'!$W$8:$W$59</c:f>
              <c:numCache>
                <c:formatCode>0</c:formatCode>
                <c:ptCount val="52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EF-4AC7-8E4B-54FC28595393}"/>
            </c:ext>
          </c:extLst>
        </c:ser>
        <c:ser>
          <c:idx val="0"/>
          <c:order val="5"/>
          <c:tx>
            <c:v>Pit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'[2]Average Pit 1'!$B$8:$B$68</c:f>
              <c:numCache>
                <c:formatCode>General</c:formatCode>
                <c:ptCount val="61"/>
                <c:pt idx="0">
                  <c:v>1.16E-4</c:v>
                </c:pt>
                <c:pt idx="1">
                  <c:v>4.8796499999999999E-5</c:v>
                </c:pt>
                <c:pt idx="2">
                  <c:v>5.4900000000000006E-5</c:v>
                </c:pt>
                <c:pt idx="3">
                  <c:v>6.7000000000000002E-5</c:v>
                </c:pt>
                <c:pt idx="4">
                  <c:v>8.42E-5</c:v>
                </c:pt>
                <c:pt idx="5">
                  <c:v>1.0620000000000001E-4</c:v>
                </c:pt>
                <c:pt idx="6">
                  <c:v>1.3099999999999999E-4</c:v>
                </c:pt>
                <c:pt idx="7">
                  <c:v>1.5650000000000001E-4</c:v>
                </c:pt>
                <c:pt idx="8">
                  <c:v>1.8599999999999999E-4</c:v>
                </c:pt>
                <c:pt idx="9">
                  <c:v>2.5000000000000001E-4</c:v>
                </c:pt>
                <c:pt idx="10">
                  <c:v>3.5733333333333336E-4</c:v>
                </c:pt>
                <c:pt idx="11">
                  <c:v>5.2599999999999999E-4</c:v>
                </c:pt>
                <c:pt idx="12">
                  <c:v>5.3700000000000004E-4</c:v>
                </c:pt>
                <c:pt idx="13">
                  <c:v>7.2566666666666667E-4</c:v>
                </c:pt>
                <c:pt idx="14">
                  <c:v>1.243E-3</c:v>
                </c:pt>
                <c:pt idx="15">
                  <c:v>1.3866666666666665E-3</c:v>
                </c:pt>
                <c:pt idx="16">
                  <c:v>1.7066666666666664E-3</c:v>
                </c:pt>
                <c:pt idx="17">
                  <c:v>2.9466666666666669E-3</c:v>
                </c:pt>
                <c:pt idx="18">
                  <c:v>4.4733333333333335E-3</c:v>
                </c:pt>
                <c:pt idx="19">
                  <c:v>7.0533333333333325E-3</c:v>
                </c:pt>
                <c:pt idx="20">
                  <c:v>1.0923333333333334E-2</c:v>
                </c:pt>
                <c:pt idx="21">
                  <c:v>1.7266666666666666E-2</c:v>
                </c:pt>
                <c:pt idx="22">
                  <c:v>2.8933333333333335E-2</c:v>
                </c:pt>
                <c:pt idx="23">
                  <c:v>4.7533333333333337E-2</c:v>
                </c:pt>
                <c:pt idx="24">
                  <c:v>8.0633333333333335E-2</c:v>
                </c:pt>
                <c:pt idx="25">
                  <c:v>0.14266666666666666</c:v>
                </c:pt>
                <c:pt idx="26">
                  <c:v>0.24266666666666667</c:v>
                </c:pt>
                <c:pt idx="27">
                  <c:v>0.39866666666666672</c:v>
                </c:pt>
                <c:pt idx="28">
                  <c:v>0.53699999999999992</c:v>
                </c:pt>
                <c:pt idx="29">
                  <c:v>0.77133333333333332</c:v>
                </c:pt>
                <c:pt idx="30">
                  <c:v>0.91100000000000003</c:v>
                </c:pt>
                <c:pt idx="31">
                  <c:v>1.3099999999999998</c:v>
                </c:pt>
                <c:pt idx="32">
                  <c:v>1.6666666666666667</c:v>
                </c:pt>
                <c:pt idx="33">
                  <c:v>2.08</c:v>
                </c:pt>
                <c:pt idx="34">
                  <c:v>2.4833333333333338</c:v>
                </c:pt>
                <c:pt idx="35">
                  <c:v>3.28</c:v>
                </c:pt>
                <c:pt idx="36">
                  <c:v>3.9433333333333329</c:v>
                </c:pt>
                <c:pt idx="37">
                  <c:v>5.08</c:v>
                </c:pt>
                <c:pt idx="38">
                  <c:v>5.93</c:v>
                </c:pt>
                <c:pt idx="39">
                  <c:v>7.9433333333333325</c:v>
                </c:pt>
                <c:pt idx="40">
                  <c:v>10.556666666666667</c:v>
                </c:pt>
                <c:pt idx="41">
                  <c:v>12.833333333333334</c:v>
                </c:pt>
                <c:pt idx="42">
                  <c:v>15.933333333333332</c:v>
                </c:pt>
                <c:pt idx="43">
                  <c:v>19.900000000000002</c:v>
                </c:pt>
                <c:pt idx="44">
                  <c:v>25.166666666666668</c:v>
                </c:pt>
                <c:pt idx="45">
                  <c:v>31.5</c:v>
                </c:pt>
                <c:pt idx="46">
                  <c:v>39.933333333333337</c:v>
                </c:pt>
                <c:pt idx="47">
                  <c:v>50.233333333333327</c:v>
                </c:pt>
                <c:pt idx="48">
                  <c:v>63.20000000000001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199.33333333333334</c:v>
                </c:pt>
                <c:pt idx="54">
                  <c:v>248.33333333333334</c:v>
                </c:pt>
                <c:pt idx="55">
                  <c:v>295.66666666666669</c:v>
                </c:pt>
                <c:pt idx="56">
                  <c:v>343.66666666666669</c:v>
                </c:pt>
                <c:pt idx="57">
                  <c:v>387</c:v>
                </c:pt>
                <c:pt idx="58">
                  <c:v>413.33333333333331</c:v>
                </c:pt>
                <c:pt idx="59">
                  <c:v>445.66666666666669</c:v>
                </c:pt>
                <c:pt idx="60">
                  <c:v>457</c:v>
                </c:pt>
              </c:numCache>
            </c:numRef>
          </c:xVal>
          <c:yVal>
            <c:numRef>
              <c:f>'[2]Average Pit 1'!$C$8:$C$68</c:f>
              <c:numCache>
                <c:formatCode>General</c:formatCode>
                <c:ptCount val="61"/>
                <c:pt idx="0">
                  <c:v>160000</c:v>
                </c:pt>
                <c:pt idx="1">
                  <c:v>1152500</c:v>
                </c:pt>
                <c:pt idx="2">
                  <c:v>137050</c:v>
                </c:pt>
                <c:pt idx="3">
                  <c:v>124000</c:v>
                </c:pt>
                <c:pt idx="4">
                  <c:v>114000</c:v>
                </c:pt>
                <c:pt idx="5">
                  <c:v>103750</c:v>
                </c:pt>
                <c:pt idx="6">
                  <c:v>95450</c:v>
                </c:pt>
                <c:pt idx="7">
                  <c:v>90850</c:v>
                </c:pt>
                <c:pt idx="8">
                  <c:v>56623.333333333336</c:v>
                </c:pt>
                <c:pt idx="9">
                  <c:v>50200</c:v>
                </c:pt>
                <c:pt idx="10">
                  <c:v>44533.333333333336</c:v>
                </c:pt>
                <c:pt idx="11">
                  <c:v>39500</c:v>
                </c:pt>
                <c:pt idx="12">
                  <c:v>49166.666666666664</c:v>
                </c:pt>
                <c:pt idx="13">
                  <c:v>39733.333333333336</c:v>
                </c:pt>
                <c:pt idx="14">
                  <c:v>30566.666666666668</c:v>
                </c:pt>
                <c:pt idx="15">
                  <c:v>32333.333333333332</c:v>
                </c:pt>
                <c:pt idx="16">
                  <c:v>33333.333333333336</c:v>
                </c:pt>
                <c:pt idx="17">
                  <c:v>24100</c:v>
                </c:pt>
                <c:pt idx="18">
                  <c:v>20166.666666666668</c:v>
                </c:pt>
                <c:pt idx="19">
                  <c:v>15700</c:v>
                </c:pt>
                <c:pt idx="20">
                  <c:v>12616.666666666666</c:v>
                </c:pt>
                <c:pt idx="21">
                  <c:v>9863.3333333333339</c:v>
                </c:pt>
                <c:pt idx="22">
                  <c:v>7350</c:v>
                </c:pt>
                <c:pt idx="23">
                  <c:v>5536.666666666667</c:v>
                </c:pt>
                <c:pt idx="24">
                  <c:v>4033.3333333333335</c:v>
                </c:pt>
                <c:pt idx="25">
                  <c:v>2680</c:v>
                </c:pt>
                <c:pt idx="26">
                  <c:v>1870</c:v>
                </c:pt>
                <c:pt idx="27">
                  <c:v>1218.6666666666667</c:v>
                </c:pt>
                <c:pt idx="28">
                  <c:v>922.66666666666663</c:v>
                </c:pt>
                <c:pt idx="29">
                  <c:v>693</c:v>
                </c:pt>
                <c:pt idx="30">
                  <c:v>605.33333333333337</c:v>
                </c:pt>
                <c:pt idx="31">
                  <c:v>447</c:v>
                </c:pt>
                <c:pt idx="32">
                  <c:v>348</c:v>
                </c:pt>
                <c:pt idx="33">
                  <c:v>275.66666666666669</c:v>
                </c:pt>
                <c:pt idx="34">
                  <c:v>239</c:v>
                </c:pt>
                <c:pt idx="35">
                  <c:v>184</c:v>
                </c:pt>
                <c:pt idx="36">
                  <c:v>152</c:v>
                </c:pt>
                <c:pt idx="37">
                  <c:v>131</c:v>
                </c:pt>
                <c:pt idx="38">
                  <c:v>118.03333333333335</c:v>
                </c:pt>
                <c:pt idx="39">
                  <c:v>86.90000000000002</c:v>
                </c:pt>
                <c:pt idx="40">
                  <c:v>65.099999999999994</c:v>
                </c:pt>
                <c:pt idx="41">
                  <c:v>53.666666666666664</c:v>
                </c:pt>
                <c:pt idx="42">
                  <c:v>44.133333333333326</c:v>
                </c:pt>
                <c:pt idx="43">
                  <c:v>35.733333333333327</c:v>
                </c:pt>
                <c:pt idx="44">
                  <c:v>30.099999999999998</c:v>
                </c:pt>
                <c:pt idx="45">
                  <c:v>25.399999999999995</c:v>
                </c:pt>
                <c:pt idx="46">
                  <c:v>21.466666666666665</c:v>
                </c:pt>
                <c:pt idx="47">
                  <c:v>18.033333333333331</c:v>
                </c:pt>
                <c:pt idx="48">
                  <c:v>15</c:v>
                </c:pt>
                <c:pt idx="49">
                  <c:v>12.866666666666667</c:v>
                </c:pt>
                <c:pt idx="50">
                  <c:v>10.969999999999999</c:v>
                </c:pt>
                <c:pt idx="51">
                  <c:v>9.423333333333332</c:v>
                </c:pt>
                <c:pt idx="52">
                  <c:v>8.16</c:v>
                </c:pt>
                <c:pt idx="53">
                  <c:v>7.0766666666666671</c:v>
                </c:pt>
                <c:pt idx="54">
                  <c:v>6.13</c:v>
                </c:pt>
                <c:pt idx="55">
                  <c:v>5.4833333333333334</c:v>
                </c:pt>
                <c:pt idx="56">
                  <c:v>5.18</c:v>
                </c:pt>
                <c:pt idx="57">
                  <c:v>4.8666666666666663</c:v>
                </c:pt>
                <c:pt idx="58">
                  <c:v>4.6366666666666667</c:v>
                </c:pt>
                <c:pt idx="59">
                  <c:v>4.4066666666666672</c:v>
                </c:pt>
                <c:pt idx="60">
                  <c:v>4.3133333333333335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EF-4AC7-8E4B-54FC28595393}"/>
            </c:ext>
          </c:extLst>
        </c:ser>
        <c:ser>
          <c:idx val="1"/>
          <c:order val="6"/>
          <c:tx>
            <c:v>Pit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'[2]Average Pit 1'!$E$8:$E$68</c:f>
              <c:numCache>
                <c:formatCode>General</c:formatCode>
                <c:ptCount val="61"/>
                <c:pt idx="0">
                  <c:v>8.209999999999999E-5</c:v>
                </c:pt>
                <c:pt idx="1">
                  <c:v>8.1666666666666669E-5</c:v>
                </c:pt>
                <c:pt idx="2">
                  <c:v>1.0293333333333335E-4</c:v>
                </c:pt>
                <c:pt idx="3">
                  <c:v>1.2566666666666667E-4</c:v>
                </c:pt>
                <c:pt idx="4">
                  <c:v>1.7266666666666667E-4</c:v>
                </c:pt>
                <c:pt idx="5">
                  <c:v>2.4166666666666664E-4</c:v>
                </c:pt>
                <c:pt idx="6">
                  <c:v>3.3233333333333335E-4</c:v>
                </c:pt>
                <c:pt idx="7">
                  <c:v>4.4500000000000003E-4</c:v>
                </c:pt>
                <c:pt idx="8">
                  <c:v>5.2233333333333331E-4</c:v>
                </c:pt>
                <c:pt idx="9">
                  <c:v>4.9766666666666666E-4</c:v>
                </c:pt>
                <c:pt idx="10">
                  <c:v>7.8366666666666656E-4</c:v>
                </c:pt>
                <c:pt idx="11">
                  <c:v>1.1969999999999999E-3</c:v>
                </c:pt>
                <c:pt idx="12">
                  <c:v>1.4003333333333333E-3</c:v>
                </c:pt>
                <c:pt idx="13">
                  <c:v>2.0333333333333336E-3</c:v>
                </c:pt>
                <c:pt idx="14">
                  <c:v>3.0266666666666667E-3</c:v>
                </c:pt>
                <c:pt idx="15">
                  <c:v>4.15E-3</c:v>
                </c:pt>
                <c:pt idx="16">
                  <c:v>5.6800000000000002E-3</c:v>
                </c:pt>
                <c:pt idx="17">
                  <c:v>8.6900000000000015E-3</c:v>
                </c:pt>
                <c:pt idx="18">
                  <c:v>1.2366666666666666E-2</c:v>
                </c:pt>
                <c:pt idx="19">
                  <c:v>1.8133333333333331E-2</c:v>
                </c:pt>
                <c:pt idx="20">
                  <c:v>2.7133333333333332E-2</c:v>
                </c:pt>
                <c:pt idx="21">
                  <c:v>4.0899999999999999E-2</c:v>
                </c:pt>
                <c:pt idx="22">
                  <c:v>6.2400000000000004E-2</c:v>
                </c:pt>
                <c:pt idx="23">
                  <c:v>9.4600000000000004E-2</c:v>
                </c:pt>
                <c:pt idx="24">
                  <c:v>0.15666666666666665</c:v>
                </c:pt>
                <c:pt idx="25">
                  <c:v>0.2173333333333333</c:v>
                </c:pt>
                <c:pt idx="26">
                  <c:v>0.3096666666666667</c:v>
                </c:pt>
                <c:pt idx="27">
                  <c:v>0.45400000000000001</c:v>
                </c:pt>
                <c:pt idx="28">
                  <c:v>0.6303333333333333</c:v>
                </c:pt>
                <c:pt idx="29">
                  <c:v>0.84666666666666668</c:v>
                </c:pt>
                <c:pt idx="30">
                  <c:v>0.99266666666666659</c:v>
                </c:pt>
                <c:pt idx="31">
                  <c:v>1.24</c:v>
                </c:pt>
                <c:pt idx="32">
                  <c:v>1.4266666666666667</c:v>
                </c:pt>
                <c:pt idx="33">
                  <c:v>2.1366666666666667</c:v>
                </c:pt>
                <c:pt idx="34">
                  <c:v>2.5066666666666664</c:v>
                </c:pt>
                <c:pt idx="35">
                  <c:v>3.2433333333333327</c:v>
                </c:pt>
                <c:pt idx="36">
                  <c:v>3.9333333333333336</c:v>
                </c:pt>
                <c:pt idx="37">
                  <c:v>5.2366666666666672</c:v>
                </c:pt>
                <c:pt idx="38">
                  <c:v>6.4733333333333327</c:v>
                </c:pt>
                <c:pt idx="39">
                  <c:v>7.9766666666666666</c:v>
                </c:pt>
                <c:pt idx="40">
                  <c:v>10.026666666666666</c:v>
                </c:pt>
                <c:pt idx="41">
                  <c:v>12.566666666666668</c:v>
                </c:pt>
                <c:pt idx="42">
                  <c:v>15.9</c:v>
                </c:pt>
                <c:pt idx="43">
                  <c:v>20.033333333333335</c:v>
                </c:pt>
                <c:pt idx="44">
                  <c:v>25.2</c:v>
                </c:pt>
                <c:pt idx="45">
                  <c:v>31.633333333333336</c:v>
                </c:pt>
                <c:pt idx="46">
                  <c:v>39.933333333333337</c:v>
                </c:pt>
                <c:pt idx="47">
                  <c:v>50.199999999999996</c:v>
                </c:pt>
                <c:pt idx="48">
                  <c:v>63.20000000000001</c:v>
                </c:pt>
                <c:pt idx="49">
                  <c:v>79.533333333333331</c:v>
                </c:pt>
                <c:pt idx="50">
                  <c:v>100</c:v>
                </c:pt>
                <c:pt idx="51">
                  <c:v>126</c:v>
                </c:pt>
                <c:pt idx="52">
                  <c:v>159</c:v>
                </c:pt>
                <c:pt idx="53">
                  <c:v>200</c:v>
                </c:pt>
                <c:pt idx="54">
                  <c:v>251</c:v>
                </c:pt>
                <c:pt idx="55">
                  <c:v>316.33333333333331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794.33333333333337</c:v>
                </c:pt>
                <c:pt idx="60">
                  <c:v>991.66666666666663</c:v>
                </c:pt>
              </c:numCache>
            </c:numRef>
          </c:xVal>
          <c:yVal>
            <c:numRef>
              <c:f>'[2]Average Pit 1'!$F$8:$F$68</c:f>
              <c:numCache>
                <c:formatCode>General</c:formatCode>
                <c:ptCount val="61"/>
                <c:pt idx="0">
                  <c:v>28673.333333333332</c:v>
                </c:pt>
                <c:pt idx="1">
                  <c:v>31333.333333333332</c:v>
                </c:pt>
                <c:pt idx="2">
                  <c:v>26466.666666666668</c:v>
                </c:pt>
                <c:pt idx="3">
                  <c:v>25500</c:v>
                </c:pt>
                <c:pt idx="4">
                  <c:v>22866.666666666668</c:v>
                </c:pt>
                <c:pt idx="5">
                  <c:v>20366.666666666668</c:v>
                </c:pt>
                <c:pt idx="6">
                  <c:v>17600</c:v>
                </c:pt>
                <c:pt idx="7">
                  <c:v>16366.666666666666</c:v>
                </c:pt>
                <c:pt idx="8">
                  <c:v>17766.666666666668</c:v>
                </c:pt>
                <c:pt idx="9">
                  <c:v>22600</c:v>
                </c:pt>
                <c:pt idx="10">
                  <c:v>17866.666666666668</c:v>
                </c:pt>
                <c:pt idx="11">
                  <c:v>15266.666666666666</c:v>
                </c:pt>
                <c:pt idx="12">
                  <c:v>16300</c:v>
                </c:pt>
                <c:pt idx="13">
                  <c:v>12866.666666666666</c:v>
                </c:pt>
                <c:pt idx="14">
                  <c:v>10830</c:v>
                </c:pt>
                <c:pt idx="15">
                  <c:v>9850</c:v>
                </c:pt>
                <c:pt idx="16">
                  <c:v>8936.6666666666661</c:v>
                </c:pt>
                <c:pt idx="17">
                  <c:v>7203.333333333333</c:v>
                </c:pt>
                <c:pt idx="18">
                  <c:v>6286.666666666667</c:v>
                </c:pt>
                <c:pt idx="19">
                  <c:v>5286.666666666667</c:v>
                </c:pt>
                <c:pt idx="20">
                  <c:v>4323.333333333333</c:v>
                </c:pt>
                <c:pt idx="21">
                  <c:v>3486.6666666666665</c:v>
                </c:pt>
                <c:pt idx="22">
                  <c:v>2760</c:v>
                </c:pt>
                <c:pt idx="23">
                  <c:v>2170</c:v>
                </c:pt>
                <c:pt idx="24">
                  <c:v>1520</c:v>
                </c:pt>
                <c:pt idx="25">
                  <c:v>1256.6666666666667</c:v>
                </c:pt>
                <c:pt idx="26">
                  <c:v>985.66666666666663</c:v>
                </c:pt>
                <c:pt idx="27">
                  <c:v>726</c:v>
                </c:pt>
                <c:pt idx="28">
                  <c:v>530.33333333333337</c:v>
                </c:pt>
                <c:pt idx="29">
                  <c:v>412.66666666666669</c:v>
                </c:pt>
                <c:pt idx="30">
                  <c:v>356.66666666666669</c:v>
                </c:pt>
                <c:pt idx="31">
                  <c:v>305</c:v>
                </c:pt>
                <c:pt idx="32">
                  <c:v>305.33333333333331</c:v>
                </c:pt>
                <c:pt idx="33">
                  <c:v>185.33333333333334</c:v>
                </c:pt>
                <c:pt idx="34">
                  <c:v>152.66666666666666</c:v>
                </c:pt>
                <c:pt idx="35">
                  <c:v>126.33333333333333</c:v>
                </c:pt>
                <c:pt idx="36">
                  <c:v>103.2</c:v>
                </c:pt>
                <c:pt idx="37">
                  <c:v>81.533333333333331</c:v>
                </c:pt>
                <c:pt idx="38">
                  <c:v>66.333333333333329</c:v>
                </c:pt>
                <c:pt idx="39">
                  <c:v>56.066666666666663</c:v>
                </c:pt>
                <c:pt idx="40">
                  <c:v>46.533333333333331</c:v>
                </c:pt>
                <c:pt idx="41">
                  <c:v>38.366666666666667</c:v>
                </c:pt>
                <c:pt idx="42">
                  <c:v>31.966666666666665</c:v>
                </c:pt>
                <c:pt idx="43">
                  <c:v>26.833333333333332</c:v>
                </c:pt>
                <c:pt idx="44">
                  <c:v>22.7</c:v>
                </c:pt>
                <c:pt idx="45">
                  <c:v>19.033333333333335</c:v>
                </c:pt>
                <c:pt idx="46">
                  <c:v>15.933333333333332</c:v>
                </c:pt>
                <c:pt idx="47">
                  <c:v>13.5</c:v>
                </c:pt>
                <c:pt idx="48">
                  <c:v>11.266666666666666</c:v>
                </c:pt>
                <c:pt idx="49">
                  <c:v>9.5866666666666678</c:v>
                </c:pt>
                <c:pt idx="50">
                  <c:v>8.17</c:v>
                </c:pt>
                <c:pt idx="51">
                  <c:v>6.916666666666667</c:v>
                </c:pt>
                <c:pt idx="52">
                  <c:v>5.8833333333333329</c:v>
                </c:pt>
                <c:pt idx="53">
                  <c:v>4.9066666666666663</c:v>
                </c:pt>
                <c:pt idx="54">
                  <c:v>4.2333333333333334</c:v>
                </c:pt>
                <c:pt idx="55">
                  <c:v>3.5766666666666667</c:v>
                </c:pt>
                <c:pt idx="56">
                  <c:v>3.1199999999999997</c:v>
                </c:pt>
                <c:pt idx="57">
                  <c:v>2.4300000000000002</c:v>
                </c:pt>
                <c:pt idx="58">
                  <c:v>2.0266666666666668</c:v>
                </c:pt>
                <c:pt idx="59">
                  <c:v>1.8033333333333335</c:v>
                </c:pt>
                <c:pt idx="60">
                  <c:v>1.5966666666666667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EF-4AC7-8E4B-54FC28595393}"/>
            </c:ext>
          </c:extLst>
        </c:ser>
        <c:ser>
          <c:idx val="2"/>
          <c:order val="7"/>
          <c:tx>
            <c:v>Pit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'[2]Average Pit 1'!$H$8:$H$68</c:f>
              <c:numCache>
                <c:formatCode>General</c:formatCode>
                <c:ptCount val="61"/>
                <c:pt idx="0">
                  <c:v>1.3153333333333332E-4</c:v>
                </c:pt>
                <c:pt idx="1">
                  <c:v>1.3706666666666667E-4</c:v>
                </c:pt>
                <c:pt idx="2">
                  <c:v>1.65E-4</c:v>
                </c:pt>
                <c:pt idx="3">
                  <c:v>2.0033333333333331E-4</c:v>
                </c:pt>
                <c:pt idx="4">
                  <c:v>2.3766666666666663E-4</c:v>
                </c:pt>
                <c:pt idx="5">
                  <c:v>2.7566666666666668E-4</c:v>
                </c:pt>
                <c:pt idx="6">
                  <c:v>3.0233333333333333E-4</c:v>
                </c:pt>
                <c:pt idx="7">
                  <c:v>3.5066666666666666E-4</c:v>
                </c:pt>
                <c:pt idx="8">
                  <c:v>4.46E-4</c:v>
                </c:pt>
                <c:pt idx="9">
                  <c:v>7.043333333333334E-4</c:v>
                </c:pt>
                <c:pt idx="10">
                  <c:v>8.8433333333333333E-4</c:v>
                </c:pt>
                <c:pt idx="11">
                  <c:v>1.0810000000000001E-3</c:v>
                </c:pt>
                <c:pt idx="12">
                  <c:v>1.6300000000000002E-3</c:v>
                </c:pt>
                <c:pt idx="13">
                  <c:v>2.0033333333333331E-3</c:v>
                </c:pt>
                <c:pt idx="14">
                  <c:v>2.9200000000000003E-3</c:v>
                </c:pt>
                <c:pt idx="15">
                  <c:v>4.2399999999999998E-3</c:v>
                </c:pt>
                <c:pt idx="16">
                  <c:v>6.2266666666666659E-3</c:v>
                </c:pt>
                <c:pt idx="17">
                  <c:v>9.0966666666666678E-3</c:v>
                </c:pt>
                <c:pt idx="18">
                  <c:v>1.3166666666666667E-2</c:v>
                </c:pt>
                <c:pt idx="19">
                  <c:v>1.9833333333333331E-2</c:v>
                </c:pt>
                <c:pt idx="20">
                  <c:v>2.9633333333333334E-2</c:v>
                </c:pt>
                <c:pt idx="21">
                  <c:v>4.5033333333333335E-2</c:v>
                </c:pt>
                <c:pt idx="22">
                  <c:v>6.8866666666666673E-2</c:v>
                </c:pt>
                <c:pt idx="23">
                  <c:v>0.107</c:v>
                </c:pt>
                <c:pt idx="24">
                  <c:v>0.17200000000000001</c:v>
                </c:pt>
                <c:pt idx="25">
                  <c:v>0.23966666666666667</c:v>
                </c:pt>
                <c:pt idx="26">
                  <c:v>0.32266666666666666</c:v>
                </c:pt>
                <c:pt idx="27">
                  <c:v>0.4366666666666667</c:v>
                </c:pt>
                <c:pt idx="28">
                  <c:v>0.55100000000000005</c:v>
                </c:pt>
                <c:pt idx="29">
                  <c:v>0.93800000000000006</c:v>
                </c:pt>
                <c:pt idx="30">
                  <c:v>1.03</c:v>
                </c:pt>
                <c:pt idx="31">
                  <c:v>1.26</c:v>
                </c:pt>
                <c:pt idx="32">
                  <c:v>1.5</c:v>
                </c:pt>
                <c:pt idx="33">
                  <c:v>1.93</c:v>
                </c:pt>
                <c:pt idx="34">
                  <c:v>2.5233333333333334</c:v>
                </c:pt>
                <c:pt idx="35">
                  <c:v>3.1999999999999997</c:v>
                </c:pt>
                <c:pt idx="36">
                  <c:v>3.8966666666666669</c:v>
                </c:pt>
                <c:pt idx="37">
                  <c:v>5.0599999999999996</c:v>
                </c:pt>
                <c:pt idx="38">
                  <c:v>6.4766666666666666</c:v>
                </c:pt>
                <c:pt idx="39">
                  <c:v>8.0566666666666666</c:v>
                </c:pt>
                <c:pt idx="40">
                  <c:v>10.133333333333333</c:v>
                </c:pt>
                <c:pt idx="41">
                  <c:v>12.633333333333333</c:v>
                </c:pt>
                <c:pt idx="42">
                  <c:v>15.866666666666665</c:v>
                </c:pt>
                <c:pt idx="43">
                  <c:v>19.933333333333334</c:v>
                </c:pt>
                <c:pt idx="44">
                  <c:v>25.133333333333336</c:v>
                </c:pt>
                <c:pt idx="45">
                  <c:v>31.633333333333336</c:v>
                </c:pt>
                <c:pt idx="46">
                  <c:v>39.833333333333329</c:v>
                </c:pt>
                <c:pt idx="47">
                  <c:v>50.1</c:v>
                </c:pt>
                <c:pt idx="48">
                  <c:v>63.133333333333333</c:v>
                </c:pt>
                <c:pt idx="49">
                  <c:v>79.433333333333337</c:v>
                </c:pt>
                <c:pt idx="50">
                  <c:v>99.866666666666674</c:v>
                </c:pt>
                <c:pt idx="51">
                  <c:v>126</c:v>
                </c:pt>
                <c:pt idx="52">
                  <c:v>158.66666666666666</c:v>
                </c:pt>
                <c:pt idx="53">
                  <c:v>200</c:v>
                </c:pt>
                <c:pt idx="54">
                  <c:v>251.33333333333334</c:v>
                </c:pt>
                <c:pt idx="55">
                  <c:v>316.66666666666669</c:v>
                </c:pt>
                <c:pt idx="56">
                  <c:v>398</c:v>
                </c:pt>
                <c:pt idx="57">
                  <c:v>501.66666666666669</c:v>
                </c:pt>
                <c:pt idx="58">
                  <c:v>631.33333333333337</c:v>
                </c:pt>
                <c:pt idx="59">
                  <c:v>794.66666666666663</c:v>
                </c:pt>
                <c:pt idx="60">
                  <c:v>1000</c:v>
                </c:pt>
              </c:numCache>
            </c:numRef>
          </c:xVal>
          <c:yVal>
            <c:numRef>
              <c:f>'[2]Average Pit 1'!$I$8:$I$68</c:f>
              <c:numCache>
                <c:formatCode>General</c:formatCode>
                <c:ptCount val="61"/>
                <c:pt idx="0">
                  <c:v>31400</c:v>
                </c:pt>
                <c:pt idx="1">
                  <c:v>32833.333333333336</c:v>
                </c:pt>
                <c:pt idx="2">
                  <c:v>28600</c:v>
                </c:pt>
                <c:pt idx="3">
                  <c:v>25533.333333333332</c:v>
                </c:pt>
                <c:pt idx="4">
                  <c:v>24033.333333333332</c:v>
                </c:pt>
                <c:pt idx="5">
                  <c:v>23700</c:v>
                </c:pt>
                <c:pt idx="6">
                  <c:v>25066.666666666668</c:v>
                </c:pt>
                <c:pt idx="7">
                  <c:v>25266.666666666668</c:v>
                </c:pt>
                <c:pt idx="8">
                  <c:v>24400</c:v>
                </c:pt>
                <c:pt idx="9">
                  <c:v>19666.666666666668</c:v>
                </c:pt>
                <c:pt idx="10">
                  <c:v>18266.666666666668</c:v>
                </c:pt>
                <c:pt idx="11">
                  <c:v>19233.333333333332</c:v>
                </c:pt>
                <c:pt idx="12">
                  <c:v>14066.666666666666</c:v>
                </c:pt>
                <c:pt idx="13">
                  <c:v>14000</c:v>
                </c:pt>
                <c:pt idx="14">
                  <c:v>11700</c:v>
                </c:pt>
                <c:pt idx="15">
                  <c:v>9993.3333333333339</c:v>
                </c:pt>
                <c:pt idx="16">
                  <c:v>8366.6666666666661</c:v>
                </c:pt>
                <c:pt idx="17">
                  <c:v>7050</c:v>
                </c:pt>
                <c:pt idx="18">
                  <c:v>5973.333333333333</c:v>
                </c:pt>
                <c:pt idx="19">
                  <c:v>4860</c:v>
                </c:pt>
                <c:pt idx="20">
                  <c:v>3953.3333333333335</c:v>
                </c:pt>
                <c:pt idx="21">
                  <c:v>3146.6666666666665</c:v>
                </c:pt>
                <c:pt idx="22">
                  <c:v>2456.6666666666665</c:v>
                </c:pt>
                <c:pt idx="23">
                  <c:v>1860</c:v>
                </c:pt>
                <c:pt idx="24">
                  <c:v>1333.3333333333333</c:v>
                </c:pt>
                <c:pt idx="25">
                  <c:v>1072.6666666666667</c:v>
                </c:pt>
                <c:pt idx="26">
                  <c:v>879</c:v>
                </c:pt>
                <c:pt idx="27">
                  <c:v>721</c:v>
                </c:pt>
                <c:pt idx="28">
                  <c:v>632.33333333333337</c:v>
                </c:pt>
                <c:pt idx="29">
                  <c:v>393</c:v>
                </c:pt>
                <c:pt idx="30">
                  <c:v>321</c:v>
                </c:pt>
                <c:pt idx="31">
                  <c:v>277.33333333333331</c:v>
                </c:pt>
                <c:pt idx="32">
                  <c:v>257.66666666666669</c:v>
                </c:pt>
                <c:pt idx="33">
                  <c:v>205</c:v>
                </c:pt>
                <c:pt idx="34">
                  <c:v>156</c:v>
                </c:pt>
                <c:pt idx="35">
                  <c:v>117.33333333333333</c:v>
                </c:pt>
                <c:pt idx="36">
                  <c:v>98.399999999999991</c:v>
                </c:pt>
                <c:pt idx="37">
                  <c:v>79.733333333333334</c:v>
                </c:pt>
                <c:pt idx="38">
                  <c:v>63.733333333333327</c:v>
                </c:pt>
                <c:pt idx="39">
                  <c:v>53.266666666666673</c:v>
                </c:pt>
                <c:pt idx="40">
                  <c:v>43.733333333333341</c:v>
                </c:pt>
                <c:pt idx="41">
                  <c:v>36.4</c:v>
                </c:pt>
                <c:pt idx="42">
                  <c:v>30.033333333333331</c:v>
                </c:pt>
                <c:pt idx="43">
                  <c:v>25.066666666666666</c:v>
                </c:pt>
                <c:pt idx="44">
                  <c:v>20.833333333333332</c:v>
                </c:pt>
                <c:pt idx="45">
                  <c:v>17.5</c:v>
                </c:pt>
                <c:pt idx="46">
                  <c:v>14.766666666666666</c:v>
                </c:pt>
                <c:pt idx="47">
                  <c:v>11.9</c:v>
                </c:pt>
                <c:pt idx="48">
                  <c:v>10.166666666666666</c:v>
                </c:pt>
                <c:pt idx="49">
                  <c:v>8.6066666666666674</c:v>
                </c:pt>
                <c:pt idx="50">
                  <c:v>7.32</c:v>
                </c:pt>
                <c:pt idx="51">
                  <c:v>6.32</c:v>
                </c:pt>
                <c:pt idx="52">
                  <c:v>5.4933333333333332</c:v>
                </c:pt>
                <c:pt idx="53">
                  <c:v>4.6166666666666671</c:v>
                </c:pt>
                <c:pt idx="54">
                  <c:v>3.9166666666666665</c:v>
                </c:pt>
                <c:pt idx="55">
                  <c:v>3.313333333333333</c:v>
                </c:pt>
                <c:pt idx="56">
                  <c:v>2.8133333333333339</c:v>
                </c:pt>
                <c:pt idx="57">
                  <c:v>2.186666666666667</c:v>
                </c:pt>
                <c:pt idx="58">
                  <c:v>1.9166666666666667</c:v>
                </c:pt>
                <c:pt idx="59">
                  <c:v>1.6966666666666665</c:v>
                </c:pt>
                <c:pt idx="60">
                  <c:v>1.5133333333333334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EF-4AC7-8E4B-54FC28595393}"/>
            </c:ext>
          </c:extLst>
        </c:ser>
        <c:ser>
          <c:idx val="3"/>
          <c:order val="8"/>
          <c:tx>
            <c:v>Pit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'[2]Average Pit 1'!$K$8:$K$68</c:f>
              <c:numCache>
                <c:formatCode>General</c:formatCode>
                <c:ptCount val="61"/>
                <c:pt idx="0">
                  <c:v>1.3100000000000001E-4</c:v>
                </c:pt>
                <c:pt idx="1">
                  <c:v>1.2449999999999999E-4</c:v>
                </c:pt>
                <c:pt idx="2">
                  <c:v>1.54E-4</c:v>
                </c:pt>
                <c:pt idx="3">
                  <c:v>1.9999999999999998E-4</c:v>
                </c:pt>
                <c:pt idx="4">
                  <c:v>2.6600000000000001E-4</c:v>
                </c:pt>
                <c:pt idx="5">
                  <c:v>3.476666666666667E-4</c:v>
                </c:pt>
                <c:pt idx="6">
                  <c:v>4.1533333333333331E-4</c:v>
                </c:pt>
                <c:pt idx="7">
                  <c:v>4.1799999999999997E-4</c:v>
                </c:pt>
                <c:pt idx="8">
                  <c:v>6.2133333333333333E-4</c:v>
                </c:pt>
                <c:pt idx="9">
                  <c:v>1.1533333333333335E-3</c:v>
                </c:pt>
                <c:pt idx="10">
                  <c:v>8.3833333333333329E-4</c:v>
                </c:pt>
                <c:pt idx="11">
                  <c:v>1.83E-3</c:v>
                </c:pt>
                <c:pt idx="12">
                  <c:v>2.2699999999999999E-3</c:v>
                </c:pt>
                <c:pt idx="13">
                  <c:v>3.0200000000000001E-3</c:v>
                </c:pt>
                <c:pt idx="14">
                  <c:v>3.96E-3</c:v>
                </c:pt>
                <c:pt idx="15">
                  <c:v>5.6333333333333331E-3</c:v>
                </c:pt>
                <c:pt idx="16">
                  <c:v>8.0999999999999996E-3</c:v>
                </c:pt>
                <c:pt idx="17">
                  <c:v>1.1233333333333333E-2</c:v>
                </c:pt>
                <c:pt idx="18">
                  <c:v>1.5799999999999998E-2</c:v>
                </c:pt>
                <c:pt idx="19">
                  <c:v>2.2800000000000001E-2</c:v>
                </c:pt>
                <c:pt idx="20">
                  <c:v>3.2999999999999995E-2</c:v>
                </c:pt>
                <c:pt idx="21">
                  <c:v>4.7933333333333328E-2</c:v>
                </c:pt>
                <c:pt idx="22">
                  <c:v>7.1066666666666667E-2</c:v>
                </c:pt>
                <c:pt idx="23">
                  <c:v>0.109</c:v>
                </c:pt>
                <c:pt idx="24">
                  <c:v>0.16166666666666665</c:v>
                </c:pt>
                <c:pt idx="25">
                  <c:v>0.23733333333333331</c:v>
                </c:pt>
                <c:pt idx="26">
                  <c:v>0.35966666666666663</c:v>
                </c:pt>
                <c:pt idx="27">
                  <c:v>0.46866666666666662</c:v>
                </c:pt>
                <c:pt idx="28">
                  <c:v>0.64566666666666661</c:v>
                </c:pt>
                <c:pt idx="29">
                  <c:v>0.78733333333333333</c:v>
                </c:pt>
                <c:pt idx="30">
                  <c:v>0.93800000000000006</c:v>
                </c:pt>
                <c:pt idx="31">
                  <c:v>1.2066666666666668</c:v>
                </c:pt>
                <c:pt idx="32">
                  <c:v>1.6600000000000001</c:v>
                </c:pt>
                <c:pt idx="33">
                  <c:v>2.0466666666666669</c:v>
                </c:pt>
                <c:pt idx="34">
                  <c:v>2.5333333333333332</c:v>
                </c:pt>
                <c:pt idx="35">
                  <c:v>3.2000000000000006</c:v>
                </c:pt>
                <c:pt idx="36">
                  <c:v>4.0233333333333325</c:v>
                </c:pt>
                <c:pt idx="37">
                  <c:v>4.9933333333333332</c:v>
                </c:pt>
                <c:pt idx="38">
                  <c:v>6.3266666666666671</c:v>
                </c:pt>
                <c:pt idx="39">
                  <c:v>7.956666666666667</c:v>
                </c:pt>
                <c:pt idx="40">
                  <c:v>9.9700000000000006</c:v>
                </c:pt>
                <c:pt idx="41">
                  <c:v>12.6</c:v>
                </c:pt>
                <c:pt idx="42">
                  <c:v>16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31.666666666666668</c:v>
                </c:pt>
                <c:pt idx="46">
                  <c:v>39.866666666666667</c:v>
                </c:pt>
                <c:pt idx="47">
                  <c:v>50.133333333333333</c:v>
                </c:pt>
                <c:pt idx="48">
                  <c:v>63.966666666666669</c:v>
                </c:pt>
                <c:pt idx="49">
                  <c:v>79.366666666666674</c:v>
                </c:pt>
                <c:pt idx="50">
                  <c:v>100</c:v>
                </c:pt>
                <c:pt idx="51">
                  <c:v>126</c:v>
                </c:pt>
                <c:pt idx="52">
                  <c:v>159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795</c:v>
                </c:pt>
                <c:pt idx="60">
                  <c:v>1000</c:v>
                </c:pt>
              </c:numCache>
            </c:numRef>
          </c:xVal>
          <c:yVal>
            <c:numRef>
              <c:f>'[2]Average Pit 1'!$L$8:$L$68</c:f>
              <c:numCache>
                <c:formatCode>General</c:formatCode>
                <c:ptCount val="61"/>
                <c:pt idx="0">
                  <c:v>36200</c:v>
                </c:pt>
                <c:pt idx="1">
                  <c:v>20000</c:v>
                </c:pt>
                <c:pt idx="2">
                  <c:v>19700</c:v>
                </c:pt>
                <c:pt idx="3">
                  <c:v>16865</c:v>
                </c:pt>
                <c:pt idx="4">
                  <c:v>14640</c:v>
                </c:pt>
                <c:pt idx="5">
                  <c:v>9776.6666666666661</c:v>
                </c:pt>
                <c:pt idx="6">
                  <c:v>10526.666666666666</c:v>
                </c:pt>
                <c:pt idx="7">
                  <c:v>14033.333333333334</c:v>
                </c:pt>
                <c:pt idx="8">
                  <c:v>11933.333333333334</c:v>
                </c:pt>
                <c:pt idx="9">
                  <c:v>8216.6666666666661</c:v>
                </c:pt>
                <c:pt idx="10">
                  <c:v>14366.666666666666</c:v>
                </c:pt>
                <c:pt idx="11">
                  <c:v>8243.3333333333339</c:v>
                </c:pt>
                <c:pt idx="12">
                  <c:v>8643.3333333333339</c:v>
                </c:pt>
                <c:pt idx="13">
                  <c:v>8130</c:v>
                </c:pt>
                <c:pt idx="14">
                  <c:v>7660</c:v>
                </c:pt>
                <c:pt idx="15">
                  <c:v>6700</c:v>
                </c:pt>
                <c:pt idx="16">
                  <c:v>5793.333333333333</c:v>
                </c:pt>
                <c:pt idx="17">
                  <c:v>5220</c:v>
                </c:pt>
                <c:pt idx="18">
                  <c:v>4560</c:v>
                </c:pt>
                <c:pt idx="19">
                  <c:v>3890</c:v>
                </c:pt>
                <c:pt idx="20">
                  <c:v>3296.6666666666665</c:v>
                </c:pt>
                <c:pt idx="21">
                  <c:v>2760</c:v>
                </c:pt>
                <c:pt idx="22">
                  <c:v>2233.3333333333335</c:v>
                </c:pt>
                <c:pt idx="23">
                  <c:v>1726.6666666666667</c:v>
                </c:pt>
                <c:pt idx="24">
                  <c:v>1353.3333333333333</c:v>
                </c:pt>
                <c:pt idx="25">
                  <c:v>1064.3333333333333</c:v>
                </c:pt>
                <c:pt idx="26">
                  <c:v>755.33333333333337</c:v>
                </c:pt>
                <c:pt idx="27">
                  <c:v>611.66666666666663</c:v>
                </c:pt>
                <c:pt idx="28">
                  <c:v>459.66666666666669</c:v>
                </c:pt>
                <c:pt idx="29">
                  <c:v>380.66666666666669</c:v>
                </c:pt>
                <c:pt idx="30">
                  <c:v>332</c:v>
                </c:pt>
                <c:pt idx="31">
                  <c:v>274</c:v>
                </c:pt>
                <c:pt idx="32">
                  <c:v>200</c:v>
                </c:pt>
                <c:pt idx="33">
                  <c:v>165.33333333333334</c:v>
                </c:pt>
                <c:pt idx="34">
                  <c:v>135.33333333333334</c:v>
                </c:pt>
                <c:pt idx="35">
                  <c:v>107.33333333333333</c:v>
                </c:pt>
                <c:pt idx="36">
                  <c:v>86.666666666666671</c:v>
                </c:pt>
                <c:pt idx="37">
                  <c:v>71.666666666666671</c:v>
                </c:pt>
                <c:pt idx="38">
                  <c:v>57.266666666666673</c:v>
                </c:pt>
                <c:pt idx="39">
                  <c:v>46.733333333333327</c:v>
                </c:pt>
                <c:pt idx="40">
                  <c:v>38.433333333333337</c:v>
                </c:pt>
                <c:pt idx="41">
                  <c:v>31.733333333333334</c:v>
                </c:pt>
                <c:pt idx="42">
                  <c:v>26.066666666666666</c:v>
                </c:pt>
                <c:pt idx="43">
                  <c:v>21.566666666666666</c:v>
                </c:pt>
                <c:pt idx="44">
                  <c:v>17.8</c:v>
                </c:pt>
                <c:pt idx="45">
                  <c:v>14.666666666666666</c:v>
                </c:pt>
                <c:pt idx="46">
                  <c:v>12.233333333333334</c:v>
                </c:pt>
                <c:pt idx="47">
                  <c:v>10.266666666666666</c:v>
                </c:pt>
                <c:pt idx="48">
                  <c:v>8.9333333333333336</c:v>
                </c:pt>
                <c:pt idx="49">
                  <c:v>7.4066666666666663</c:v>
                </c:pt>
                <c:pt idx="50">
                  <c:v>6.1833333333333336</c:v>
                </c:pt>
                <c:pt idx="51">
                  <c:v>5.19</c:v>
                </c:pt>
                <c:pt idx="52">
                  <c:v>4.3099999999999996</c:v>
                </c:pt>
                <c:pt idx="53">
                  <c:v>3.5966666666666662</c:v>
                </c:pt>
                <c:pt idx="54">
                  <c:v>3.0466666666666664</c:v>
                </c:pt>
                <c:pt idx="55">
                  <c:v>2.6300000000000003</c:v>
                </c:pt>
                <c:pt idx="56">
                  <c:v>2.2366666666666668</c:v>
                </c:pt>
                <c:pt idx="57">
                  <c:v>1.86</c:v>
                </c:pt>
                <c:pt idx="58">
                  <c:v>1.5733333333333333</c:v>
                </c:pt>
                <c:pt idx="59">
                  <c:v>1.3666666666666665</c:v>
                </c:pt>
                <c:pt idx="60">
                  <c:v>1.23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7EF-4AC7-8E4B-54FC28595393}"/>
            </c:ext>
          </c:extLst>
        </c:ser>
        <c:ser>
          <c:idx val="4"/>
          <c:order val="9"/>
          <c:tx>
            <c:v>Pit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'[2]Average Pit 1'!$N$8:$N$68</c:f>
              <c:numCache>
                <c:formatCode>General</c:formatCode>
                <c:ptCount val="61"/>
                <c:pt idx="0">
                  <c:v>7.1400000000000001E-5</c:v>
                </c:pt>
                <c:pt idx="1">
                  <c:v>9.1199999999999994E-5</c:v>
                </c:pt>
                <c:pt idx="2">
                  <c:v>6.3999999999999997E-5</c:v>
                </c:pt>
                <c:pt idx="3">
                  <c:v>7.5900000000000002E-5</c:v>
                </c:pt>
                <c:pt idx="4">
                  <c:v>8.7899999999999995E-5</c:v>
                </c:pt>
                <c:pt idx="5">
                  <c:v>9.8900000000000005E-5</c:v>
                </c:pt>
                <c:pt idx="6">
                  <c:v>1.15E-4</c:v>
                </c:pt>
                <c:pt idx="7">
                  <c:v>1.3799999999999999E-4</c:v>
                </c:pt>
                <c:pt idx="8">
                  <c:v>1.63E-4</c:v>
                </c:pt>
                <c:pt idx="9">
                  <c:v>2.2900000000000001E-4</c:v>
                </c:pt>
                <c:pt idx="10">
                  <c:v>2.5000000000000001E-4</c:v>
                </c:pt>
                <c:pt idx="11">
                  <c:v>4.0499999999999998E-4</c:v>
                </c:pt>
                <c:pt idx="12">
                  <c:v>5.3899999999999998E-4</c:v>
                </c:pt>
                <c:pt idx="13">
                  <c:v>6.1600000000000001E-4</c:v>
                </c:pt>
                <c:pt idx="14">
                  <c:v>6.9566666666666681E-4</c:v>
                </c:pt>
                <c:pt idx="15">
                  <c:v>1.191E-3</c:v>
                </c:pt>
                <c:pt idx="16">
                  <c:v>1.4000000000000002E-3</c:v>
                </c:pt>
                <c:pt idx="17">
                  <c:v>2.0166666666666666E-3</c:v>
                </c:pt>
                <c:pt idx="18">
                  <c:v>3.0500000000000002E-3</c:v>
                </c:pt>
                <c:pt idx="19">
                  <c:v>4.496666666666667E-3</c:v>
                </c:pt>
                <c:pt idx="20">
                  <c:v>6.8399999999999997E-3</c:v>
                </c:pt>
                <c:pt idx="21">
                  <c:v>1.1203333333333334E-2</c:v>
                </c:pt>
                <c:pt idx="22">
                  <c:v>1.8566666666666665E-2</c:v>
                </c:pt>
                <c:pt idx="23">
                  <c:v>3.0733333333333335E-2</c:v>
                </c:pt>
                <c:pt idx="24">
                  <c:v>5.1233333333333332E-2</c:v>
                </c:pt>
                <c:pt idx="25">
                  <c:v>9.2899999999999996E-2</c:v>
                </c:pt>
                <c:pt idx="26">
                  <c:v>0.16900000000000001</c:v>
                </c:pt>
                <c:pt idx="27">
                  <c:v>0.3086666666666667</c:v>
                </c:pt>
                <c:pt idx="28">
                  <c:v>0.505</c:v>
                </c:pt>
                <c:pt idx="29">
                  <c:v>0.84833333333333327</c:v>
                </c:pt>
                <c:pt idx="30">
                  <c:v>1.07</c:v>
                </c:pt>
                <c:pt idx="31">
                  <c:v>1.2433333333333334</c:v>
                </c:pt>
                <c:pt idx="32">
                  <c:v>1.67</c:v>
                </c:pt>
                <c:pt idx="33">
                  <c:v>2.0033333333333334</c:v>
                </c:pt>
                <c:pt idx="34">
                  <c:v>2.64</c:v>
                </c:pt>
                <c:pt idx="35">
                  <c:v>3.2533333333333334</c:v>
                </c:pt>
                <c:pt idx="36">
                  <c:v>3.9299999999999997</c:v>
                </c:pt>
                <c:pt idx="37">
                  <c:v>4.8833333333333337</c:v>
                </c:pt>
                <c:pt idx="38">
                  <c:v>6.3966666666666674</c:v>
                </c:pt>
                <c:pt idx="39">
                  <c:v>7.75</c:v>
                </c:pt>
                <c:pt idx="40">
                  <c:v>10.233333333333333</c:v>
                </c:pt>
                <c:pt idx="41">
                  <c:v>12.666666666666666</c:v>
                </c:pt>
                <c:pt idx="42">
                  <c:v>15.9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31.666666666666668</c:v>
                </c:pt>
                <c:pt idx="46">
                  <c:v>39.9</c:v>
                </c:pt>
                <c:pt idx="47">
                  <c:v>50.300000000000004</c:v>
                </c:pt>
                <c:pt idx="48">
                  <c:v>62.9</c:v>
                </c:pt>
                <c:pt idx="49">
                  <c:v>79.566666666666663</c:v>
                </c:pt>
                <c:pt idx="50">
                  <c:v>100</c:v>
                </c:pt>
                <c:pt idx="51">
                  <c:v>126</c:v>
                </c:pt>
                <c:pt idx="52">
                  <c:v>158.33333333333334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385.33333333333331</c:v>
                </c:pt>
                <c:pt idx="57">
                  <c:v>399.66666666666669</c:v>
                </c:pt>
                <c:pt idx="58">
                  <c:v>395.33333333333331</c:v>
                </c:pt>
                <c:pt idx="59">
                  <c:v>382.33333333333331</c:v>
                </c:pt>
                <c:pt idx="60">
                  <c:v>384.66666666666669</c:v>
                </c:pt>
              </c:numCache>
            </c:numRef>
          </c:xVal>
          <c:yVal>
            <c:numRef>
              <c:f>'[2]Average Pit 1'!$O$8:$O$68</c:f>
              <c:numCache>
                <c:formatCode>General</c:formatCode>
                <c:ptCount val="61"/>
                <c:pt idx="0">
                  <c:v>208000</c:v>
                </c:pt>
                <c:pt idx="1">
                  <c:v>166000</c:v>
                </c:pt>
                <c:pt idx="2">
                  <c:v>244000</c:v>
                </c:pt>
                <c:pt idx="3">
                  <c:v>213000</c:v>
                </c:pt>
                <c:pt idx="4">
                  <c:v>191000</c:v>
                </c:pt>
                <c:pt idx="5">
                  <c:v>179000</c:v>
                </c:pt>
                <c:pt idx="6">
                  <c:v>164000</c:v>
                </c:pt>
                <c:pt idx="7">
                  <c:v>146000</c:v>
                </c:pt>
                <c:pt idx="8">
                  <c:v>135000</c:v>
                </c:pt>
                <c:pt idx="9">
                  <c:v>105000</c:v>
                </c:pt>
                <c:pt idx="10">
                  <c:v>108000</c:v>
                </c:pt>
                <c:pt idx="11">
                  <c:v>42056.5</c:v>
                </c:pt>
                <c:pt idx="12">
                  <c:v>33730</c:v>
                </c:pt>
                <c:pt idx="13">
                  <c:v>28213.333333333332</c:v>
                </c:pt>
                <c:pt idx="14">
                  <c:v>35066.666666666664</c:v>
                </c:pt>
                <c:pt idx="15">
                  <c:v>27433.333333333332</c:v>
                </c:pt>
                <c:pt idx="16">
                  <c:v>31866.666666666668</c:v>
                </c:pt>
                <c:pt idx="17">
                  <c:v>28500</c:v>
                </c:pt>
                <c:pt idx="18">
                  <c:v>24666.666666666668</c:v>
                </c:pt>
                <c:pt idx="19">
                  <c:v>21400</c:v>
                </c:pt>
                <c:pt idx="20">
                  <c:v>18200</c:v>
                </c:pt>
                <c:pt idx="21">
                  <c:v>14133.333333333334</c:v>
                </c:pt>
                <c:pt idx="22">
                  <c:v>10713.333333333334</c:v>
                </c:pt>
                <c:pt idx="23">
                  <c:v>8023.333333333333</c:v>
                </c:pt>
                <c:pt idx="24">
                  <c:v>5980</c:v>
                </c:pt>
                <c:pt idx="25">
                  <c:v>4153.333333333333</c:v>
                </c:pt>
                <c:pt idx="26">
                  <c:v>2753.3333333333335</c:v>
                </c:pt>
                <c:pt idx="27">
                  <c:v>1700</c:v>
                </c:pt>
                <c:pt idx="28">
                  <c:v>1181.3333333333333</c:v>
                </c:pt>
                <c:pt idx="29">
                  <c:v>703.33333333333337</c:v>
                </c:pt>
                <c:pt idx="30">
                  <c:v>553.66666666666663</c:v>
                </c:pt>
                <c:pt idx="31">
                  <c:v>465</c:v>
                </c:pt>
                <c:pt idx="32">
                  <c:v>371.33333333333331</c:v>
                </c:pt>
                <c:pt idx="33">
                  <c:v>315.33333333333331</c:v>
                </c:pt>
                <c:pt idx="34">
                  <c:v>235</c:v>
                </c:pt>
                <c:pt idx="35">
                  <c:v>193.66666666666666</c:v>
                </c:pt>
                <c:pt idx="36">
                  <c:v>163.33333333333334</c:v>
                </c:pt>
                <c:pt idx="37">
                  <c:v>136.66666666666666</c:v>
                </c:pt>
                <c:pt idx="38">
                  <c:v>100.53333333333335</c:v>
                </c:pt>
                <c:pt idx="39">
                  <c:v>89.8</c:v>
                </c:pt>
                <c:pt idx="40">
                  <c:v>69.13333333333334</c:v>
                </c:pt>
                <c:pt idx="41">
                  <c:v>58.266666666666673</c:v>
                </c:pt>
                <c:pt idx="42">
                  <c:v>48.033333333333331</c:v>
                </c:pt>
                <c:pt idx="43">
                  <c:v>39.06666666666667</c:v>
                </c:pt>
                <c:pt idx="44">
                  <c:v>32.43333333333333</c:v>
                </c:pt>
                <c:pt idx="45">
                  <c:v>26.533333333333331</c:v>
                </c:pt>
                <c:pt idx="46">
                  <c:v>22.233333333333331</c:v>
                </c:pt>
                <c:pt idx="47">
                  <c:v>18.3</c:v>
                </c:pt>
                <c:pt idx="48">
                  <c:v>15.566666666666668</c:v>
                </c:pt>
                <c:pt idx="49">
                  <c:v>13.200000000000001</c:v>
                </c:pt>
                <c:pt idx="50">
                  <c:v>11.033333333333333</c:v>
                </c:pt>
                <c:pt idx="51">
                  <c:v>8.9600000000000009</c:v>
                </c:pt>
                <c:pt idx="52">
                  <c:v>7.56</c:v>
                </c:pt>
                <c:pt idx="53">
                  <c:v>6.5866666666666669</c:v>
                </c:pt>
                <c:pt idx="54">
                  <c:v>5.7833333333333323</c:v>
                </c:pt>
                <c:pt idx="55">
                  <c:v>5.0366666666666671</c:v>
                </c:pt>
                <c:pt idx="56">
                  <c:v>4.5133333333333328</c:v>
                </c:pt>
                <c:pt idx="57">
                  <c:v>4.4133333333333331</c:v>
                </c:pt>
                <c:pt idx="58">
                  <c:v>4.46</c:v>
                </c:pt>
                <c:pt idx="59">
                  <c:v>4.6333333333333337</c:v>
                </c:pt>
                <c:pt idx="60">
                  <c:v>4.6066666666666665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EF-4AC7-8E4B-54FC28595393}"/>
            </c:ext>
          </c:extLst>
        </c:ser>
        <c:ser>
          <c:idx val="5"/>
          <c:order val="10"/>
          <c:tx>
            <c:v>Pit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'[2]Average Pit 1'!$Q$8:$Q$59</c:f>
              <c:numCache>
                <c:formatCode>General</c:formatCode>
                <c:ptCount val="52"/>
                <c:pt idx="0">
                  <c:v>5.1666666666666651E-5</c:v>
                </c:pt>
                <c:pt idx="1">
                  <c:v>3.2966666666666671E-5</c:v>
                </c:pt>
                <c:pt idx="2">
                  <c:v>4.3133333333333322E-5</c:v>
                </c:pt>
                <c:pt idx="3">
                  <c:v>5.3033333333333319E-5</c:v>
                </c:pt>
                <c:pt idx="4">
                  <c:v>7.1566666666666667E-5</c:v>
                </c:pt>
                <c:pt idx="5">
                  <c:v>9.8403333333333334E-5</c:v>
                </c:pt>
                <c:pt idx="6">
                  <c:v>1.3056666666666668E-4</c:v>
                </c:pt>
                <c:pt idx="7">
                  <c:v>1.863E-4</c:v>
                </c:pt>
                <c:pt idx="8">
                  <c:v>2.8500000000000004E-4</c:v>
                </c:pt>
                <c:pt idx="9">
                  <c:v>4.4466666666666662E-4</c:v>
                </c:pt>
                <c:pt idx="10">
                  <c:v>4.8200000000000001E-4</c:v>
                </c:pt>
                <c:pt idx="11">
                  <c:v>5.2599999999999999E-4</c:v>
                </c:pt>
                <c:pt idx="12">
                  <c:v>9.4366666666666676E-4</c:v>
                </c:pt>
                <c:pt idx="13">
                  <c:v>9.9933333333333319E-4</c:v>
                </c:pt>
                <c:pt idx="14">
                  <c:v>1.5700000000000002E-3</c:v>
                </c:pt>
                <c:pt idx="15">
                  <c:v>2.1700000000000001E-3</c:v>
                </c:pt>
                <c:pt idx="16">
                  <c:v>3.3100000000000004E-3</c:v>
                </c:pt>
                <c:pt idx="17">
                  <c:v>4.1199999999999995E-3</c:v>
                </c:pt>
                <c:pt idx="18">
                  <c:v>6.1666666666666667E-3</c:v>
                </c:pt>
                <c:pt idx="19">
                  <c:v>9.2666666666666661E-3</c:v>
                </c:pt>
                <c:pt idx="20">
                  <c:v>1.3833333333333331E-2</c:v>
                </c:pt>
                <c:pt idx="21">
                  <c:v>2.0733333333333336E-2</c:v>
                </c:pt>
                <c:pt idx="22">
                  <c:v>3.1699999999999999E-2</c:v>
                </c:pt>
                <c:pt idx="23">
                  <c:v>4.8466666666666665E-2</c:v>
                </c:pt>
                <c:pt idx="24">
                  <c:v>7.8066666666666673E-2</c:v>
                </c:pt>
                <c:pt idx="25">
                  <c:v>0.13373333333333334</c:v>
                </c:pt>
                <c:pt idx="26">
                  <c:v>0.23666666666666666</c:v>
                </c:pt>
                <c:pt idx="27">
                  <c:v>0.442</c:v>
                </c:pt>
                <c:pt idx="28">
                  <c:v>0.54633333333333345</c:v>
                </c:pt>
                <c:pt idx="29">
                  <c:v>0.751</c:v>
                </c:pt>
                <c:pt idx="30">
                  <c:v>0.92766666666666664</c:v>
                </c:pt>
                <c:pt idx="31">
                  <c:v>1.2133333333333332</c:v>
                </c:pt>
                <c:pt idx="32">
                  <c:v>1.47</c:v>
                </c:pt>
                <c:pt idx="33">
                  <c:v>2.3966666666666665</c:v>
                </c:pt>
                <c:pt idx="34">
                  <c:v>2.4066666666666667</c:v>
                </c:pt>
                <c:pt idx="35">
                  <c:v>3.35</c:v>
                </c:pt>
                <c:pt idx="36">
                  <c:v>4.1266666666666669</c:v>
                </c:pt>
                <c:pt idx="37">
                  <c:v>4.93</c:v>
                </c:pt>
                <c:pt idx="38">
                  <c:v>6.1066666666666665</c:v>
                </c:pt>
                <c:pt idx="39">
                  <c:v>7.7600000000000007</c:v>
                </c:pt>
                <c:pt idx="40">
                  <c:v>9.9033333333333342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19.433333333333334</c:v>
                </c:pt>
                <c:pt idx="44">
                  <c:v>25.266666666666666</c:v>
                </c:pt>
                <c:pt idx="45">
                  <c:v>31.2</c:v>
                </c:pt>
                <c:pt idx="46">
                  <c:v>39.93333333333333</c:v>
                </c:pt>
                <c:pt idx="47">
                  <c:v>50.20000000000001</c:v>
                </c:pt>
                <c:pt idx="48">
                  <c:v>62.933333333333337</c:v>
                </c:pt>
                <c:pt idx="49">
                  <c:v>79.466666666666669</c:v>
                </c:pt>
                <c:pt idx="50">
                  <c:v>100</c:v>
                </c:pt>
                <c:pt idx="51">
                  <c:v>125</c:v>
                </c:pt>
              </c:numCache>
            </c:numRef>
          </c:xVal>
          <c:yVal>
            <c:numRef>
              <c:f>'[2]Average Pit 1'!$R$8:$R$59</c:f>
              <c:numCache>
                <c:formatCode>General</c:formatCode>
                <c:ptCount val="52"/>
                <c:pt idx="0">
                  <c:v>93033.333333333328</c:v>
                </c:pt>
                <c:pt idx="1">
                  <c:v>119700</c:v>
                </c:pt>
                <c:pt idx="2">
                  <c:v>148633.33333333334</c:v>
                </c:pt>
                <c:pt idx="3">
                  <c:v>176500</c:v>
                </c:pt>
                <c:pt idx="4">
                  <c:v>236433.33333333334</c:v>
                </c:pt>
                <c:pt idx="5">
                  <c:v>3434133.3333333335</c:v>
                </c:pt>
                <c:pt idx="6">
                  <c:v>-89966.666666666672</c:v>
                </c:pt>
                <c:pt idx="7">
                  <c:v>32166.666666666668</c:v>
                </c:pt>
                <c:pt idx="8">
                  <c:v>32266.666666666668</c:v>
                </c:pt>
                <c:pt idx="9">
                  <c:v>27533.333333333332</c:v>
                </c:pt>
                <c:pt idx="10">
                  <c:v>32566.666666666668</c:v>
                </c:pt>
                <c:pt idx="11">
                  <c:v>50010</c:v>
                </c:pt>
                <c:pt idx="12">
                  <c:v>36336.666666666664</c:v>
                </c:pt>
                <c:pt idx="13">
                  <c:v>29340</c:v>
                </c:pt>
                <c:pt idx="14">
                  <c:v>32260</c:v>
                </c:pt>
                <c:pt idx="15">
                  <c:v>23146.666666666668</c:v>
                </c:pt>
                <c:pt idx="16">
                  <c:v>18903.333333333332</c:v>
                </c:pt>
                <c:pt idx="17">
                  <c:v>19273.333333333332</c:v>
                </c:pt>
                <c:pt idx="18">
                  <c:v>16113.333333333334</c:v>
                </c:pt>
                <c:pt idx="19">
                  <c:v>12833.333333333334</c:v>
                </c:pt>
                <c:pt idx="20">
                  <c:v>10336.666666666666</c:v>
                </c:pt>
                <c:pt idx="21">
                  <c:v>8660</c:v>
                </c:pt>
                <c:pt idx="22">
                  <c:v>6910</c:v>
                </c:pt>
                <c:pt idx="23">
                  <c:v>5543.333333333333</c:v>
                </c:pt>
                <c:pt idx="24">
                  <c:v>4156.666666666667</c:v>
                </c:pt>
                <c:pt idx="25">
                  <c:v>2883.3333333333335</c:v>
                </c:pt>
                <c:pt idx="26">
                  <c:v>1866.6666666666667</c:v>
                </c:pt>
                <c:pt idx="27">
                  <c:v>1033</c:v>
                </c:pt>
                <c:pt idx="28">
                  <c:v>891.66666666666663</c:v>
                </c:pt>
                <c:pt idx="29">
                  <c:v>681</c:v>
                </c:pt>
                <c:pt idx="30">
                  <c:v>605.66666666666663</c:v>
                </c:pt>
                <c:pt idx="31">
                  <c:v>454</c:v>
                </c:pt>
                <c:pt idx="32">
                  <c:v>389.33333333333331</c:v>
                </c:pt>
                <c:pt idx="33">
                  <c:v>234.33333333333334</c:v>
                </c:pt>
                <c:pt idx="34">
                  <c:v>224.66666666666666</c:v>
                </c:pt>
                <c:pt idx="35">
                  <c:v>172</c:v>
                </c:pt>
                <c:pt idx="36">
                  <c:v>135.66666666666666</c:v>
                </c:pt>
                <c:pt idx="37">
                  <c:v>113.89999999999999</c:v>
                </c:pt>
                <c:pt idx="38">
                  <c:v>97.233333333333334</c:v>
                </c:pt>
                <c:pt idx="39">
                  <c:v>77.333333333333329</c:v>
                </c:pt>
                <c:pt idx="40">
                  <c:v>63.733333333333341</c:v>
                </c:pt>
                <c:pt idx="41">
                  <c:v>48.733333333333327</c:v>
                </c:pt>
                <c:pt idx="42">
                  <c:v>39.866666666666667</c:v>
                </c:pt>
                <c:pt idx="43">
                  <c:v>39.300000000000004</c:v>
                </c:pt>
                <c:pt idx="44">
                  <c:v>26.466666666666669</c:v>
                </c:pt>
                <c:pt idx="45">
                  <c:v>22.433333333333334</c:v>
                </c:pt>
                <c:pt idx="46">
                  <c:v>18.066666666666666</c:v>
                </c:pt>
                <c:pt idx="47">
                  <c:v>14.9</c:v>
                </c:pt>
                <c:pt idx="48">
                  <c:v>12.166666666666666</c:v>
                </c:pt>
                <c:pt idx="49">
                  <c:v>10.146666666666667</c:v>
                </c:pt>
                <c:pt idx="50">
                  <c:v>8.83</c:v>
                </c:pt>
                <c:pt idx="51">
                  <c:v>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EF-4AC7-8E4B-54FC28595393}"/>
            </c:ext>
          </c:extLst>
        </c:ser>
        <c:ser>
          <c:idx val="6"/>
          <c:order val="11"/>
          <c:tx>
            <c:v>Pit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'[2]Average Pit 1'!$T$8:$T$55</c:f>
              <c:numCache>
                <c:formatCode>General</c:formatCode>
                <c:ptCount val="48"/>
                <c:pt idx="0">
                  <c:v>1.7799999999999999E-4</c:v>
                </c:pt>
                <c:pt idx="1">
                  <c:v>1.6799999999999999E-4</c:v>
                </c:pt>
                <c:pt idx="2">
                  <c:v>1.55E-4</c:v>
                </c:pt>
                <c:pt idx="3">
                  <c:v>1.6200000000000001E-4</c:v>
                </c:pt>
                <c:pt idx="4">
                  <c:v>1.66E-4</c:v>
                </c:pt>
                <c:pt idx="5">
                  <c:v>1.6200000000000001E-4</c:v>
                </c:pt>
                <c:pt idx="6">
                  <c:v>1.54E-4</c:v>
                </c:pt>
                <c:pt idx="7">
                  <c:v>2.05E-4</c:v>
                </c:pt>
                <c:pt idx="8">
                  <c:v>3.6999999999999999E-4</c:v>
                </c:pt>
                <c:pt idx="9">
                  <c:v>5.0750000000000003E-4</c:v>
                </c:pt>
                <c:pt idx="10">
                  <c:v>6.0800000000000003E-4</c:v>
                </c:pt>
                <c:pt idx="11">
                  <c:v>6.8550000000000002E-4</c:v>
                </c:pt>
                <c:pt idx="12">
                  <c:v>7.9500000000000003E-4</c:v>
                </c:pt>
                <c:pt idx="13">
                  <c:v>1.415E-3</c:v>
                </c:pt>
                <c:pt idx="14">
                  <c:v>1.8649999999999999E-3</c:v>
                </c:pt>
                <c:pt idx="15">
                  <c:v>2.3800000000000002E-3</c:v>
                </c:pt>
                <c:pt idx="16">
                  <c:v>3.2500000000000003E-3</c:v>
                </c:pt>
                <c:pt idx="17">
                  <c:v>5.0100000000000006E-3</c:v>
                </c:pt>
                <c:pt idx="18">
                  <c:v>6.94E-3</c:v>
                </c:pt>
                <c:pt idx="19">
                  <c:v>1.0110000000000001E-2</c:v>
                </c:pt>
                <c:pt idx="20">
                  <c:v>1.4999999999999999E-2</c:v>
                </c:pt>
                <c:pt idx="21">
                  <c:v>2.2449999999999998E-2</c:v>
                </c:pt>
                <c:pt idx="22">
                  <c:v>3.3049999999999996E-2</c:v>
                </c:pt>
                <c:pt idx="23">
                  <c:v>5.0299999999999997E-2</c:v>
                </c:pt>
                <c:pt idx="24">
                  <c:v>7.6500000000000012E-2</c:v>
                </c:pt>
                <c:pt idx="25">
                  <c:v>0.13550000000000001</c:v>
                </c:pt>
                <c:pt idx="26">
                  <c:v>0.24249999999999999</c:v>
                </c:pt>
                <c:pt idx="27">
                  <c:v>0.45550000000000002</c:v>
                </c:pt>
                <c:pt idx="28">
                  <c:v>0.46799999999999997</c:v>
                </c:pt>
                <c:pt idx="29">
                  <c:v>0.54049999999999998</c:v>
                </c:pt>
                <c:pt idx="30">
                  <c:v>0.90650000000000008</c:v>
                </c:pt>
                <c:pt idx="31">
                  <c:v>1.2000000000000002</c:v>
                </c:pt>
                <c:pt idx="32">
                  <c:v>0.98550000000000004</c:v>
                </c:pt>
                <c:pt idx="33">
                  <c:v>1.6400000000000001</c:v>
                </c:pt>
                <c:pt idx="34">
                  <c:v>2.0750000000000002</c:v>
                </c:pt>
                <c:pt idx="35">
                  <c:v>2.9449999999999998</c:v>
                </c:pt>
                <c:pt idx="36">
                  <c:v>3.98</c:v>
                </c:pt>
                <c:pt idx="37">
                  <c:v>5.3049999999999997</c:v>
                </c:pt>
                <c:pt idx="38">
                  <c:v>8.19</c:v>
                </c:pt>
                <c:pt idx="39">
                  <c:v>8.1050000000000004</c:v>
                </c:pt>
                <c:pt idx="40">
                  <c:v>9.9600000000000009</c:v>
                </c:pt>
                <c:pt idx="41">
                  <c:v>12.2</c:v>
                </c:pt>
                <c:pt idx="42">
                  <c:v>15.75</c:v>
                </c:pt>
                <c:pt idx="43">
                  <c:v>19.899999999999999</c:v>
                </c:pt>
                <c:pt idx="44">
                  <c:v>25.15</c:v>
                </c:pt>
                <c:pt idx="45">
                  <c:v>31.75</c:v>
                </c:pt>
                <c:pt idx="46">
                  <c:v>39.799999999999997</c:v>
                </c:pt>
                <c:pt idx="47">
                  <c:v>50.2</c:v>
                </c:pt>
              </c:numCache>
            </c:numRef>
          </c:xVal>
          <c:yVal>
            <c:numRef>
              <c:f>'[2]Average Pit 1'!$U$8:$U$55</c:f>
              <c:numCache>
                <c:formatCode>General</c:formatCode>
                <c:ptCount val="48"/>
                <c:pt idx="0">
                  <c:v>53900</c:v>
                </c:pt>
                <c:pt idx="1">
                  <c:v>59000</c:v>
                </c:pt>
                <c:pt idx="2">
                  <c:v>66500</c:v>
                </c:pt>
                <c:pt idx="3">
                  <c:v>66500</c:v>
                </c:pt>
                <c:pt idx="4">
                  <c:v>69100</c:v>
                </c:pt>
                <c:pt idx="5">
                  <c:v>76100</c:v>
                </c:pt>
                <c:pt idx="6">
                  <c:v>86900</c:v>
                </c:pt>
                <c:pt idx="7">
                  <c:v>71900</c:v>
                </c:pt>
                <c:pt idx="8">
                  <c:v>44500</c:v>
                </c:pt>
                <c:pt idx="9">
                  <c:v>14330</c:v>
                </c:pt>
                <c:pt idx="10">
                  <c:v>18405</c:v>
                </c:pt>
                <c:pt idx="11">
                  <c:v>23070</c:v>
                </c:pt>
                <c:pt idx="12">
                  <c:v>23450</c:v>
                </c:pt>
                <c:pt idx="13">
                  <c:v>18600</c:v>
                </c:pt>
                <c:pt idx="14">
                  <c:v>17150</c:v>
                </c:pt>
                <c:pt idx="15">
                  <c:v>16700</c:v>
                </c:pt>
                <c:pt idx="16">
                  <c:v>15550</c:v>
                </c:pt>
                <c:pt idx="17">
                  <c:v>12600</c:v>
                </c:pt>
                <c:pt idx="18">
                  <c:v>11400</c:v>
                </c:pt>
                <c:pt idx="19">
                  <c:v>9825</c:v>
                </c:pt>
                <c:pt idx="20">
                  <c:v>8250</c:v>
                </c:pt>
                <c:pt idx="21">
                  <c:v>6855</c:v>
                </c:pt>
                <c:pt idx="22">
                  <c:v>5745</c:v>
                </c:pt>
                <c:pt idx="23">
                  <c:v>4655</c:v>
                </c:pt>
                <c:pt idx="24">
                  <c:v>3750</c:v>
                </c:pt>
                <c:pt idx="25">
                  <c:v>2545</c:v>
                </c:pt>
                <c:pt idx="26">
                  <c:v>1670</c:v>
                </c:pt>
                <c:pt idx="27">
                  <c:v>976.5</c:v>
                </c:pt>
                <c:pt idx="28">
                  <c:v>1052</c:v>
                </c:pt>
                <c:pt idx="29">
                  <c:v>1359.5</c:v>
                </c:pt>
                <c:pt idx="30">
                  <c:v>633</c:v>
                </c:pt>
                <c:pt idx="31">
                  <c:v>475</c:v>
                </c:pt>
                <c:pt idx="32">
                  <c:v>1604</c:v>
                </c:pt>
                <c:pt idx="33">
                  <c:v>655</c:v>
                </c:pt>
                <c:pt idx="34">
                  <c:v>276</c:v>
                </c:pt>
                <c:pt idx="35">
                  <c:v>187.5</c:v>
                </c:pt>
                <c:pt idx="36">
                  <c:v>133</c:v>
                </c:pt>
                <c:pt idx="37">
                  <c:v>102</c:v>
                </c:pt>
                <c:pt idx="38">
                  <c:v>78.75</c:v>
                </c:pt>
                <c:pt idx="39">
                  <c:v>65.400000000000006</c:v>
                </c:pt>
                <c:pt idx="40">
                  <c:v>55.7</c:v>
                </c:pt>
                <c:pt idx="41">
                  <c:v>44.95</c:v>
                </c:pt>
                <c:pt idx="42">
                  <c:v>35.299999999999997</c:v>
                </c:pt>
                <c:pt idx="43">
                  <c:v>29.1</c:v>
                </c:pt>
                <c:pt idx="44">
                  <c:v>24.200000000000003</c:v>
                </c:pt>
                <c:pt idx="45">
                  <c:v>19.100000000000001</c:v>
                </c:pt>
                <c:pt idx="46">
                  <c:v>15.7</c:v>
                </c:pt>
                <c:pt idx="47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EF-4AC7-8E4B-54FC28595393}"/>
            </c:ext>
          </c:extLst>
        </c:ser>
        <c:ser>
          <c:idx val="7"/>
          <c:order val="12"/>
          <c:tx>
            <c:v>Pit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'[2]Average Pit 2'!$B$8:$B$68</c:f>
              <c:numCache>
                <c:formatCode>General</c:formatCode>
                <c:ptCount val="61"/>
                <c:pt idx="0">
                  <c:v>1.3200000000000001E-4</c:v>
                </c:pt>
                <c:pt idx="1">
                  <c:v>9.8900000000000005E-5</c:v>
                </c:pt>
                <c:pt idx="2">
                  <c:v>9.1799999999999995E-5</c:v>
                </c:pt>
                <c:pt idx="3">
                  <c:v>1.02E-4</c:v>
                </c:pt>
                <c:pt idx="4">
                  <c:v>1.13E-4</c:v>
                </c:pt>
                <c:pt idx="5">
                  <c:v>1.27E-4</c:v>
                </c:pt>
                <c:pt idx="6">
                  <c:v>1.54E-4</c:v>
                </c:pt>
                <c:pt idx="7">
                  <c:v>2.03E-4</c:v>
                </c:pt>
                <c:pt idx="8">
                  <c:v>2.6200000000000003E-4</c:v>
                </c:pt>
                <c:pt idx="9">
                  <c:v>2.9300000000000002E-4</c:v>
                </c:pt>
                <c:pt idx="10">
                  <c:v>2.7999999999999998E-4</c:v>
                </c:pt>
                <c:pt idx="11">
                  <c:v>3.4666666666666673E-4</c:v>
                </c:pt>
                <c:pt idx="12">
                  <c:v>4.6033333333333326E-4</c:v>
                </c:pt>
                <c:pt idx="13">
                  <c:v>5.5766666666666671E-4</c:v>
                </c:pt>
                <c:pt idx="14">
                  <c:v>9.0366666666666666E-4</c:v>
                </c:pt>
                <c:pt idx="15">
                  <c:v>1.0906666666666667E-3</c:v>
                </c:pt>
                <c:pt idx="16">
                  <c:v>1.6699999999999998E-3</c:v>
                </c:pt>
                <c:pt idx="17">
                  <c:v>2.1299999999999999E-3</c:v>
                </c:pt>
                <c:pt idx="18">
                  <c:v>2.9066666666666663E-3</c:v>
                </c:pt>
                <c:pt idx="19">
                  <c:v>4.4233333333333329E-3</c:v>
                </c:pt>
                <c:pt idx="20">
                  <c:v>6.8566666666666663E-3</c:v>
                </c:pt>
                <c:pt idx="21">
                  <c:v>1.0833333333333334E-2</c:v>
                </c:pt>
                <c:pt idx="22">
                  <c:v>1.7700000000000004E-2</c:v>
                </c:pt>
                <c:pt idx="23">
                  <c:v>0.03</c:v>
                </c:pt>
                <c:pt idx="24">
                  <c:v>5.0300000000000004E-2</c:v>
                </c:pt>
                <c:pt idx="25">
                  <c:v>8.8266666666666674E-2</c:v>
                </c:pt>
                <c:pt idx="26">
                  <c:v>0.11746666666666666</c:v>
                </c:pt>
                <c:pt idx="27">
                  <c:v>0.24686666666666665</c:v>
                </c:pt>
                <c:pt idx="28">
                  <c:v>0.30666666666666664</c:v>
                </c:pt>
                <c:pt idx="29">
                  <c:v>0.51333333333333331</c:v>
                </c:pt>
                <c:pt idx="30">
                  <c:v>0.8879999999999999</c:v>
                </c:pt>
                <c:pt idx="31">
                  <c:v>1.212</c:v>
                </c:pt>
                <c:pt idx="32">
                  <c:v>1.45</c:v>
                </c:pt>
                <c:pt idx="33">
                  <c:v>1.86</c:v>
                </c:pt>
                <c:pt idx="34">
                  <c:v>3.06</c:v>
                </c:pt>
                <c:pt idx="35">
                  <c:v>3.06</c:v>
                </c:pt>
                <c:pt idx="36">
                  <c:v>4.123333333333334</c:v>
                </c:pt>
                <c:pt idx="37">
                  <c:v>5.16</c:v>
                </c:pt>
                <c:pt idx="38">
                  <c:v>6.3433333333333337</c:v>
                </c:pt>
                <c:pt idx="39">
                  <c:v>7.6366666666666667</c:v>
                </c:pt>
                <c:pt idx="40">
                  <c:v>10.553333333333333</c:v>
                </c:pt>
                <c:pt idx="41">
                  <c:v>12.633333333333333</c:v>
                </c:pt>
                <c:pt idx="42">
                  <c:v>16.166666666666668</c:v>
                </c:pt>
                <c:pt idx="43">
                  <c:v>20.233333333333334</c:v>
                </c:pt>
                <c:pt idx="44">
                  <c:v>25.366666666666664</c:v>
                </c:pt>
                <c:pt idx="45">
                  <c:v>31.733333333333334</c:v>
                </c:pt>
                <c:pt idx="46">
                  <c:v>39.866666666666667</c:v>
                </c:pt>
                <c:pt idx="47">
                  <c:v>50.266666666666673</c:v>
                </c:pt>
                <c:pt idx="48">
                  <c:v>63.366666666666674</c:v>
                </c:pt>
                <c:pt idx="49">
                  <c:v>79.566666666666663</c:v>
                </c:pt>
                <c:pt idx="50">
                  <c:v>95.433333333333337</c:v>
                </c:pt>
                <c:pt idx="51">
                  <c:v>126</c:v>
                </c:pt>
                <c:pt idx="52">
                  <c:v>159</c:v>
                </c:pt>
                <c:pt idx="53">
                  <c:v>199.66666666666666</c:v>
                </c:pt>
                <c:pt idx="54">
                  <c:v>251.66666666666666</c:v>
                </c:pt>
                <c:pt idx="55">
                  <c:v>232.33333333333334</c:v>
                </c:pt>
                <c:pt idx="56">
                  <c:v>315.33333333333331</c:v>
                </c:pt>
                <c:pt idx="57">
                  <c:v>500</c:v>
                </c:pt>
                <c:pt idx="58">
                  <c:v>631.33333333333337</c:v>
                </c:pt>
                <c:pt idx="59">
                  <c:v>792.33333333333337</c:v>
                </c:pt>
                <c:pt idx="60">
                  <c:v>953.33333333333337</c:v>
                </c:pt>
              </c:numCache>
            </c:numRef>
          </c:xVal>
          <c:yVal>
            <c:numRef>
              <c:f>'[2]Average Pit 2'!$C$8:$C$68</c:f>
              <c:numCache>
                <c:formatCode>General</c:formatCode>
                <c:ptCount val="61"/>
                <c:pt idx="0">
                  <c:v>53900</c:v>
                </c:pt>
                <c:pt idx="1">
                  <c:v>75000</c:v>
                </c:pt>
                <c:pt idx="2">
                  <c:v>85300</c:v>
                </c:pt>
                <c:pt idx="3">
                  <c:v>82000</c:v>
                </c:pt>
                <c:pt idx="4">
                  <c:v>80400</c:v>
                </c:pt>
                <c:pt idx="5">
                  <c:v>77700</c:v>
                </c:pt>
                <c:pt idx="6">
                  <c:v>71500</c:v>
                </c:pt>
                <c:pt idx="7">
                  <c:v>60800</c:v>
                </c:pt>
                <c:pt idx="8">
                  <c:v>53700</c:v>
                </c:pt>
                <c:pt idx="9">
                  <c:v>55400</c:v>
                </c:pt>
                <c:pt idx="10">
                  <c:v>67800</c:v>
                </c:pt>
                <c:pt idx="11">
                  <c:v>35906.666666666664</c:v>
                </c:pt>
                <c:pt idx="12">
                  <c:v>40376.666666666664</c:v>
                </c:pt>
                <c:pt idx="13">
                  <c:v>34866.666666666664</c:v>
                </c:pt>
                <c:pt idx="14">
                  <c:v>29000</c:v>
                </c:pt>
                <c:pt idx="15">
                  <c:v>37200</c:v>
                </c:pt>
                <c:pt idx="16">
                  <c:v>31200</c:v>
                </c:pt>
                <c:pt idx="17">
                  <c:v>33966.666666666664</c:v>
                </c:pt>
                <c:pt idx="18">
                  <c:v>29333.333333333332</c:v>
                </c:pt>
                <c:pt idx="19">
                  <c:v>24366.666666666668</c:v>
                </c:pt>
                <c:pt idx="20">
                  <c:v>19900</c:v>
                </c:pt>
                <c:pt idx="21">
                  <c:v>16260</c:v>
                </c:pt>
                <c:pt idx="22">
                  <c:v>12806.666666666666</c:v>
                </c:pt>
                <c:pt idx="23">
                  <c:v>9460</c:v>
                </c:pt>
                <c:pt idx="24">
                  <c:v>7426.666666666667</c:v>
                </c:pt>
                <c:pt idx="25">
                  <c:v>5473.333333333333</c:v>
                </c:pt>
                <c:pt idx="26">
                  <c:v>4453.333333333333</c:v>
                </c:pt>
                <c:pt idx="27">
                  <c:v>3323.3333333333335</c:v>
                </c:pt>
                <c:pt idx="28">
                  <c:v>2703.3333333333335</c:v>
                </c:pt>
                <c:pt idx="29">
                  <c:v>1638</c:v>
                </c:pt>
                <c:pt idx="30">
                  <c:v>948.66666666666663</c:v>
                </c:pt>
                <c:pt idx="31">
                  <c:v>726</c:v>
                </c:pt>
                <c:pt idx="32">
                  <c:v>657.66666666666663</c:v>
                </c:pt>
                <c:pt idx="33">
                  <c:v>552.66666666666663</c:v>
                </c:pt>
                <c:pt idx="34">
                  <c:v>312.33333333333331</c:v>
                </c:pt>
                <c:pt idx="35">
                  <c:v>286</c:v>
                </c:pt>
                <c:pt idx="36">
                  <c:v>218</c:v>
                </c:pt>
                <c:pt idx="37">
                  <c:v>176.66666666666666</c:v>
                </c:pt>
                <c:pt idx="38">
                  <c:v>134.66666666666666</c:v>
                </c:pt>
                <c:pt idx="39">
                  <c:v>112.93333333333334</c:v>
                </c:pt>
                <c:pt idx="40">
                  <c:v>80.7</c:v>
                </c:pt>
                <c:pt idx="41">
                  <c:v>66.633333333333326</c:v>
                </c:pt>
                <c:pt idx="42">
                  <c:v>52.300000000000004</c:v>
                </c:pt>
                <c:pt idx="43">
                  <c:v>43.233333333333327</c:v>
                </c:pt>
                <c:pt idx="44">
                  <c:v>34.733333333333327</c:v>
                </c:pt>
                <c:pt idx="45">
                  <c:v>28.399999999999995</c:v>
                </c:pt>
                <c:pt idx="46">
                  <c:v>22.966666666666669</c:v>
                </c:pt>
                <c:pt idx="47">
                  <c:v>18.466666666666669</c:v>
                </c:pt>
                <c:pt idx="48">
                  <c:v>14.833333333333334</c:v>
                </c:pt>
                <c:pt idx="49">
                  <c:v>12.033333333333333</c:v>
                </c:pt>
                <c:pt idx="50">
                  <c:v>11.023333333333333</c:v>
                </c:pt>
                <c:pt idx="51">
                  <c:v>8.1166666666666671</c:v>
                </c:pt>
                <c:pt idx="52">
                  <c:v>6.6266666666666678</c:v>
                </c:pt>
                <c:pt idx="53">
                  <c:v>5.5333333333333341</c:v>
                </c:pt>
                <c:pt idx="54">
                  <c:v>4.706666666666667</c:v>
                </c:pt>
                <c:pt idx="55">
                  <c:v>7.9666666666666677</c:v>
                </c:pt>
                <c:pt idx="56">
                  <c:v>5.98</c:v>
                </c:pt>
                <c:pt idx="57">
                  <c:v>2.8666666666666667</c:v>
                </c:pt>
                <c:pt idx="58">
                  <c:v>2.38</c:v>
                </c:pt>
                <c:pt idx="59">
                  <c:v>2.0666666666666669</c:v>
                </c:pt>
                <c:pt idx="60">
                  <c:v>1.843333333333333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7EF-4AC7-8E4B-54FC28595393}"/>
            </c:ext>
          </c:extLst>
        </c:ser>
        <c:ser>
          <c:idx val="8"/>
          <c:order val="13"/>
          <c:tx>
            <c:v>Pit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'[2]Average Pit 2'!$E$8:$E$68</c:f>
              <c:numCache>
                <c:formatCode>General</c:formatCode>
                <c:ptCount val="61"/>
                <c:pt idx="0">
                  <c:v>4.2400000000000001E-5</c:v>
                </c:pt>
                <c:pt idx="1">
                  <c:v>3.8800000000000001E-5</c:v>
                </c:pt>
                <c:pt idx="2">
                  <c:v>4.1E-5</c:v>
                </c:pt>
                <c:pt idx="3">
                  <c:v>4.6900000000000002E-5</c:v>
                </c:pt>
                <c:pt idx="4">
                  <c:v>5.3199999999999999E-5</c:v>
                </c:pt>
                <c:pt idx="5">
                  <c:v>6.4700000000000001E-5</c:v>
                </c:pt>
                <c:pt idx="6">
                  <c:v>8.8599999999999999E-5</c:v>
                </c:pt>
                <c:pt idx="7">
                  <c:v>1.34E-4</c:v>
                </c:pt>
                <c:pt idx="8">
                  <c:v>2.13E-4</c:v>
                </c:pt>
                <c:pt idx="9">
                  <c:v>3.3700000000000001E-4</c:v>
                </c:pt>
                <c:pt idx="10">
                  <c:v>4.5899999999999999E-4</c:v>
                </c:pt>
                <c:pt idx="11">
                  <c:v>4.2666666666666661E-4</c:v>
                </c:pt>
                <c:pt idx="12">
                  <c:v>4.0233333333333332E-4</c:v>
                </c:pt>
                <c:pt idx="13">
                  <c:v>4.6266666666666662E-4</c:v>
                </c:pt>
                <c:pt idx="14">
                  <c:v>8.8433333333333333E-4</c:v>
                </c:pt>
                <c:pt idx="15">
                  <c:v>9.2299999999999988E-4</c:v>
                </c:pt>
                <c:pt idx="16">
                  <c:v>1.5433333333333334E-3</c:v>
                </c:pt>
                <c:pt idx="17">
                  <c:v>1.83E-3</c:v>
                </c:pt>
                <c:pt idx="18">
                  <c:v>2.9033333333333329E-3</c:v>
                </c:pt>
                <c:pt idx="19">
                  <c:v>3.8799999999999998E-3</c:v>
                </c:pt>
                <c:pt idx="20">
                  <c:v>5.7566666666666669E-3</c:v>
                </c:pt>
                <c:pt idx="21">
                  <c:v>8.6533333333333341E-3</c:v>
                </c:pt>
                <c:pt idx="22">
                  <c:v>1.3086666666666668E-2</c:v>
                </c:pt>
                <c:pt idx="23">
                  <c:v>2.0866666666666669E-2</c:v>
                </c:pt>
                <c:pt idx="24">
                  <c:v>3.9966666666666671E-2</c:v>
                </c:pt>
                <c:pt idx="25">
                  <c:v>6.4533333333333331E-2</c:v>
                </c:pt>
                <c:pt idx="26">
                  <c:v>0.11410000000000002</c:v>
                </c:pt>
                <c:pt idx="27">
                  <c:v>0.22366666666666668</c:v>
                </c:pt>
                <c:pt idx="28">
                  <c:v>0.35233333333333333</c:v>
                </c:pt>
                <c:pt idx="29">
                  <c:v>0.433</c:v>
                </c:pt>
                <c:pt idx="30">
                  <c:v>0.64833333333333332</c:v>
                </c:pt>
                <c:pt idx="31">
                  <c:v>1.0843333333333334</c:v>
                </c:pt>
                <c:pt idx="32">
                  <c:v>1.4966666666666668</c:v>
                </c:pt>
                <c:pt idx="33">
                  <c:v>2.0366666666666666</c:v>
                </c:pt>
                <c:pt idx="34">
                  <c:v>2.56</c:v>
                </c:pt>
                <c:pt idx="35">
                  <c:v>3.1300000000000003</c:v>
                </c:pt>
                <c:pt idx="36">
                  <c:v>5.0266666666666664</c:v>
                </c:pt>
                <c:pt idx="37">
                  <c:v>5.663333333333334</c:v>
                </c:pt>
                <c:pt idx="38">
                  <c:v>6.91</c:v>
                </c:pt>
                <c:pt idx="39">
                  <c:v>8.043333333333333</c:v>
                </c:pt>
                <c:pt idx="40">
                  <c:v>10.276666666666667</c:v>
                </c:pt>
                <c:pt idx="41">
                  <c:v>12.566666666666668</c:v>
                </c:pt>
                <c:pt idx="42">
                  <c:v>15.933333333333332</c:v>
                </c:pt>
                <c:pt idx="43">
                  <c:v>20.2</c:v>
                </c:pt>
                <c:pt idx="44">
                  <c:v>25.066666666666666</c:v>
                </c:pt>
                <c:pt idx="45">
                  <c:v>31.633333333333329</c:v>
                </c:pt>
                <c:pt idx="46">
                  <c:v>40.066666666666663</c:v>
                </c:pt>
                <c:pt idx="47">
                  <c:v>50.466666666666661</c:v>
                </c:pt>
                <c:pt idx="48">
                  <c:v>63.033333333333331</c:v>
                </c:pt>
                <c:pt idx="49">
                  <c:v>79.5</c:v>
                </c:pt>
                <c:pt idx="50">
                  <c:v>99.933333333333337</c:v>
                </c:pt>
                <c:pt idx="51">
                  <c:v>126</c:v>
                </c:pt>
                <c:pt idx="52">
                  <c:v>158.66666666666666</c:v>
                </c:pt>
                <c:pt idx="53">
                  <c:v>200</c:v>
                </c:pt>
                <c:pt idx="54">
                  <c:v>251</c:v>
                </c:pt>
                <c:pt idx="55">
                  <c:v>316.33333333333331</c:v>
                </c:pt>
                <c:pt idx="56">
                  <c:v>397.33333333333331</c:v>
                </c:pt>
                <c:pt idx="57">
                  <c:v>459.33333333333331</c:v>
                </c:pt>
                <c:pt idx="58">
                  <c:v>514.33333333333337</c:v>
                </c:pt>
                <c:pt idx="59">
                  <c:v>618</c:v>
                </c:pt>
                <c:pt idx="60">
                  <c:v>648.33333333333337</c:v>
                </c:pt>
              </c:numCache>
            </c:numRef>
          </c:xVal>
          <c:yVal>
            <c:numRef>
              <c:f>'[2]Average Pit 2'!$F$8:$F$68</c:f>
              <c:numCache>
                <c:formatCode>General</c:formatCode>
                <c:ptCount val="61"/>
                <c:pt idx="0">
                  <c:v>134000</c:v>
                </c:pt>
                <c:pt idx="1">
                  <c:v>155000</c:v>
                </c:pt>
                <c:pt idx="2">
                  <c:v>157000</c:v>
                </c:pt>
                <c:pt idx="3">
                  <c:v>149000</c:v>
                </c:pt>
                <c:pt idx="4">
                  <c:v>145000</c:v>
                </c:pt>
                <c:pt idx="5">
                  <c:v>132000</c:v>
                </c:pt>
                <c:pt idx="6">
                  <c:v>109000</c:v>
                </c:pt>
                <c:pt idx="7">
                  <c:v>82300</c:v>
                </c:pt>
                <c:pt idx="8">
                  <c:v>60000</c:v>
                </c:pt>
                <c:pt idx="9">
                  <c:v>44400</c:v>
                </c:pt>
                <c:pt idx="10">
                  <c:v>38500</c:v>
                </c:pt>
                <c:pt idx="11">
                  <c:v>21313.333333333332</c:v>
                </c:pt>
                <c:pt idx="12">
                  <c:v>32166.666666666668</c:v>
                </c:pt>
                <c:pt idx="13">
                  <c:v>39200</c:v>
                </c:pt>
                <c:pt idx="14">
                  <c:v>28633.333333333332</c:v>
                </c:pt>
                <c:pt idx="15">
                  <c:v>38633.333333333336</c:v>
                </c:pt>
                <c:pt idx="16">
                  <c:v>30466.666666666668</c:v>
                </c:pt>
                <c:pt idx="17">
                  <c:v>33166.666666666664</c:v>
                </c:pt>
                <c:pt idx="18">
                  <c:v>26900</c:v>
                </c:pt>
                <c:pt idx="19">
                  <c:v>25533.333333333332</c:v>
                </c:pt>
                <c:pt idx="20">
                  <c:v>22666.666666666668</c:v>
                </c:pt>
                <c:pt idx="21">
                  <c:v>19100</c:v>
                </c:pt>
                <c:pt idx="22">
                  <c:v>15966.666666666666</c:v>
                </c:pt>
                <c:pt idx="23">
                  <c:v>12766.666666666666</c:v>
                </c:pt>
                <c:pt idx="24">
                  <c:v>8653.3333333333339</c:v>
                </c:pt>
                <c:pt idx="25">
                  <c:v>6546.666666666667</c:v>
                </c:pt>
                <c:pt idx="26">
                  <c:v>4560</c:v>
                </c:pt>
                <c:pt idx="27">
                  <c:v>2800</c:v>
                </c:pt>
                <c:pt idx="28">
                  <c:v>2066.6666666666665</c:v>
                </c:pt>
                <c:pt idx="29">
                  <c:v>1760</c:v>
                </c:pt>
                <c:pt idx="30">
                  <c:v>1430</c:v>
                </c:pt>
                <c:pt idx="31">
                  <c:v>920.66666666666663</c:v>
                </c:pt>
                <c:pt idx="32">
                  <c:v>723.66666666666663</c:v>
                </c:pt>
                <c:pt idx="33">
                  <c:v>566.33333333333337</c:v>
                </c:pt>
                <c:pt idx="34">
                  <c:v>514.33333333333337</c:v>
                </c:pt>
                <c:pt idx="35">
                  <c:v>399</c:v>
                </c:pt>
                <c:pt idx="36">
                  <c:v>203</c:v>
                </c:pt>
                <c:pt idx="37">
                  <c:v>171.33333333333334</c:v>
                </c:pt>
                <c:pt idx="38">
                  <c:v>126.33333333333333</c:v>
                </c:pt>
                <c:pt idx="39">
                  <c:v>110</c:v>
                </c:pt>
                <c:pt idx="40">
                  <c:v>80.233333333333334</c:v>
                </c:pt>
                <c:pt idx="41">
                  <c:v>65.233333333333334</c:v>
                </c:pt>
                <c:pt idx="42">
                  <c:v>51.533333333333331</c:v>
                </c:pt>
                <c:pt idx="43">
                  <c:v>41.466666666666661</c:v>
                </c:pt>
                <c:pt idx="44">
                  <c:v>32.43333333333333</c:v>
                </c:pt>
                <c:pt idx="45">
                  <c:v>26.600000000000005</c:v>
                </c:pt>
                <c:pt idx="46">
                  <c:v>21.566666666666666</c:v>
                </c:pt>
                <c:pt idx="47">
                  <c:v>17.666666666666668</c:v>
                </c:pt>
                <c:pt idx="48">
                  <c:v>14.433333333333332</c:v>
                </c:pt>
                <c:pt idx="49">
                  <c:v>11.933333333333332</c:v>
                </c:pt>
                <c:pt idx="50">
                  <c:v>9.9966666666666661</c:v>
                </c:pt>
                <c:pt idx="51">
                  <c:v>8.4699999999999989</c:v>
                </c:pt>
                <c:pt idx="52">
                  <c:v>7.3033333333333337</c:v>
                </c:pt>
                <c:pt idx="53">
                  <c:v>6.0066666666666668</c:v>
                </c:pt>
                <c:pt idx="54">
                  <c:v>5.1966666666666663</c:v>
                </c:pt>
                <c:pt idx="55">
                  <c:v>4.5966666666666676</c:v>
                </c:pt>
                <c:pt idx="56">
                  <c:v>3.9866666666666668</c:v>
                </c:pt>
                <c:pt idx="57">
                  <c:v>3.7366666666666668</c:v>
                </c:pt>
                <c:pt idx="58">
                  <c:v>3.436666666666667</c:v>
                </c:pt>
                <c:pt idx="59">
                  <c:v>2.89</c:v>
                </c:pt>
                <c:pt idx="60">
                  <c:v>2.7600000000000002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7EF-4AC7-8E4B-54FC28595393}"/>
            </c:ext>
          </c:extLst>
        </c:ser>
        <c:ser>
          <c:idx val="9"/>
          <c:order val="14"/>
          <c:tx>
            <c:v>Pit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'[2]Average Pit 2'!$H$8:$H$68</c:f>
              <c:numCache>
                <c:formatCode>General</c:formatCode>
                <c:ptCount val="61"/>
                <c:pt idx="11">
                  <c:v>2.7900000000000001E-4</c:v>
                </c:pt>
                <c:pt idx="12">
                  <c:v>3.0150000000000001E-4</c:v>
                </c:pt>
                <c:pt idx="13">
                  <c:v>3.6550000000000005E-4</c:v>
                </c:pt>
                <c:pt idx="14">
                  <c:v>6.0166666666666669E-4</c:v>
                </c:pt>
                <c:pt idx="15">
                  <c:v>1.1149999999999999E-3</c:v>
                </c:pt>
                <c:pt idx="16">
                  <c:v>8.4499999999999994E-4</c:v>
                </c:pt>
                <c:pt idx="17">
                  <c:v>1.7799999999999997E-3</c:v>
                </c:pt>
                <c:pt idx="18">
                  <c:v>2.2966666666666669E-3</c:v>
                </c:pt>
                <c:pt idx="19">
                  <c:v>3.0766666666666668E-3</c:v>
                </c:pt>
                <c:pt idx="20">
                  <c:v>4.3266666666666662E-3</c:v>
                </c:pt>
                <c:pt idx="21">
                  <c:v>6.6933333333333333E-3</c:v>
                </c:pt>
                <c:pt idx="22">
                  <c:v>1.035E-2</c:v>
                </c:pt>
                <c:pt idx="23">
                  <c:v>1.5566666666666668E-2</c:v>
                </c:pt>
                <c:pt idx="24">
                  <c:v>2.52E-2</c:v>
                </c:pt>
                <c:pt idx="25">
                  <c:v>4.873333333333333E-2</c:v>
                </c:pt>
                <c:pt idx="26">
                  <c:v>7.6866666666666653E-2</c:v>
                </c:pt>
                <c:pt idx="27">
                  <c:v>0.15866666666666665</c:v>
                </c:pt>
                <c:pt idx="28">
                  <c:v>0.32033333333333336</c:v>
                </c:pt>
                <c:pt idx="29">
                  <c:v>0.49233333333333329</c:v>
                </c:pt>
                <c:pt idx="30">
                  <c:v>0.83333333333333337</c:v>
                </c:pt>
                <c:pt idx="31">
                  <c:v>1.0289999999999999</c:v>
                </c:pt>
                <c:pt idx="32">
                  <c:v>1.4000000000000001</c:v>
                </c:pt>
                <c:pt idx="33">
                  <c:v>1.6133333333333333</c:v>
                </c:pt>
                <c:pt idx="34">
                  <c:v>2.5866666666666664</c:v>
                </c:pt>
                <c:pt idx="35">
                  <c:v>3.2466666666666666</c:v>
                </c:pt>
                <c:pt idx="36">
                  <c:v>3.9933333333333336</c:v>
                </c:pt>
                <c:pt idx="37">
                  <c:v>5.3000000000000007</c:v>
                </c:pt>
                <c:pt idx="38">
                  <c:v>6.583333333333333</c:v>
                </c:pt>
                <c:pt idx="39">
                  <c:v>8.17</c:v>
                </c:pt>
                <c:pt idx="40">
                  <c:v>10.1</c:v>
                </c:pt>
                <c:pt idx="41">
                  <c:v>12.766666666666666</c:v>
                </c:pt>
                <c:pt idx="42">
                  <c:v>15.833333333333334</c:v>
                </c:pt>
                <c:pt idx="43">
                  <c:v>20.033333333333335</c:v>
                </c:pt>
                <c:pt idx="44">
                  <c:v>25.066666666666666</c:v>
                </c:pt>
                <c:pt idx="45">
                  <c:v>31.7</c:v>
                </c:pt>
                <c:pt idx="46">
                  <c:v>39.9</c:v>
                </c:pt>
                <c:pt idx="47">
                  <c:v>50.366666666666674</c:v>
                </c:pt>
                <c:pt idx="48">
                  <c:v>63.20000000000001</c:v>
                </c:pt>
                <c:pt idx="49">
                  <c:v>79.499999999999986</c:v>
                </c:pt>
                <c:pt idx="50">
                  <c:v>100</c:v>
                </c:pt>
                <c:pt idx="51">
                  <c:v>126.33333333333333</c:v>
                </c:pt>
                <c:pt idx="52">
                  <c:v>158.66666666666666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398.33333333333331</c:v>
                </c:pt>
                <c:pt idx="57">
                  <c:v>501.33333333333331</c:v>
                </c:pt>
                <c:pt idx="58">
                  <c:v>612.33333333333337</c:v>
                </c:pt>
                <c:pt idx="59">
                  <c:v>708.66666666666663</c:v>
                </c:pt>
                <c:pt idx="60">
                  <c:v>775</c:v>
                </c:pt>
              </c:numCache>
            </c:numRef>
          </c:xVal>
          <c:yVal>
            <c:numRef>
              <c:f>'[2]Average Pit 2'!$I$8:$I$68</c:f>
              <c:numCache>
                <c:formatCode>General</c:formatCode>
                <c:ptCount val="61"/>
                <c:pt idx="11">
                  <c:v>2330</c:v>
                </c:pt>
                <c:pt idx="12">
                  <c:v>13285</c:v>
                </c:pt>
                <c:pt idx="13">
                  <c:v>26300</c:v>
                </c:pt>
                <c:pt idx="14">
                  <c:v>21433.333333333332</c:v>
                </c:pt>
                <c:pt idx="15">
                  <c:v>20433.333333333332</c:v>
                </c:pt>
                <c:pt idx="16">
                  <c:v>39533.333333333336</c:v>
                </c:pt>
                <c:pt idx="17">
                  <c:v>27100</c:v>
                </c:pt>
                <c:pt idx="18">
                  <c:v>30666.666666666668</c:v>
                </c:pt>
                <c:pt idx="19">
                  <c:v>29900</c:v>
                </c:pt>
                <c:pt idx="20">
                  <c:v>26366.666666666668</c:v>
                </c:pt>
                <c:pt idx="21">
                  <c:v>22400</c:v>
                </c:pt>
                <c:pt idx="22">
                  <c:v>18700</c:v>
                </c:pt>
                <c:pt idx="23">
                  <c:v>15866.666666666666</c:v>
                </c:pt>
                <c:pt idx="24">
                  <c:v>12500</c:v>
                </c:pt>
                <c:pt idx="25">
                  <c:v>7940</c:v>
                </c:pt>
                <c:pt idx="26">
                  <c:v>6296.666666666667</c:v>
                </c:pt>
                <c:pt idx="27">
                  <c:v>3756.6666666666665</c:v>
                </c:pt>
                <c:pt idx="28">
                  <c:v>2170</c:v>
                </c:pt>
                <c:pt idx="29">
                  <c:v>1670</c:v>
                </c:pt>
                <c:pt idx="30">
                  <c:v>1058.3333333333333</c:v>
                </c:pt>
                <c:pt idx="31">
                  <c:v>918</c:v>
                </c:pt>
                <c:pt idx="32">
                  <c:v>721</c:v>
                </c:pt>
                <c:pt idx="33">
                  <c:v>660.33333333333337</c:v>
                </c:pt>
                <c:pt idx="34">
                  <c:v>471.66666666666669</c:v>
                </c:pt>
                <c:pt idx="35">
                  <c:v>331.33333333333331</c:v>
                </c:pt>
                <c:pt idx="36">
                  <c:v>270</c:v>
                </c:pt>
                <c:pt idx="37">
                  <c:v>177.33333333333334</c:v>
                </c:pt>
                <c:pt idx="38">
                  <c:v>140</c:v>
                </c:pt>
                <c:pt idx="39">
                  <c:v>108.33333333333333</c:v>
                </c:pt>
                <c:pt idx="40">
                  <c:v>86.5</c:v>
                </c:pt>
                <c:pt idx="41">
                  <c:v>64.666666666666671</c:v>
                </c:pt>
                <c:pt idx="42">
                  <c:v>53.266666666666673</c:v>
                </c:pt>
                <c:pt idx="43">
                  <c:v>42.233333333333334</c:v>
                </c:pt>
                <c:pt idx="44">
                  <c:v>35.633333333333333</c:v>
                </c:pt>
                <c:pt idx="45">
                  <c:v>28.633333333333336</c:v>
                </c:pt>
                <c:pt idx="46">
                  <c:v>23.133333333333336</c:v>
                </c:pt>
                <c:pt idx="47">
                  <c:v>19.099999999999998</c:v>
                </c:pt>
                <c:pt idx="48">
                  <c:v>15.800000000000002</c:v>
                </c:pt>
                <c:pt idx="49">
                  <c:v>12.833333333333334</c:v>
                </c:pt>
                <c:pt idx="50">
                  <c:v>10.766666666666666</c:v>
                </c:pt>
                <c:pt idx="51">
                  <c:v>8.6533333333333342</c:v>
                </c:pt>
                <c:pt idx="52">
                  <c:v>7.0333333333333341</c:v>
                </c:pt>
                <c:pt idx="53">
                  <c:v>5.8966666666666656</c:v>
                </c:pt>
                <c:pt idx="54">
                  <c:v>5.0166666666666666</c:v>
                </c:pt>
                <c:pt idx="55">
                  <c:v>4.2666666666666666</c:v>
                </c:pt>
                <c:pt idx="56">
                  <c:v>3.6266666666666669</c:v>
                </c:pt>
                <c:pt idx="57">
                  <c:v>2.8766666666666669</c:v>
                </c:pt>
                <c:pt idx="58">
                  <c:v>2.7633333333333336</c:v>
                </c:pt>
                <c:pt idx="59">
                  <c:v>2.4766666666666666</c:v>
                </c:pt>
                <c:pt idx="60">
                  <c:v>2.2933333333333334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7EF-4AC7-8E4B-54FC28595393}"/>
            </c:ext>
          </c:extLst>
        </c:ser>
        <c:ser>
          <c:idx val="10"/>
          <c:order val="15"/>
          <c:tx>
            <c:v>Pit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'[2]Average Pit 2'!$K$8:$K$68</c:f>
              <c:numCache>
                <c:formatCode>General</c:formatCode>
                <c:ptCount val="61"/>
                <c:pt idx="11">
                  <c:v>1.0900000000000001E-4</c:v>
                </c:pt>
                <c:pt idx="12">
                  <c:v>1.84E-4</c:v>
                </c:pt>
                <c:pt idx="13">
                  <c:v>2.8899999999999998E-4</c:v>
                </c:pt>
                <c:pt idx="14">
                  <c:v>4.6799999999999999E-4</c:v>
                </c:pt>
                <c:pt idx="15">
                  <c:v>5.2799999999999993E-4</c:v>
                </c:pt>
                <c:pt idx="16">
                  <c:v>4.9700000000000005E-4</c:v>
                </c:pt>
                <c:pt idx="17">
                  <c:v>7.9633333333333335E-4</c:v>
                </c:pt>
                <c:pt idx="18">
                  <c:v>1.0826666666666667E-3</c:v>
                </c:pt>
                <c:pt idx="19">
                  <c:v>1.4436666666666667E-3</c:v>
                </c:pt>
                <c:pt idx="20">
                  <c:v>2.4033333333333333E-3</c:v>
                </c:pt>
                <c:pt idx="21">
                  <c:v>3.2166666666666667E-3</c:v>
                </c:pt>
                <c:pt idx="22">
                  <c:v>4.503333333333334E-3</c:v>
                </c:pt>
                <c:pt idx="23">
                  <c:v>6.8933333333333338E-3</c:v>
                </c:pt>
                <c:pt idx="24">
                  <c:v>1.1216666666666666E-2</c:v>
                </c:pt>
                <c:pt idx="25">
                  <c:v>1.9033333333333333E-2</c:v>
                </c:pt>
                <c:pt idx="26">
                  <c:v>3.7200000000000004E-2</c:v>
                </c:pt>
                <c:pt idx="27">
                  <c:v>1.135</c:v>
                </c:pt>
                <c:pt idx="28">
                  <c:v>0.32666666666666666</c:v>
                </c:pt>
                <c:pt idx="29">
                  <c:v>0.65866666666666662</c:v>
                </c:pt>
                <c:pt idx="30">
                  <c:v>0.64366666666666672</c:v>
                </c:pt>
                <c:pt idx="31">
                  <c:v>0.61366666666666669</c:v>
                </c:pt>
                <c:pt idx="32">
                  <c:v>1.0223333333333333</c:v>
                </c:pt>
                <c:pt idx="33">
                  <c:v>1.5833333333333333</c:v>
                </c:pt>
                <c:pt idx="34">
                  <c:v>1.5183333333333333</c:v>
                </c:pt>
                <c:pt idx="35">
                  <c:v>3.8233333333333328</c:v>
                </c:pt>
                <c:pt idx="36">
                  <c:v>2.8466666666666671</c:v>
                </c:pt>
                <c:pt idx="37">
                  <c:v>2.5466666666666664</c:v>
                </c:pt>
                <c:pt idx="38">
                  <c:v>3.3933333333333331</c:v>
                </c:pt>
                <c:pt idx="39">
                  <c:v>5.1333333333333329</c:v>
                </c:pt>
                <c:pt idx="40">
                  <c:v>7.8133333333333326</c:v>
                </c:pt>
                <c:pt idx="41">
                  <c:v>11.933333333333335</c:v>
                </c:pt>
                <c:pt idx="42">
                  <c:v>16.100000000000001</c:v>
                </c:pt>
                <c:pt idx="43">
                  <c:v>19.866666666666664</c:v>
                </c:pt>
                <c:pt idx="44">
                  <c:v>24.333333333333332</c:v>
                </c:pt>
                <c:pt idx="45">
                  <c:v>30.933333333333334</c:v>
                </c:pt>
                <c:pt idx="46">
                  <c:v>40.5</c:v>
                </c:pt>
                <c:pt idx="47">
                  <c:v>50.1</c:v>
                </c:pt>
                <c:pt idx="48">
                  <c:v>63.29999999999999</c:v>
                </c:pt>
                <c:pt idx="49">
                  <c:v>78.5</c:v>
                </c:pt>
                <c:pt idx="50">
                  <c:v>99.933333333333337</c:v>
                </c:pt>
                <c:pt idx="51">
                  <c:v>125.33333333333333</c:v>
                </c:pt>
                <c:pt idx="52">
                  <c:v>158.33333333333334</c:v>
                </c:pt>
                <c:pt idx="53">
                  <c:v>199.33333333333334</c:v>
                </c:pt>
                <c:pt idx="54">
                  <c:v>249.66666666666666</c:v>
                </c:pt>
                <c:pt idx="55">
                  <c:v>276.33333333333331</c:v>
                </c:pt>
                <c:pt idx="56">
                  <c:v>269</c:v>
                </c:pt>
                <c:pt idx="57">
                  <c:v>287.33333333333331</c:v>
                </c:pt>
                <c:pt idx="58">
                  <c:v>314</c:v>
                </c:pt>
                <c:pt idx="59">
                  <c:v>322.66666666666669</c:v>
                </c:pt>
                <c:pt idx="60">
                  <c:v>321.33333333333331</c:v>
                </c:pt>
              </c:numCache>
            </c:numRef>
          </c:xVal>
          <c:yVal>
            <c:numRef>
              <c:f>'[2]Average Pit 2'!$L$8:$L$68</c:f>
              <c:numCache>
                <c:formatCode>General</c:formatCode>
                <c:ptCount val="61"/>
                <c:pt idx="11">
                  <c:v>31100</c:v>
                </c:pt>
                <c:pt idx="12">
                  <c:v>32350</c:v>
                </c:pt>
                <c:pt idx="13">
                  <c:v>39800</c:v>
                </c:pt>
                <c:pt idx="14">
                  <c:v>39350</c:v>
                </c:pt>
                <c:pt idx="15">
                  <c:v>38966.666666666664</c:v>
                </c:pt>
                <c:pt idx="16">
                  <c:v>64000</c:v>
                </c:pt>
                <c:pt idx="17">
                  <c:v>70633.333333333328</c:v>
                </c:pt>
                <c:pt idx="18">
                  <c:v>59266.666666666664</c:v>
                </c:pt>
                <c:pt idx="19">
                  <c:v>72033.333333333328</c:v>
                </c:pt>
                <c:pt idx="20">
                  <c:v>49400</c:v>
                </c:pt>
                <c:pt idx="21">
                  <c:v>47400</c:v>
                </c:pt>
                <c:pt idx="22">
                  <c:v>45800</c:v>
                </c:pt>
                <c:pt idx="23">
                  <c:v>38666.666666666664</c:v>
                </c:pt>
                <c:pt idx="24">
                  <c:v>30633.333333333332</c:v>
                </c:pt>
                <c:pt idx="25">
                  <c:v>22833.333333333332</c:v>
                </c:pt>
                <c:pt idx="26">
                  <c:v>15003.333333333334</c:v>
                </c:pt>
                <c:pt idx="27">
                  <c:v>1653</c:v>
                </c:pt>
                <c:pt idx="28">
                  <c:v>2331</c:v>
                </c:pt>
                <c:pt idx="29">
                  <c:v>826.66666666666663</c:v>
                </c:pt>
                <c:pt idx="30">
                  <c:v>971</c:v>
                </c:pt>
                <c:pt idx="31">
                  <c:v>1696.6666666666667</c:v>
                </c:pt>
                <c:pt idx="32">
                  <c:v>954.33333333333337</c:v>
                </c:pt>
                <c:pt idx="33">
                  <c:v>717.33333333333337</c:v>
                </c:pt>
                <c:pt idx="34">
                  <c:v>1039</c:v>
                </c:pt>
                <c:pt idx="35">
                  <c:v>318</c:v>
                </c:pt>
                <c:pt idx="36">
                  <c:v>485</c:v>
                </c:pt>
                <c:pt idx="37">
                  <c:v>706.33333333333337</c:v>
                </c:pt>
                <c:pt idx="38">
                  <c:v>714.66666666666663</c:v>
                </c:pt>
                <c:pt idx="39">
                  <c:v>479</c:v>
                </c:pt>
                <c:pt idx="40">
                  <c:v>296.33333333333331</c:v>
                </c:pt>
                <c:pt idx="41">
                  <c:v>118.89999999999999</c:v>
                </c:pt>
                <c:pt idx="42">
                  <c:v>76.366666666666674</c:v>
                </c:pt>
                <c:pt idx="43">
                  <c:v>62.766666666666673</c:v>
                </c:pt>
                <c:pt idx="44">
                  <c:v>48.966666666666669</c:v>
                </c:pt>
                <c:pt idx="45">
                  <c:v>32.333333333333336</c:v>
                </c:pt>
                <c:pt idx="46">
                  <c:v>25.599999999999998</c:v>
                </c:pt>
                <c:pt idx="47">
                  <c:v>19.366666666666667</c:v>
                </c:pt>
                <c:pt idx="48">
                  <c:v>16.166666666666668</c:v>
                </c:pt>
                <c:pt idx="49">
                  <c:v>13.699999999999998</c:v>
                </c:pt>
                <c:pt idx="50">
                  <c:v>11.576666666666666</c:v>
                </c:pt>
                <c:pt idx="51">
                  <c:v>10.686666666666667</c:v>
                </c:pt>
                <c:pt idx="52">
                  <c:v>9.0766666666666662</c:v>
                </c:pt>
                <c:pt idx="53">
                  <c:v>7.5466666666666669</c:v>
                </c:pt>
                <c:pt idx="54">
                  <c:v>6.253333333333333</c:v>
                </c:pt>
                <c:pt idx="55">
                  <c:v>6.3</c:v>
                </c:pt>
                <c:pt idx="56">
                  <c:v>6.5866666666666669</c:v>
                </c:pt>
                <c:pt idx="57">
                  <c:v>6.206666666666667</c:v>
                </c:pt>
                <c:pt idx="58">
                  <c:v>5.7633333333333328</c:v>
                </c:pt>
                <c:pt idx="59">
                  <c:v>5.7566666666666668</c:v>
                </c:pt>
                <c:pt idx="60">
                  <c:v>5.9233333333333329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7EF-4AC7-8E4B-54FC28595393}"/>
            </c:ext>
          </c:extLst>
        </c:ser>
        <c:ser>
          <c:idx val="11"/>
          <c:order val="16"/>
          <c:tx>
            <c:v>Pit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'[2]Average Pit 2'!$N$8:$N$68</c:f>
              <c:numCache>
                <c:formatCode>General</c:formatCode>
                <c:ptCount val="61"/>
                <c:pt idx="0">
                  <c:v>1.649E-4</c:v>
                </c:pt>
                <c:pt idx="1">
                  <c:v>1.4869999999999998E-4</c:v>
                </c:pt>
                <c:pt idx="2">
                  <c:v>1.4225000000000002E-4</c:v>
                </c:pt>
                <c:pt idx="3">
                  <c:v>1.5366666666666667E-4</c:v>
                </c:pt>
                <c:pt idx="4">
                  <c:v>1.6466666666666667E-4</c:v>
                </c:pt>
                <c:pt idx="5">
                  <c:v>1.8333333333333331E-4</c:v>
                </c:pt>
                <c:pt idx="6">
                  <c:v>2.043333333333333E-4</c:v>
                </c:pt>
                <c:pt idx="7">
                  <c:v>2.3366666666666666E-4</c:v>
                </c:pt>
                <c:pt idx="8">
                  <c:v>2.986666666666667E-4</c:v>
                </c:pt>
                <c:pt idx="9">
                  <c:v>4.2999999999999999E-4</c:v>
                </c:pt>
                <c:pt idx="10">
                  <c:v>5.8766666666666668E-4</c:v>
                </c:pt>
                <c:pt idx="11">
                  <c:v>6.7166666666666666E-4</c:v>
                </c:pt>
                <c:pt idx="12">
                  <c:v>7.3200000000000001E-4</c:v>
                </c:pt>
                <c:pt idx="13">
                  <c:v>1.1326666666666666E-3</c:v>
                </c:pt>
                <c:pt idx="14">
                  <c:v>1.7333333333333333E-3</c:v>
                </c:pt>
                <c:pt idx="15">
                  <c:v>2.3700000000000001E-3</c:v>
                </c:pt>
                <c:pt idx="16">
                  <c:v>2.6700000000000001E-3</c:v>
                </c:pt>
                <c:pt idx="17">
                  <c:v>3.9399999999999999E-3</c:v>
                </c:pt>
                <c:pt idx="18">
                  <c:v>5.9500000000000004E-3</c:v>
                </c:pt>
                <c:pt idx="19">
                  <c:v>8.5433333333333333E-3</c:v>
                </c:pt>
                <c:pt idx="20">
                  <c:v>1.3206666666666667E-2</c:v>
                </c:pt>
                <c:pt idx="21">
                  <c:v>2.0099999999999996E-2</c:v>
                </c:pt>
                <c:pt idx="22">
                  <c:v>3.093333333333333E-2</c:v>
                </c:pt>
                <c:pt idx="23">
                  <c:v>4.7266666666666658E-2</c:v>
                </c:pt>
                <c:pt idx="24">
                  <c:v>7.2133333333333327E-2</c:v>
                </c:pt>
                <c:pt idx="25">
                  <c:v>0.11866666666666666</c:v>
                </c:pt>
                <c:pt idx="26">
                  <c:v>0.16300000000000001</c:v>
                </c:pt>
                <c:pt idx="27">
                  <c:v>0.27733333333333338</c:v>
                </c:pt>
                <c:pt idx="28">
                  <c:v>0.49133333333333334</c:v>
                </c:pt>
                <c:pt idx="29">
                  <c:v>1.0563333333333333</c:v>
                </c:pt>
                <c:pt idx="30">
                  <c:v>1.1066666666666667</c:v>
                </c:pt>
                <c:pt idx="31">
                  <c:v>1.0706666666666667</c:v>
                </c:pt>
                <c:pt idx="32">
                  <c:v>1.2936666666666667</c:v>
                </c:pt>
                <c:pt idx="33">
                  <c:v>1.6900000000000002</c:v>
                </c:pt>
                <c:pt idx="34">
                  <c:v>3</c:v>
                </c:pt>
                <c:pt idx="35">
                  <c:v>3.043333333333333</c:v>
                </c:pt>
                <c:pt idx="36">
                  <c:v>4.1233333333333331</c:v>
                </c:pt>
                <c:pt idx="37">
                  <c:v>5.3033333333333337</c:v>
                </c:pt>
                <c:pt idx="38">
                  <c:v>6.7366666666666672</c:v>
                </c:pt>
                <c:pt idx="39">
                  <c:v>8.4166666666666661</c:v>
                </c:pt>
                <c:pt idx="40">
                  <c:v>9.9666666666666668</c:v>
                </c:pt>
                <c:pt idx="41">
                  <c:v>12.666666666666666</c:v>
                </c:pt>
                <c:pt idx="42">
                  <c:v>15.833333333333334</c:v>
                </c:pt>
                <c:pt idx="43">
                  <c:v>20.033333333333335</c:v>
                </c:pt>
                <c:pt idx="44">
                  <c:v>25.166666666666668</c:v>
                </c:pt>
                <c:pt idx="45">
                  <c:v>31.733333333333334</c:v>
                </c:pt>
                <c:pt idx="46">
                  <c:v>40.033333333333331</c:v>
                </c:pt>
                <c:pt idx="47">
                  <c:v>50.166666666666664</c:v>
                </c:pt>
                <c:pt idx="48">
                  <c:v>63.166666666666664</c:v>
                </c:pt>
                <c:pt idx="49">
                  <c:v>79.600000000000009</c:v>
                </c:pt>
                <c:pt idx="50">
                  <c:v>100</c:v>
                </c:pt>
                <c:pt idx="51">
                  <c:v>126</c:v>
                </c:pt>
                <c:pt idx="52">
                  <c:v>158.33333333333334</c:v>
                </c:pt>
                <c:pt idx="53">
                  <c:v>200</c:v>
                </c:pt>
                <c:pt idx="54">
                  <c:v>251.33333333333334</c:v>
                </c:pt>
                <c:pt idx="55">
                  <c:v>316</c:v>
                </c:pt>
                <c:pt idx="56">
                  <c:v>398.33333333333331</c:v>
                </c:pt>
                <c:pt idx="57">
                  <c:v>501.33333333333331</c:v>
                </c:pt>
                <c:pt idx="58">
                  <c:v>631.33333333333337</c:v>
                </c:pt>
                <c:pt idx="59">
                  <c:v>795</c:v>
                </c:pt>
                <c:pt idx="60">
                  <c:v>1000</c:v>
                </c:pt>
              </c:numCache>
            </c:numRef>
          </c:xVal>
          <c:yVal>
            <c:numRef>
              <c:f>'[2]Average Pit 2'!$O$8:$O$68</c:f>
              <c:numCache>
                <c:formatCode>General</c:formatCode>
                <c:ptCount val="61"/>
                <c:pt idx="0">
                  <c:v>158950</c:v>
                </c:pt>
                <c:pt idx="1">
                  <c:v>144000</c:v>
                </c:pt>
                <c:pt idx="2">
                  <c:v>129000</c:v>
                </c:pt>
                <c:pt idx="3">
                  <c:v>84913.333333333328</c:v>
                </c:pt>
                <c:pt idx="4">
                  <c:v>91833.333333333328</c:v>
                </c:pt>
                <c:pt idx="5">
                  <c:v>93253.333333333328</c:v>
                </c:pt>
                <c:pt idx="6">
                  <c:v>82733.333333333328</c:v>
                </c:pt>
                <c:pt idx="7">
                  <c:v>67700</c:v>
                </c:pt>
                <c:pt idx="8">
                  <c:v>58733.333333333336</c:v>
                </c:pt>
                <c:pt idx="9">
                  <c:v>54333.333333333336</c:v>
                </c:pt>
                <c:pt idx="10">
                  <c:v>44033.333333333336</c:v>
                </c:pt>
                <c:pt idx="11">
                  <c:v>43900</c:v>
                </c:pt>
                <c:pt idx="12">
                  <c:v>46433.333333333336</c:v>
                </c:pt>
                <c:pt idx="13">
                  <c:v>37100</c:v>
                </c:pt>
                <c:pt idx="14">
                  <c:v>30300</c:v>
                </c:pt>
                <c:pt idx="15">
                  <c:v>23100</c:v>
                </c:pt>
                <c:pt idx="16">
                  <c:v>27400</c:v>
                </c:pt>
                <c:pt idx="17">
                  <c:v>23433.333333333332</c:v>
                </c:pt>
                <c:pt idx="18">
                  <c:v>17890</c:v>
                </c:pt>
                <c:pt idx="19">
                  <c:v>15303.333333333334</c:v>
                </c:pt>
                <c:pt idx="20">
                  <c:v>12010</c:v>
                </c:pt>
                <c:pt idx="21">
                  <c:v>9913.3333333333339</c:v>
                </c:pt>
                <c:pt idx="22">
                  <c:v>7846.666666666667</c:v>
                </c:pt>
                <c:pt idx="23">
                  <c:v>6256.666666666667</c:v>
                </c:pt>
                <c:pt idx="24">
                  <c:v>4963.333333333333</c:v>
                </c:pt>
                <c:pt idx="25">
                  <c:v>3840</c:v>
                </c:pt>
                <c:pt idx="26">
                  <c:v>3083.3333333333335</c:v>
                </c:pt>
                <c:pt idx="27">
                  <c:v>1913.3333333333333</c:v>
                </c:pt>
                <c:pt idx="28">
                  <c:v>1242.3333333333333</c:v>
                </c:pt>
                <c:pt idx="29">
                  <c:v>559</c:v>
                </c:pt>
                <c:pt idx="30">
                  <c:v>521.66666666666663</c:v>
                </c:pt>
                <c:pt idx="31">
                  <c:v>590.66666666666663</c:v>
                </c:pt>
                <c:pt idx="32">
                  <c:v>592.33333333333337</c:v>
                </c:pt>
                <c:pt idx="33">
                  <c:v>447.66666666666669</c:v>
                </c:pt>
                <c:pt idx="34">
                  <c:v>230.66666666666666</c:v>
                </c:pt>
                <c:pt idx="35">
                  <c:v>231.33333333333334</c:v>
                </c:pt>
                <c:pt idx="36">
                  <c:v>156.33333333333334</c:v>
                </c:pt>
                <c:pt idx="37">
                  <c:v>121.83333333333333</c:v>
                </c:pt>
                <c:pt idx="38">
                  <c:v>96.2</c:v>
                </c:pt>
                <c:pt idx="39">
                  <c:v>77.63333333333334</c:v>
                </c:pt>
                <c:pt idx="40">
                  <c:v>65.86666666666666</c:v>
                </c:pt>
                <c:pt idx="41">
                  <c:v>51.20000000000001</c:v>
                </c:pt>
                <c:pt idx="42">
                  <c:v>41.466666666666669</c:v>
                </c:pt>
                <c:pt idx="43">
                  <c:v>33.033333333333339</c:v>
                </c:pt>
                <c:pt idx="44">
                  <c:v>27</c:v>
                </c:pt>
                <c:pt idx="45">
                  <c:v>21.833333333333332</c:v>
                </c:pt>
                <c:pt idx="46">
                  <c:v>17.633333333333336</c:v>
                </c:pt>
                <c:pt idx="47">
                  <c:v>14.633333333333333</c:v>
                </c:pt>
                <c:pt idx="48">
                  <c:v>11.9</c:v>
                </c:pt>
                <c:pt idx="49">
                  <c:v>9.7266666666666666</c:v>
                </c:pt>
                <c:pt idx="50">
                  <c:v>7.9766666666666675</c:v>
                </c:pt>
                <c:pt idx="51">
                  <c:v>6.5666666666666664</c:v>
                </c:pt>
                <c:pt idx="52">
                  <c:v>5.4066666666666663</c:v>
                </c:pt>
                <c:pt idx="53">
                  <c:v>4.4433333333333325</c:v>
                </c:pt>
                <c:pt idx="54">
                  <c:v>3.7433333333333336</c:v>
                </c:pt>
                <c:pt idx="55">
                  <c:v>3.31</c:v>
                </c:pt>
                <c:pt idx="56">
                  <c:v>2.84</c:v>
                </c:pt>
                <c:pt idx="57">
                  <c:v>2.2600000000000002</c:v>
                </c:pt>
                <c:pt idx="58">
                  <c:v>1.8833333333333335</c:v>
                </c:pt>
                <c:pt idx="59">
                  <c:v>1.6666666666666667</c:v>
                </c:pt>
                <c:pt idx="60">
                  <c:v>1.4799999999999998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7EF-4AC7-8E4B-54FC28595393}"/>
            </c:ext>
          </c:extLst>
        </c:ser>
        <c:ser>
          <c:idx val="12"/>
          <c:order val="17"/>
          <c:tx>
            <c:v>Pit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'[2]Average Pit 2'!$Q$8:$Q$59</c:f>
              <c:numCache>
                <c:formatCode>General</c:formatCode>
                <c:ptCount val="52"/>
                <c:pt idx="0">
                  <c:v>2.2049999999999999E-4</c:v>
                </c:pt>
                <c:pt idx="1">
                  <c:v>1.6605E-4</c:v>
                </c:pt>
                <c:pt idx="2">
                  <c:v>1.439E-4</c:v>
                </c:pt>
                <c:pt idx="3">
                  <c:v>1.5425000000000001E-4</c:v>
                </c:pt>
                <c:pt idx="4">
                  <c:v>1.7535000000000001E-4</c:v>
                </c:pt>
                <c:pt idx="5">
                  <c:v>2.1000000000000001E-4</c:v>
                </c:pt>
                <c:pt idx="6">
                  <c:v>2.1499999999999999E-4</c:v>
                </c:pt>
                <c:pt idx="7">
                  <c:v>2.4333333333333333E-4</c:v>
                </c:pt>
                <c:pt idx="8">
                  <c:v>2.5599999999999999E-4</c:v>
                </c:pt>
                <c:pt idx="9">
                  <c:v>2.5999999999999998E-4</c:v>
                </c:pt>
                <c:pt idx="10">
                  <c:v>3.48E-4</c:v>
                </c:pt>
                <c:pt idx="11">
                  <c:v>5.4200000000000006E-4</c:v>
                </c:pt>
                <c:pt idx="12">
                  <c:v>5.9933333333333334E-4</c:v>
                </c:pt>
                <c:pt idx="13">
                  <c:v>6.3433333333333332E-4</c:v>
                </c:pt>
                <c:pt idx="14">
                  <c:v>9.7100000000000018E-4</c:v>
                </c:pt>
                <c:pt idx="15">
                  <c:v>1.1613333333333334E-3</c:v>
                </c:pt>
                <c:pt idx="16">
                  <c:v>1.8799999999999999E-3</c:v>
                </c:pt>
                <c:pt idx="17">
                  <c:v>2.0766666666666663E-3</c:v>
                </c:pt>
                <c:pt idx="18">
                  <c:v>3.2266666666666672E-3</c:v>
                </c:pt>
                <c:pt idx="19">
                  <c:v>4.4333333333333334E-3</c:v>
                </c:pt>
                <c:pt idx="20">
                  <c:v>6.3333333333333332E-3</c:v>
                </c:pt>
                <c:pt idx="21">
                  <c:v>9.3166666666666675E-3</c:v>
                </c:pt>
                <c:pt idx="22">
                  <c:v>1.4E-2</c:v>
                </c:pt>
                <c:pt idx="23">
                  <c:v>2.1366666666666669E-2</c:v>
                </c:pt>
                <c:pt idx="24">
                  <c:v>3.2866666666666662E-2</c:v>
                </c:pt>
                <c:pt idx="25">
                  <c:v>5.0766666666666661E-2</c:v>
                </c:pt>
                <c:pt idx="26">
                  <c:v>8.3433333333333318E-2</c:v>
                </c:pt>
                <c:pt idx="27">
                  <c:v>0.14299999999999999</c:v>
                </c:pt>
                <c:pt idx="28">
                  <c:v>0.25533333333333336</c:v>
                </c:pt>
                <c:pt idx="29">
                  <c:v>0.46966666666666668</c:v>
                </c:pt>
                <c:pt idx="30">
                  <c:v>0.72966666666666669</c:v>
                </c:pt>
                <c:pt idx="31">
                  <c:v>1.1963333333333332</c:v>
                </c:pt>
                <c:pt idx="32">
                  <c:v>1.3533333333333335</c:v>
                </c:pt>
                <c:pt idx="33">
                  <c:v>1.9000000000000001</c:v>
                </c:pt>
                <c:pt idx="34">
                  <c:v>2.8833333333333333</c:v>
                </c:pt>
                <c:pt idx="35">
                  <c:v>3.6233333333333335</c:v>
                </c:pt>
                <c:pt idx="36">
                  <c:v>4.4333333333333336</c:v>
                </c:pt>
                <c:pt idx="37">
                  <c:v>4.9933333333333332</c:v>
                </c:pt>
                <c:pt idx="38">
                  <c:v>6.6133333333333333</c:v>
                </c:pt>
                <c:pt idx="39">
                  <c:v>8.3333333333333339</c:v>
                </c:pt>
                <c:pt idx="40">
                  <c:v>10.299999999999999</c:v>
                </c:pt>
                <c:pt idx="41">
                  <c:v>12.866666666666665</c:v>
                </c:pt>
                <c:pt idx="42">
                  <c:v>16</c:v>
                </c:pt>
                <c:pt idx="43">
                  <c:v>19.8</c:v>
                </c:pt>
                <c:pt idx="44">
                  <c:v>24.566666666666666</c:v>
                </c:pt>
                <c:pt idx="45">
                  <c:v>31.7</c:v>
                </c:pt>
                <c:pt idx="46">
                  <c:v>40.199999999999996</c:v>
                </c:pt>
                <c:pt idx="47">
                  <c:v>50.266666666666673</c:v>
                </c:pt>
                <c:pt idx="48">
                  <c:v>63.133333333333333</c:v>
                </c:pt>
                <c:pt idx="49">
                  <c:v>79.566666666666663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'[2]Average Pit 2'!$R$8:$R$59</c:f>
              <c:numCache>
                <c:formatCode>General</c:formatCode>
                <c:ptCount val="52"/>
                <c:pt idx="0">
                  <c:v>91800</c:v>
                </c:pt>
                <c:pt idx="1">
                  <c:v>124800</c:v>
                </c:pt>
                <c:pt idx="2">
                  <c:v>147700</c:v>
                </c:pt>
                <c:pt idx="3">
                  <c:v>142150</c:v>
                </c:pt>
                <c:pt idx="4">
                  <c:v>129200</c:v>
                </c:pt>
                <c:pt idx="5">
                  <c:v>112850</c:v>
                </c:pt>
                <c:pt idx="6">
                  <c:v>66246.666666666672</c:v>
                </c:pt>
                <c:pt idx="7">
                  <c:v>67166.666666666672</c:v>
                </c:pt>
                <c:pt idx="8">
                  <c:v>78300</c:v>
                </c:pt>
                <c:pt idx="9">
                  <c:v>96900</c:v>
                </c:pt>
                <c:pt idx="10">
                  <c:v>73433.333333333328</c:v>
                </c:pt>
                <c:pt idx="11">
                  <c:v>53333.333333333336</c:v>
                </c:pt>
                <c:pt idx="12">
                  <c:v>57800</c:v>
                </c:pt>
                <c:pt idx="13">
                  <c:v>62700</c:v>
                </c:pt>
                <c:pt idx="14">
                  <c:v>48066.666666666664</c:v>
                </c:pt>
                <c:pt idx="15">
                  <c:v>52033.333333333336</c:v>
                </c:pt>
                <c:pt idx="16">
                  <c:v>34766.666666666664</c:v>
                </c:pt>
                <c:pt idx="17">
                  <c:v>38266.666666666664</c:v>
                </c:pt>
                <c:pt idx="18">
                  <c:v>29900</c:v>
                </c:pt>
                <c:pt idx="19">
                  <c:v>26733.333333333332</c:v>
                </c:pt>
                <c:pt idx="20">
                  <c:v>23266.666666666668</c:v>
                </c:pt>
                <c:pt idx="21">
                  <c:v>19333.333333333332</c:v>
                </c:pt>
                <c:pt idx="22">
                  <c:v>15966.666666666666</c:v>
                </c:pt>
                <c:pt idx="23">
                  <c:v>13033.333333333334</c:v>
                </c:pt>
                <c:pt idx="24">
                  <c:v>10443.333333333334</c:v>
                </c:pt>
                <c:pt idx="25">
                  <c:v>8390</c:v>
                </c:pt>
                <c:pt idx="26">
                  <c:v>6206.666666666667</c:v>
                </c:pt>
                <c:pt idx="27">
                  <c:v>4456.666666666667</c:v>
                </c:pt>
                <c:pt idx="28">
                  <c:v>2960</c:v>
                </c:pt>
                <c:pt idx="29">
                  <c:v>1990</c:v>
                </c:pt>
                <c:pt idx="30">
                  <c:v>1280</c:v>
                </c:pt>
                <c:pt idx="31">
                  <c:v>864</c:v>
                </c:pt>
                <c:pt idx="32">
                  <c:v>786.33333333333337</c:v>
                </c:pt>
                <c:pt idx="33">
                  <c:v>607.33333333333337</c:v>
                </c:pt>
                <c:pt idx="34">
                  <c:v>394</c:v>
                </c:pt>
                <c:pt idx="35">
                  <c:v>286.66666666666669</c:v>
                </c:pt>
                <c:pt idx="36">
                  <c:v>234.66666666666666</c:v>
                </c:pt>
                <c:pt idx="37">
                  <c:v>198.66666666666666</c:v>
                </c:pt>
                <c:pt idx="38">
                  <c:v>140.66666666666666</c:v>
                </c:pt>
                <c:pt idx="39">
                  <c:v>112.33333333333333</c:v>
                </c:pt>
                <c:pt idx="40">
                  <c:v>90.933333333333337</c:v>
                </c:pt>
                <c:pt idx="41">
                  <c:v>71.066666666666663</c:v>
                </c:pt>
                <c:pt idx="42">
                  <c:v>55.433333333333337</c:v>
                </c:pt>
                <c:pt idx="43">
                  <c:v>46.06666666666667</c:v>
                </c:pt>
                <c:pt idx="44">
                  <c:v>38.56666666666667</c:v>
                </c:pt>
                <c:pt idx="45">
                  <c:v>27.7</c:v>
                </c:pt>
                <c:pt idx="46">
                  <c:v>22.366666666666664</c:v>
                </c:pt>
                <c:pt idx="47">
                  <c:v>17.5</c:v>
                </c:pt>
                <c:pt idx="48">
                  <c:v>14.766666666666666</c:v>
                </c:pt>
                <c:pt idx="49">
                  <c:v>11.833333333333334</c:v>
                </c:pt>
                <c:pt idx="50">
                  <c:v>9.5066666666666659</c:v>
                </c:pt>
                <c:pt idx="51">
                  <c:v>7.7966666666666669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EF-4AC7-8E4B-54FC28595393}"/>
            </c:ext>
          </c:extLst>
        </c:ser>
        <c:ser>
          <c:idx val="13"/>
          <c:order val="18"/>
          <c:tx>
            <c:v>Pit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'[2]Average Pit 2'!$T$8:$T$55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9.4099999999999997E-5</c:v>
                </c:pt>
                <c:pt idx="8">
                  <c:v>1.02E-4</c:v>
                </c:pt>
                <c:pt idx="9">
                  <c:v>1.11E-4</c:v>
                </c:pt>
                <c:pt idx="10">
                  <c:v>1.3200000000000001E-4</c:v>
                </c:pt>
                <c:pt idx="11">
                  <c:v>1.9250000000000002E-4</c:v>
                </c:pt>
                <c:pt idx="12">
                  <c:v>3.0299999999999999E-4</c:v>
                </c:pt>
                <c:pt idx="13">
                  <c:v>4.795E-4</c:v>
                </c:pt>
                <c:pt idx="14">
                  <c:v>5.8699999999999996E-4</c:v>
                </c:pt>
                <c:pt idx="15">
                  <c:v>6.4066666666666666E-4</c:v>
                </c:pt>
                <c:pt idx="16">
                  <c:v>6.5433333333333348E-4</c:v>
                </c:pt>
                <c:pt idx="17">
                  <c:v>1.4366666666666666E-3</c:v>
                </c:pt>
                <c:pt idx="18">
                  <c:v>1.5266666666666666E-3</c:v>
                </c:pt>
                <c:pt idx="19">
                  <c:v>2.1333333333333334E-3</c:v>
                </c:pt>
                <c:pt idx="20">
                  <c:v>3.14E-3</c:v>
                </c:pt>
                <c:pt idx="21">
                  <c:v>4.4099999999999999E-3</c:v>
                </c:pt>
                <c:pt idx="22">
                  <c:v>6.3E-3</c:v>
                </c:pt>
                <c:pt idx="23">
                  <c:v>9.3433333333333337E-3</c:v>
                </c:pt>
                <c:pt idx="24">
                  <c:v>1.4833333333333332E-2</c:v>
                </c:pt>
                <c:pt idx="25">
                  <c:v>2.3599999999999999E-2</c:v>
                </c:pt>
                <c:pt idx="26">
                  <c:v>3.6999999999999998E-2</c:v>
                </c:pt>
                <c:pt idx="27">
                  <c:v>6.54E-2</c:v>
                </c:pt>
                <c:pt idx="28">
                  <c:v>0.14733333333333334</c:v>
                </c:pt>
                <c:pt idx="29">
                  <c:v>0.30833333333333335</c:v>
                </c:pt>
                <c:pt idx="30">
                  <c:v>0.81366666666666665</c:v>
                </c:pt>
                <c:pt idx="31">
                  <c:v>0.92566666666666675</c:v>
                </c:pt>
                <c:pt idx="32">
                  <c:v>1.2606666666666666</c:v>
                </c:pt>
                <c:pt idx="33">
                  <c:v>1.8666666666666665</c:v>
                </c:pt>
                <c:pt idx="34">
                  <c:v>1.9799999999999998</c:v>
                </c:pt>
                <c:pt idx="35">
                  <c:v>2.6799999999999997</c:v>
                </c:pt>
                <c:pt idx="36">
                  <c:v>3.2233333333333332</c:v>
                </c:pt>
                <c:pt idx="37">
                  <c:v>4.76</c:v>
                </c:pt>
                <c:pt idx="38">
                  <c:v>6.5333333333333341</c:v>
                </c:pt>
                <c:pt idx="39">
                  <c:v>8.5</c:v>
                </c:pt>
                <c:pt idx="40">
                  <c:v>10.243333333333332</c:v>
                </c:pt>
                <c:pt idx="41">
                  <c:v>12.766666666666666</c:v>
                </c:pt>
                <c:pt idx="42">
                  <c:v>15.966666666666669</c:v>
                </c:pt>
                <c:pt idx="43">
                  <c:v>19.933333333333334</c:v>
                </c:pt>
                <c:pt idx="44">
                  <c:v>25.033333333333331</c:v>
                </c:pt>
                <c:pt idx="45">
                  <c:v>31.933333333333334</c:v>
                </c:pt>
                <c:pt idx="46">
                  <c:v>39.966666666666661</c:v>
                </c:pt>
                <c:pt idx="47">
                  <c:v>49.933333333333337</c:v>
                </c:pt>
              </c:numCache>
            </c:numRef>
          </c:xVal>
          <c:yVal>
            <c:numRef>
              <c:f>'[2]Average Pit 2'!$U$8:$U$55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5050</c:v>
                </c:pt>
                <c:pt idx="8">
                  <c:v>21800</c:v>
                </c:pt>
                <c:pt idx="9">
                  <c:v>39900</c:v>
                </c:pt>
                <c:pt idx="10">
                  <c:v>54900</c:v>
                </c:pt>
                <c:pt idx="11">
                  <c:v>30100</c:v>
                </c:pt>
                <c:pt idx="12">
                  <c:v>32800</c:v>
                </c:pt>
                <c:pt idx="13">
                  <c:v>32600</c:v>
                </c:pt>
                <c:pt idx="14">
                  <c:v>25886.666666666668</c:v>
                </c:pt>
                <c:pt idx="15">
                  <c:v>42766.666666666664</c:v>
                </c:pt>
                <c:pt idx="16">
                  <c:v>54966.666666666664</c:v>
                </c:pt>
                <c:pt idx="17">
                  <c:v>34933.333333333336</c:v>
                </c:pt>
                <c:pt idx="18">
                  <c:v>47066.666666666664</c:v>
                </c:pt>
                <c:pt idx="19">
                  <c:v>41566.666666666664</c:v>
                </c:pt>
                <c:pt idx="20">
                  <c:v>37333.333333333336</c:v>
                </c:pt>
                <c:pt idx="21">
                  <c:v>35066.666666666664</c:v>
                </c:pt>
                <c:pt idx="22">
                  <c:v>32166.666666666668</c:v>
                </c:pt>
                <c:pt idx="23">
                  <c:v>28200</c:v>
                </c:pt>
                <c:pt idx="24">
                  <c:v>22266.666666666668</c:v>
                </c:pt>
                <c:pt idx="25">
                  <c:v>17833.333333333332</c:v>
                </c:pt>
                <c:pt idx="26">
                  <c:v>14500</c:v>
                </c:pt>
                <c:pt idx="27">
                  <c:v>10460</c:v>
                </c:pt>
                <c:pt idx="28">
                  <c:v>5980</c:v>
                </c:pt>
                <c:pt idx="29">
                  <c:v>3390</c:v>
                </c:pt>
                <c:pt idx="30">
                  <c:v>1444</c:v>
                </c:pt>
                <c:pt idx="31">
                  <c:v>1273.3333333333333</c:v>
                </c:pt>
                <c:pt idx="32">
                  <c:v>1076.6666666666667</c:v>
                </c:pt>
                <c:pt idx="33">
                  <c:v>778</c:v>
                </c:pt>
                <c:pt idx="34">
                  <c:v>759.66666666666663</c:v>
                </c:pt>
                <c:pt idx="35">
                  <c:v>612.66666666666663</c:v>
                </c:pt>
                <c:pt idx="36">
                  <c:v>613</c:v>
                </c:pt>
                <c:pt idx="37">
                  <c:v>351</c:v>
                </c:pt>
                <c:pt idx="38">
                  <c:v>197</c:v>
                </c:pt>
                <c:pt idx="39">
                  <c:v>141.33333333333334</c:v>
                </c:pt>
                <c:pt idx="40">
                  <c:v>109.73333333333333</c:v>
                </c:pt>
                <c:pt idx="41">
                  <c:v>86.166666666666671</c:v>
                </c:pt>
                <c:pt idx="42">
                  <c:v>69.433333333333323</c:v>
                </c:pt>
                <c:pt idx="43">
                  <c:v>57.800000000000004</c:v>
                </c:pt>
                <c:pt idx="44">
                  <c:v>47.4</c:v>
                </c:pt>
                <c:pt idx="45">
                  <c:v>36.6</c:v>
                </c:pt>
                <c:pt idx="46">
                  <c:v>29.566666666666666</c:v>
                </c:pt>
                <c:pt idx="47">
                  <c:v>23.600000000000005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7EF-4AC7-8E4B-54FC28595393}"/>
            </c:ext>
          </c:extLst>
        </c:ser>
        <c:ser>
          <c:idx val="14"/>
          <c:order val="19"/>
          <c:tx>
            <c:v>Pit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'[2]Average Pit 2'!$W$8:$W$68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9.4099999999999997E-5</c:v>
                </c:pt>
                <c:pt idx="8">
                  <c:v>1.02E-4</c:v>
                </c:pt>
                <c:pt idx="9">
                  <c:v>1.11E-4</c:v>
                </c:pt>
                <c:pt idx="10">
                  <c:v>1.3200000000000001E-4</c:v>
                </c:pt>
                <c:pt idx="11">
                  <c:v>2.0100000000000001E-4</c:v>
                </c:pt>
                <c:pt idx="12">
                  <c:v>3.4699999999999998E-4</c:v>
                </c:pt>
                <c:pt idx="13">
                  <c:v>5.8100000000000003E-4</c:v>
                </c:pt>
                <c:pt idx="14">
                  <c:v>5.8350000000000003E-4</c:v>
                </c:pt>
                <c:pt idx="15">
                  <c:v>7.2000000000000005E-4</c:v>
                </c:pt>
                <c:pt idx="16">
                  <c:v>7.1499999999999992E-4</c:v>
                </c:pt>
                <c:pt idx="17">
                  <c:v>1.5149999999999999E-3</c:v>
                </c:pt>
                <c:pt idx="18">
                  <c:v>1.7699999999999999E-3</c:v>
                </c:pt>
                <c:pt idx="19">
                  <c:v>2.15E-3</c:v>
                </c:pt>
                <c:pt idx="20">
                  <c:v>3.3150000000000002E-3</c:v>
                </c:pt>
                <c:pt idx="21">
                  <c:v>4.8500000000000001E-3</c:v>
                </c:pt>
                <c:pt idx="22">
                  <c:v>7.1350000000000007E-3</c:v>
                </c:pt>
                <c:pt idx="23">
                  <c:v>1.0749999999999999E-2</c:v>
                </c:pt>
                <c:pt idx="24">
                  <c:v>1.6849999999999997E-2</c:v>
                </c:pt>
                <c:pt idx="25">
                  <c:v>2.7049999999999998E-2</c:v>
                </c:pt>
                <c:pt idx="26">
                  <c:v>4.2700000000000002E-2</c:v>
                </c:pt>
                <c:pt idx="27">
                  <c:v>7.619999999999999E-2</c:v>
                </c:pt>
                <c:pt idx="28">
                  <c:v>0.17799999999999999</c:v>
                </c:pt>
                <c:pt idx="29">
                  <c:v>0.36749999999999999</c:v>
                </c:pt>
                <c:pt idx="30">
                  <c:v>0.87349999999999994</c:v>
                </c:pt>
                <c:pt idx="31">
                  <c:v>0.91149999999999998</c:v>
                </c:pt>
                <c:pt idx="32">
                  <c:v>1.2710000000000001</c:v>
                </c:pt>
                <c:pt idx="33">
                  <c:v>1.9849999999999999</c:v>
                </c:pt>
                <c:pt idx="34">
                  <c:v>2.17</c:v>
                </c:pt>
                <c:pt idx="35">
                  <c:v>3.07</c:v>
                </c:pt>
                <c:pt idx="36">
                  <c:v>4.1050000000000004</c:v>
                </c:pt>
                <c:pt idx="37">
                  <c:v>5.6950000000000003</c:v>
                </c:pt>
                <c:pt idx="38">
                  <c:v>6.65</c:v>
                </c:pt>
                <c:pt idx="39">
                  <c:v>7.9950000000000001</c:v>
                </c:pt>
                <c:pt idx="40">
                  <c:v>10.065</c:v>
                </c:pt>
                <c:pt idx="41">
                  <c:v>12.6</c:v>
                </c:pt>
                <c:pt idx="42">
                  <c:v>16.05</c:v>
                </c:pt>
                <c:pt idx="43">
                  <c:v>19.950000000000003</c:v>
                </c:pt>
                <c:pt idx="44">
                  <c:v>25.200000000000003</c:v>
                </c:pt>
                <c:pt idx="45">
                  <c:v>31.7</c:v>
                </c:pt>
                <c:pt idx="46">
                  <c:v>40.049999999999997</c:v>
                </c:pt>
                <c:pt idx="47">
                  <c:v>50.1</c:v>
                </c:pt>
                <c:pt idx="48">
                  <c:v>63.25</c:v>
                </c:pt>
                <c:pt idx="49">
                  <c:v>79.599999999999994</c:v>
                </c:pt>
                <c:pt idx="50">
                  <c:v>100</c:v>
                </c:pt>
                <c:pt idx="51">
                  <c:v>126</c:v>
                </c:pt>
                <c:pt idx="52">
                  <c:v>158.5</c:v>
                </c:pt>
                <c:pt idx="53">
                  <c:v>200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471</c:v>
                </c:pt>
                <c:pt idx="58">
                  <c:v>556</c:v>
                </c:pt>
                <c:pt idx="59">
                  <c:v>671</c:v>
                </c:pt>
                <c:pt idx="60">
                  <c:v>744</c:v>
                </c:pt>
              </c:numCache>
            </c:numRef>
          </c:xVal>
          <c:yVal>
            <c:numRef>
              <c:f>'[2]Average Pit 2'!$X$8:$X$68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5050</c:v>
                </c:pt>
                <c:pt idx="8">
                  <c:v>21800</c:v>
                </c:pt>
                <c:pt idx="9">
                  <c:v>39900</c:v>
                </c:pt>
                <c:pt idx="10">
                  <c:v>54900</c:v>
                </c:pt>
                <c:pt idx="11">
                  <c:v>53400</c:v>
                </c:pt>
                <c:pt idx="12">
                  <c:v>43700</c:v>
                </c:pt>
                <c:pt idx="13">
                  <c:v>35500</c:v>
                </c:pt>
                <c:pt idx="14">
                  <c:v>23530</c:v>
                </c:pt>
                <c:pt idx="15">
                  <c:v>36200</c:v>
                </c:pt>
                <c:pt idx="16">
                  <c:v>46750</c:v>
                </c:pt>
                <c:pt idx="17">
                  <c:v>32150</c:v>
                </c:pt>
                <c:pt idx="18">
                  <c:v>37250</c:v>
                </c:pt>
                <c:pt idx="19">
                  <c:v>40600</c:v>
                </c:pt>
                <c:pt idx="20">
                  <c:v>34650</c:v>
                </c:pt>
                <c:pt idx="21">
                  <c:v>30800</c:v>
                </c:pt>
                <c:pt idx="22">
                  <c:v>26900</c:v>
                </c:pt>
                <c:pt idx="23">
                  <c:v>22950</c:v>
                </c:pt>
                <c:pt idx="24">
                  <c:v>18550</c:v>
                </c:pt>
                <c:pt idx="25">
                  <c:v>14600</c:v>
                </c:pt>
                <c:pt idx="26">
                  <c:v>11700</c:v>
                </c:pt>
                <c:pt idx="27">
                  <c:v>8340</c:v>
                </c:pt>
                <c:pt idx="28">
                  <c:v>4295</c:v>
                </c:pt>
                <c:pt idx="29">
                  <c:v>2490</c:v>
                </c:pt>
                <c:pt idx="30">
                  <c:v>1321</c:v>
                </c:pt>
                <c:pt idx="31">
                  <c:v>1235</c:v>
                </c:pt>
                <c:pt idx="32">
                  <c:v>1055</c:v>
                </c:pt>
                <c:pt idx="33">
                  <c:v>632</c:v>
                </c:pt>
                <c:pt idx="34">
                  <c:v>609.5</c:v>
                </c:pt>
                <c:pt idx="35">
                  <c:v>457.5</c:v>
                </c:pt>
                <c:pt idx="36">
                  <c:v>314.5</c:v>
                </c:pt>
                <c:pt idx="37">
                  <c:v>222.5</c:v>
                </c:pt>
                <c:pt idx="38">
                  <c:v>174.5</c:v>
                </c:pt>
                <c:pt idx="39">
                  <c:v>142</c:v>
                </c:pt>
                <c:pt idx="40">
                  <c:v>110.6</c:v>
                </c:pt>
                <c:pt idx="41">
                  <c:v>87.95</c:v>
                </c:pt>
                <c:pt idx="42">
                  <c:v>69.25</c:v>
                </c:pt>
                <c:pt idx="43">
                  <c:v>57.400000000000006</c:v>
                </c:pt>
                <c:pt idx="44">
                  <c:v>47.2</c:v>
                </c:pt>
                <c:pt idx="45">
                  <c:v>37.6</c:v>
                </c:pt>
                <c:pt idx="46">
                  <c:v>29.75</c:v>
                </c:pt>
                <c:pt idx="47">
                  <c:v>23.450000000000003</c:v>
                </c:pt>
                <c:pt idx="48">
                  <c:v>19.149999999999999</c:v>
                </c:pt>
                <c:pt idx="49">
                  <c:v>15.35</c:v>
                </c:pt>
                <c:pt idx="50">
                  <c:v>12.600000000000001</c:v>
                </c:pt>
                <c:pt idx="51">
                  <c:v>10.120000000000001</c:v>
                </c:pt>
                <c:pt idx="52">
                  <c:v>8.2199999999999989</c:v>
                </c:pt>
                <c:pt idx="53">
                  <c:v>6.52</c:v>
                </c:pt>
                <c:pt idx="54">
                  <c:v>5.4050000000000002</c:v>
                </c:pt>
                <c:pt idx="55">
                  <c:v>4.51</c:v>
                </c:pt>
                <c:pt idx="56">
                  <c:v>3.915</c:v>
                </c:pt>
                <c:pt idx="57">
                  <c:v>3.52</c:v>
                </c:pt>
                <c:pt idx="58">
                  <c:v>3.09</c:v>
                </c:pt>
                <c:pt idx="59">
                  <c:v>2.6799999999999997</c:v>
                </c:pt>
                <c:pt idx="60">
                  <c:v>2.4950000000000001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7EF-4AC7-8E4B-54FC28595393}"/>
            </c:ext>
          </c:extLst>
        </c:ser>
        <c:ser>
          <c:idx val="17"/>
          <c:order val="20"/>
          <c:tx>
            <c:v>Pit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'[2]Pit 3'!$B$4:$B$31</c:f>
              <c:numCache>
                <c:formatCode>General</c:formatCode>
                <c:ptCount val="28"/>
                <c:pt idx="0">
                  <c:v>1E-4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6.9999999999999999E-4</c:v>
                </c:pt>
                <c:pt idx="4">
                  <c:v>1E-3</c:v>
                </c:pt>
                <c:pt idx="5">
                  <c:v>2E-3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0.01</c:v>
                </c:pt>
                <c:pt idx="9">
                  <c:v>0.02</c:v>
                </c:pt>
                <c:pt idx="10">
                  <c:v>0.04</c:v>
                </c:pt>
                <c:pt idx="11">
                  <c:v>0.05</c:v>
                </c:pt>
                <c:pt idx="12">
                  <c:v>0.1</c:v>
                </c:pt>
                <c:pt idx="13">
                  <c:v>0.2</c:v>
                </c:pt>
                <c:pt idx="14">
                  <c:v>0.4</c:v>
                </c:pt>
                <c:pt idx="15">
                  <c:v>0.7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6</c:v>
                </c:pt>
                <c:pt idx="20">
                  <c:v>10</c:v>
                </c:pt>
                <c:pt idx="21">
                  <c:v>20</c:v>
                </c:pt>
                <c:pt idx="22">
                  <c:v>30</c:v>
                </c:pt>
                <c:pt idx="23">
                  <c:v>50</c:v>
                </c:pt>
                <c:pt idx="24">
                  <c:v>100</c:v>
                </c:pt>
                <c:pt idx="25">
                  <c:v>200</c:v>
                </c:pt>
                <c:pt idx="26">
                  <c:v>400</c:v>
                </c:pt>
                <c:pt idx="27">
                  <c:v>500</c:v>
                </c:pt>
              </c:numCache>
            </c:numRef>
          </c:xVal>
          <c:yVal>
            <c:numRef>
              <c:f>'[2]Pit 3'!$C$4:$C$31</c:f>
              <c:numCache>
                <c:formatCode>General</c:formatCode>
                <c:ptCount val="28"/>
                <c:pt idx="0">
                  <c:v>40000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20000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  <c:pt idx="9">
                  <c:v>6000</c:v>
                </c:pt>
                <c:pt idx="10">
                  <c:v>5000</c:v>
                </c:pt>
                <c:pt idx="11">
                  <c:v>4000</c:v>
                </c:pt>
                <c:pt idx="12">
                  <c:v>3000</c:v>
                </c:pt>
                <c:pt idx="13">
                  <c:v>2000</c:v>
                </c:pt>
                <c:pt idx="14">
                  <c:v>1000</c:v>
                </c:pt>
                <c:pt idx="15">
                  <c:v>600</c:v>
                </c:pt>
                <c:pt idx="16">
                  <c:v>500</c:v>
                </c:pt>
                <c:pt idx="17">
                  <c:v>300</c:v>
                </c:pt>
                <c:pt idx="18">
                  <c:v>200</c:v>
                </c:pt>
                <c:pt idx="19">
                  <c:v>100</c:v>
                </c:pt>
                <c:pt idx="20">
                  <c:v>60</c:v>
                </c:pt>
                <c:pt idx="21">
                  <c:v>40</c:v>
                </c:pt>
                <c:pt idx="22">
                  <c:v>30</c:v>
                </c:pt>
                <c:pt idx="23">
                  <c:v>20</c:v>
                </c:pt>
                <c:pt idx="24">
                  <c:v>10</c:v>
                </c:pt>
                <c:pt idx="25">
                  <c:v>6</c:v>
                </c:pt>
                <c:pt idx="26">
                  <c:v>4</c:v>
                </c:pt>
                <c:pt idx="2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7EF-4AC7-8E4B-54FC28595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9488"/>
        <c:axId val="-212394720"/>
      </c:scatterChart>
      <c:valAx>
        <c:axId val="-212379488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94720"/>
        <c:crosses val="autoZero"/>
        <c:crossBetween val="midCat"/>
      </c:valAx>
      <c:valAx>
        <c:axId val="-212394720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9488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8389512945230877"/>
          <c:y val="4.1895472285822438E-2"/>
          <c:w val="0.11416613955111567"/>
          <c:h val="0.51164876553551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Composition!$O$6</c:f>
              <c:strCache>
                <c:ptCount val="1"/>
                <c:pt idx="0">
                  <c:v>77.1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7-4786-8C1A-9D66C60D8F4F}"/>
            </c:ext>
          </c:extLst>
        </c:ser>
        <c:ser>
          <c:idx val="1"/>
          <c:order val="1"/>
          <c:tx>
            <c:strRef>
              <c:f>Composition!$O$7</c:f>
              <c:strCache>
                <c:ptCount val="1"/>
                <c:pt idx="0">
                  <c:v>80.8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27-4786-8C1A-9D66C60D8F4F}"/>
            </c:ext>
          </c:extLst>
        </c:ser>
        <c:ser>
          <c:idx val="2"/>
          <c:order val="2"/>
          <c:tx>
            <c:strRef>
              <c:f>Composition!$O$8</c:f>
              <c:strCache>
                <c:ptCount val="1"/>
                <c:pt idx="0">
                  <c:v>83.8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27-4786-8C1A-9D66C60D8F4F}"/>
            </c:ext>
          </c:extLst>
        </c:ser>
        <c:ser>
          <c:idx val="4"/>
          <c:order val="3"/>
          <c:tx>
            <c:strRef>
              <c:f>Composition!$O$10</c:f>
              <c:strCache>
                <c:ptCount val="1"/>
                <c:pt idx="0">
                  <c:v>87.2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27-4786-8C1A-9D66C60D8F4F}"/>
            </c:ext>
          </c:extLst>
        </c:ser>
        <c:ser>
          <c:idx val="5"/>
          <c:order val="4"/>
          <c:tx>
            <c:strRef>
              <c:f>Composition!$O$11</c:f>
              <c:strCache>
                <c:ptCount val="1"/>
                <c:pt idx="0">
                  <c:v>89.9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'Average data'!$V$8:$V$59</c:f>
              <c:numCache>
                <c:formatCode>0.00000</c:formatCode>
                <c:ptCount val="52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data'!$W$8:$W$59</c:f>
              <c:numCache>
                <c:formatCode>0</c:formatCode>
                <c:ptCount val="52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27-4786-8C1A-9D66C60D8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93632"/>
        <c:axId val="-212386016"/>
      </c:scatterChart>
      <c:valAx>
        <c:axId val="-212393632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86016"/>
        <c:crosses val="autoZero"/>
        <c:crossBetween val="midCat"/>
      </c:valAx>
      <c:valAx>
        <c:axId val="-212386016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93632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4185152063748"/>
          <c:y val="3.4775661907509782E-2"/>
          <c:w val="0.11185773696570479"/>
          <c:h val="0.58363209917909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29789662718754"/>
          <c:y val="7.8506853310002914E-2"/>
          <c:w val="0.78929610079903467"/>
          <c:h val="0.75089102337385127"/>
        </c:manualLayout>
      </c:layout>
      <c:scatterChart>
        <c:scatterStyle val="lineMarker"/>
        <c:varyColors val="0"/>
        <c:ser>
          <c:idx val="1"/>
          <c:order val="0"/>
          <c:tx>
            <c:v>80%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7-45FB-90DF-6E6859FF4D7E}"/>
            </c:ext>
          </c:extLst>
        </c:ser>
        <c:ser>
          <c:idx val="3"/>
          <c:order val="1"/>
          <c:tx>
            <c:v>87%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7-45FB-90DF-6E6859FF4D7E}"/>
            </c:ext>
          </c:extLst>
        </c:ser>
        <c:ser>
          <c:idx val="4"/>
          <c:order val="2"/>
          <c:tx>
            <c:v>90%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xVal>
            <c:numRef>
              <c:f>'Average data'!$V$8:$V$59</c:f>
              <c:numCache>
                <c:formatCode>0.00000</c:formatCode>
                <c:ptCount val="52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data'!$W$8:$W$59</c:f>
              <c:numCache>
                <c:formatCode>0</c:formatCode>
                <c:ptCount val="52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7-45FB-90DF-6E6859FF4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81664"/>
        <c:axId val="-212381120"/>
      </c:scatterChart>
      <c:valAx>
        <c:axId val="-212381664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100"/>
                  <a:t>Shear rate (s</a:t>
                </a:r>
                <a:r>
                  <a:rPr lang="en-ZA" sz="1100" baseline="30000"/>
                  <a:t>-1</a:t>
                </a:r>
                <a:r>
                  <a:rPr lang="en-ZA" sz="1100"/>
                  <a:t>)</a:t>
                </a:r>
                <a:endParaRPr lang="es-419" sz="1100"/>
              </a:p>
            </c:rich>
          </c:tx>
          <c:layout>
            <c:manualLayout>
              <c:xMode val="edge"/>
              <c:yMode val="edge"/>
              <c:x val="0.45606819057590098"/>
              <c:y val="0.92359753789641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81120"/>
        <c:crosses val="autoZero"/>
        <c:crossBetween val="midCat"/>
      </c:valAx>
      <c:valAx>
        <c:axId val="-212381120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100"/>
                  <a:t>Viscocity (Pa.s)</a:t>
                </a:r>
                <a:endParaRPr lang="es-419" sz="1100"/>
              </a:p>
            </c:rich>
          </c:tx>
          <c:layout>
            <c:manualLayout>
              <c:xMode val="edge"/>
              <c:yMode val="edge"/>
              <c:x val="1.251917610021739E-2"/>
              <c:y val="0.34056203967411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81664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21016278782325"/>
          <c:y val="0.10569764772311263"/>
          <c:w val="0.1104888724089544"/>
          <c:h val="0.50482989271731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Summary!$C$89:$C$94</c:f>
              <c:numCache>
                <c:formatCode>0%</c:formatCode>
                <c:ptCount val="6"/>
                <c:pt idx="0">
                  <c:v>0.77050342770326363</c:v>
                </c:pt>
                <c:pt idx="1">
                  <c:v>0.80761239444886923</c:v>
                </c:pt>
                <c:pt idx="2">
                  <c:v>0.82439683592907143</c:v>
                </c:pt>
                <c:pt idx="3">
                  <c:v>0.8384696797679827</c:v>
                </c:pt>
                <c:pt idx="4">
                  <c:v>0.87170881092725094</c:v>
                </c:pt>
                <c:pt idx="5">
                  <c:v>0.89855726112352041</c:v>
                </c:pt>
              </c:numCache>
            </c:numRef>
          </c:xVal>
          <c:yVal>
            <c:numRef>
              <c:f>Summary!$D$89:$D$94</c:f>
              <c:numCache>
                <c:formatCode>General</c:formatCode>
                <c:ptCount val="6"/>
                <c:pt idx="0">
                  <c:v>1000</c:v>
                </c:pt>
                <c:pt idx="1">
                  <c:v>400</c:v>
                </c:pt>
                <c:pt idx="2">
                  <c:v>100</c:v>
                </c:pt>
                <c:pt idx="3">
                  <c:v>200</c:v>
                </c:pt>
                <c:pt idx="4">
                  <c:v>30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E-4322-821D-9196E5DA7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609439"/>
        <c:axId val="1460591135"/>
      </c:scatterChart>
      <c:valAx>
        <c:axId val="1460609439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Moisture content</a:t>
                </a:r>
              </a:p>
            </c:rich>
          </c:tx>
          <c:layout>
            <c:manualLayout>
              <c:xMode val="edge"/>
              <c:yMode val="edge"/>
              <c:x val="0.45898840769903759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591135"/>
        <c:crosses val="autoZero"/>
        <c:crossBetween val="midCat"/>
      </c:valAx>
      <c:valAx>
        <c:axId val="1460591135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Yield stress (Pa)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5654308836395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60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530201580202925"/>
          <c:y val="4.9833706156525888E-2"/>
          <c:w val="0.7441947929261653"/>
          <c:h val="0.76559007767596499"/>
        </c:manualLayout>
      </c:layout>
      <c:scatterChart>
        <c:scatterStyle val="lineMarker"/>
        <c:varyColors val="0"/>
        <c:ser>
          <c:idx val="2"/>
          <c:order val="0"/>
          <c:tx>
            <c:v>77%wt </c:v>
          </c:tx>
          <c:spPr>
            <a:ln w="25400">
              <a:noFill/>
            </a:ln>
          </c:spPr>
          <c:marker>
            <c:symbol val="square"/>
            <c:size val="6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30-450F-B8D6-B9B105CFE690}"/>
            </c:ext>
          </c:extLst>
        </c:ser>
        <c:ser>
          <c:idx val="5"/>
          <c:order val="1"/>
          <c:tx>
            <c:v>81%wt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30-450F-B8D6-B9B105CFE690}"/>
            </c:ext>
          </c:extLst>
        </c:ser>
        <c:ser>
          <c:idx val="4"/>
          <c:order val="2"/>
          <c:tx>
            <c:v>82%wt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'Average data'!$N$8:$N$68</c:f>
              <c:numCache>
                <c:formatCode>0.00000</c:formatCode>
                <c:ptCount val="61"/>
                <c:pt idx="0">
                  <c:v>2.4649999999999997E-4</c:v>
                </c:pt>
                <c:pt idx="1">
                  <c:v>2.765E-4</c:v>
                </c:pt>
                <c:pt idx="2">
                  <c:v>3.1800000000000003E-4</c:v>
                </c:pt>
                <c:pt idx="3">
                  <c:v>3.6650000000000002E-4</c:v>
                </c:pt>
                <c:pt idx="4">
                  <c:v>4.15E-4</c:v>
                </c:pt>
                <c:pt idx="5">
                  <c:v>4.0250000000000003E-4</c:v>
                </c:pt>
                <c:pt idx="6">
                  <c:v>4.0099999999999999E-4</c:v>
                </c:pt>
                <c:pt idx="7">
                  <c:v>7.76E-4</c:v>
                </c:pt>
                <c:pt idx="8">
                  <c:v>1.01E-3</c:v>
                </c:pt>
                <c:pt idx="9">
                  <c:v>1.1529999999999999E-3</c:v>
                </c:pt>
                <c:pt idx="10">
                  <c:v>1.73E-3</c:v>
                </c:pt>
                <c:pt idx="11">
                  <c:v>2.5149999999999999E-3</c:v>
                </c:pt>
                <c:pt idx="12">
                  <c:v>3.1250000000000002E-3</c:v>
                </c:pt>
                <c:pt idx="13">
                  <c:v>4.3100000000000005E-3</c:v>
                </c:pt>
                <c:pt idx="14">
                  <c:v>6.45E-3</c:v>
                </c:pt>
                <c:pt idx="15">
                  <c:v>8.7899999999999992E-3</c:v>
                </c:pt>
                <c:pt idx="16">
                  <c:v>1.26E-2</c:v>
                </c:pt>
                <c:pt idx="17">
                  <c:v>1.7099999999999997E-2</c:v>
                </c:pt>
                <c:pt idx="18">
                  <c:v>2.4550000000000002E-2</c:v>
                </c:pt>
                <c:pt idx="19">
                  <c:v>3.3849999999999998E-2</c:v>
                </c:pt>
                <c:pt idx="20">
                  <c:v>4.795E-2</c:v>
                </c:pt>
                <c:pt idx="21">
                  <c:v>6.88E-2</c:v>
                </c:pt>
                <c:pt idx="22">
                  <c:v>9.6700000000000008E-2</c:v>
                </c:pt>
                <c:pt idx="23">
                  <c:v>0.14699999999999999</c:v>
                </c:pt>
                <c:pt idx="24">
                  <c:v>0.215</c:v>
                </c:pt>
                <c:pt idx="25">
                  <c:v>0.308</c:v>
                </c:pt>
                <c:pt idx="26">
                  <c:v>0.373</c:v>
                </c:pt>
                <c:pt idx="27">
                  <c:v>0.52649999999999997</c:v>
                </c:pt>
                <c:pt idx="28">
                  <c:v>0.61</c:v>
                </c:pt>
                <c:pt idx="29">
                  <c:v>0.80699999999999994</c:v>
                </c:pt>
                <c:pt idx="30">
                  <c:v>1.04</c:v>
                </c:pt>
                <c:pt idx="31">
                  <c:v>1.1949999999999998</c:v>
                </c:pt>
                <c:pt idx="32">
                  <c:v>1.4950000000000001</c:v>
                </c:pt>
                <c:pt idx="33">
                  <c:v>2.0049999999999999</c:v>
                </c:pt>
                <c:pt idx="34">
                  <c:v>2.4950000000000001</c:v>
                </c:pt>
                <c:pt idx="35">
                  <c:v>3.1950000000000003</c:v>
                </c:pt>
                <c:pt idx="36">
                  <c:v>3.9899999999999998</c:v>
                </c:pt>
                <c:pt idx="37">
                  <c:v>5.0350000000000001</c:v>
                </c:pt>
                <c:pt idx="38">
                  <c:v>6.3250000000000002</c:v>
                </c:pt>
                <c:pt idx="39">
                  <c:v>7.96</c:v>
                </c:pt>
                <c:pt idx="40">
                  <c:v>9.9849999999999994</c:v>
                </c:pt>
                <c:pt idx="41">
                  <c:v>12.6</c:v>
                </c:pt>
                <c:pt idx="42">
                  <c:v>15.8</c:v>
                </c:pt>
                <c:pt idx="43">
                  <c:v>19.95</c:v>
                </c:pt>
                <c:pt idx="44">
                  <c:v>25.15</c:v>
                </c:pt>
                <c:pt idx="45">
                  <c:v>31.65</c:v>
                </c:pt>
                <c:pt idx="46">
                  <c:v>39.849999999999994</c:v>
                </c:pt>
                <c:pt idx="47">
                  <c:v>50.150000000000006</c:v>
                </c:pt>
                <c:pt idx="48">
                  <c:v>63.05</c:v>
                </c:pt>
                <c:pt idx="49">
                  <c:v>79.400000000000006</c:v>
                </c:pt>
                <c:pt idx="50">
                  <c:v>99.95</c:v>
                </c:pt>
                <c:pt idx="51">
                  <c:v>126</c:v>
                </c:pt>
                <c:pt idx="52">
                  <c:v>158.5</c:v>
                </c:pt>
                <c:pt idx="53">
                  <c:v>200</c:v>
                </c:pt>
                <c:pt idx="54">
                  <c:v>251.5</c:v>
                </c:pt>
                <c:pt idx="55">
                  <c:v>316</c:v>
                </c:pt>
                <c:pt idx="56">
                  <c:v>397.5</c:v>
                </c:pt>
                <c:pt idx="57">
                  <c:v>501</c:v>
                </c:pt>
                <c:pt idx="58">
                  <c:v>630.5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data'!$O$8:$O$68</c:f>
              <c:numCache>
                <c:formatCode>0</c:formatCode>
                <c:ptCount val="61"/>
                <c:pt idx="0">
                  <c:v>13200</c:v>
                </c:pt>
                <c:pt idx="1">
                  <c:v>12850</c:v>
                </c:pt>
                <c:pt idx="2">
                  <c:v>12300</c:v>
                </c:pt>
                <c:pt idx="3">
                  <c:v>11800</c:v>
                </c:pt>
                <c:pt idx="4">
                  <c:v>12335</c:v>
                </c:pt>
                <c:pt idx="5">
                  <c:v>14250</c:v>
                </c:pt>
                <c:pt idx="6">
                  <c:v>16800</c:v>
                </c:pt>
                <c:pt idx="7">
                  <c:v>10245</c:v>
                </c:pt>
                <c:pt idx="8">
                  <c:v>9295</c:v>
                </c:pt>
                <c:pt idx="9">
                  <c:v>10090</c:v>
                </c:pt>
                <c:pt idx="10">
                  <c:v>8140</c:v>
                </c:pt>
                <c:pt idx="11">
                  <c:v>6640</c:v>
                </c:pt>
                <c:pt idx="12">
                  <c:v>6575</c:v>
                </c:pt>
                <c:pt idx="13">
                  <c:v>5845</c:v>
                </c:pt>
                <c:pt idx="14">
                  <c:v>4735</c:v>
                </c:pt>
                <c:pt idx="15">
                  <c:v>4220</c:v>
                </c:pt>
                <c:pt idx="16">
                  <c:v>3580</c:v>
                </c:pt>
                <c:pt idx="17">
                  <c:v>3220</c:v>
                </c:pt>
                <c:pt idx="18">
                  <c:v>2705</c:v>
                </c:pt>
                <c:pt idx="19">
                  <c:v>2365</c:v>
                </c:pt>
                <c:pt idx="20">
                  <c:v>2005</c:v>
                </c:pt>
                <c:pt idx="21">
                  <c:v>1655</c:v>
                </c:pt>
                <c:pt idx="22">
                  <c:v>1385</c:v>
                </c:pt>
                <c:pt idx="23">
                  <c:v>1052.5</c:v>
                </c:pt>
                <c:pt idx="24">
                  <c:v>798</c:v>
                </c:pt>
                <c:pt idx="25">
                  <c:v>592</c:v>
                </c:pt>
                <c:pt idx="26">
                  <c:v>506.5</c:v>
                </c:pt>
                <c:pt idx="27">
                  <c:v>377.5</c:v>
                </c:pt>
                <c:pt idx="28">
                  <c:v>327</c:v>
                </c:pt>
                <c:pt idx="29">
                  <c:v>251</c:v>
                </c:pt>
                <c:pt idx="30">
                  <c:v>200</c:v>
                </c:pt>
                <c:pt idx="31">
                  <c:v>179</c:v>
                </c:pt>
                <c:pt idx="32">
                  <c:v>167.5</c:v>
                </c:pt>
                <c:pt idx="33">
                  <c:v>103.5</c:v>
                </c:pt>
                <c:pt idx="34">
                  <c:v>82.949999999999989</c:v>
                </c:pt>
                <c:pt idx="35">
                  <c:v>66.900000000000006</c:v>
                </c:pt>
                <c:pt idx="36">
                  <c:v>52.8</c:v>
                </c:pt>
                <c:pt idx="37">
                  <c:v>42.7</c:v>
                </c:pt>
                <c:pt idx="38">
                  <c:v>35.25</c:v>
                </c:pt>
                <c:pt idx="39">
                  <c:v>28.4</c:v>
                </c:pt>
                <c:pt idx="40">
                  <c:v>23.05</c:v>
                </c:pt>
                <c:pt idx="41">
                  <c:v>18.75</c:v>
                </c:pt>
                <c:pt idx="42">
                  <c:v>15.65</c:v>
                </c:pt>
                <c:pt idx="43">
                  <c:v>13</c:v>
                </c:pt>
                <c:pt idx="44">
                  <c:v>11.399999999999999</c:v>
                </c:pt>
                <c:pt idx="45">
                  <c:v>8.8049999999999997</c:v>
                </c:pt>
                <c:pt idx="46">
                  <c:v>7.34</c:v>
                </c:pt>
                <c:pt idx="47">
                  <c:v>6.06</c:v>
                </c:pt>
                <c:pt idx="48">
                  <c:v>5.37</c:v>
                </c:pt>
                <c:pt idx="49">
                  <c:v>4.58</c:v>
                </c:pt>
                <c:pt idx="50">
                  <c:v>3.51</c:v>
                </c:pt>
                <c:pt idx="51">
                  <c:v>2.98</c:v>
                </c:pt>
                <c:pt idx="52">
                  <c:v>2.4649999999999999</c:v>
                </c:pt>
                <c:pt idx="53">
                  <c:v>2.0750000000000002</c:v>
                </c:pt>
                <c:pt idx="54">
                  <c:v>1.82</c:v>
                </c:pt>
                <c:pt idx="55">
                  <c:v>1.6099999999999999</c:v>
                </c:pt>
                <c:pt idx="56">
                  <c:v>1.5350000000000001</c:v>
                </c:pt>
                <c:pt idx="57">
                  <c:v>1.385</c:v>
                </c:pt>
                <c:pt idx="58">
                  <c:v>1.29</c:v>
                </c:pt>
                <c:pt idx="59">
                  <c:v>1.23</c:v>
                </c:pt>
                <c:pt idx="60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30-450F-B8D6-B9B105CFE690}"/>
            </c:ext>
          </c:extLst>
        </c:ser>
        <c:ser>
          <c:idx val="3"/>
          <c:order val="3"/>
          <c:tx>
            <c:v>84%wt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30-450F-B8D6-B9B105CFE690}"/>
            </c:ext>
          </c:extLst>
        </c:ser>
        <c:ser>
          <c:idx val="1"/>
          <c:order val="4"/>
          <c:tx>
            <c:v>87%wt</c:v>
          </c:tx>
          <c:spPr>
            <a:ln w="28575">
              <a:noFill/>
            </a:ln>
          </c:spPr>
          <c:marker>
            <c:symbol val="triangle"/>
            <c:size val="6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30-450F-B8D6-B9B105CFE690}"/>
            </c:ext>
          </c:extLst>
        </c:ser>
        <c:ser>
          <c:idx val="0"/>
          <c:order val="5"/>
          <c:tx>
            <c:v>90%wt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'Average data'!$V$8:$V$68</c:f>
              <c:numCache>
                <c:formatCode>0.00000</c:formatCode>
                <c:ptCount val="61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data'!$W$8:$W$68</c:f>
              <c:numCache>
                <c:formatCode>0</c:formatCode>
                <c:ptCount val="61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30-450F-B8D6-B9B105CFE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9696"/>
        <c:axId val="-212368608"/>
      </c:scatterChart>
      <c:valAx>
        <c:axId val="-212369696"/>
        <c:scaling>
          <c:logBase val="10"/>
          <c:orientation val="minMax"/>
          <c:min val="1.0000000000000002E-3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8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Shear rate (s</a:t>
                </a:r>
                <a:r>
                  <a:rPr lang="en-ZA" sz="2800" baseline="300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-1</a:t>
                </a:r>
                <a:r>
                  <a:rPr lang="en-ZA" sz="28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)</a:t>
                </a:r>
                <a:endParaRPr lang="es-419" sz="2800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899565093734696"/>
              <c:y val="0.9187617440897666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68608"/>
        <c:crossesAt val="1.0000000000000002E-2"/>
        <c:crossBetween val="midCat"/>
      </c:valAx>
      <c:valAx>
        <c:axId val="-212368608"/>
        <c:scaling>
          <c:logBase val="10"/>
          <c:orientation val="minMax"/>
          <c:max val="1000000"/>
          <c:min val="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8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Viscocity (Pa.s)</a:t>
                </a:r>
                <a:endParaRPr lang="es-419" sz="2800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1.671585443028796E-2"/>
              <c:y val="0.311613350629914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gt;1]0;[&lt;=1]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69696"/>
        <c:crossesAt val="1.0000000000000003E-4"/>
        <c:crossBetween val="midCat"/>
      </c:valAx>
    </c:plotArea>
    <c:legend>
      <c:legendPos val="r"/>
      <c:layout>
        <c:manualLayout>
          <c:xMode val="edge"/>
          <c:yMode val="edge"/>
          <c:x val="0.73016994509007926"/>
          <c:y val="7.2063439306105107E-2"/>
          <c:w val="0.19771647363224157"/>
          <c:h val="0.37570579959629702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530201580202925"/>
          <c:y val="4.9833706156525888E-2"/>
          <c:w val="0.7441947929261653"/>
          <c:h val="0.76559007767596499"/>
        </c:manualLayout>
      </c:layout>
      <c:scatterChart>
        <c:scatterStyle val="lineMarker"/>
        <c:varyColors val="0"/>
        <c:ser>
          <c:idx val="2"/>
          <c:order val="0"/>
          <c:tx>
            <c:v>77%wt </c:v>
          </c:tx>
          <c:spPr>
            <a:ln w="25400">
              <a:noFill/>
            </a:ln>
          </c:spPr>
          <c:marker>
            <c:symbol val="square"/>
            <c:size val="6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data'!$D$8:$D$68</c:f>
              <c:numCache>
                <c:formatCode>0</c:formatCode>
                <c:ptCount val="61"/>
                <c:pt idx="0">
                  <c:v>7.5333525000000003</c:v>
                </c:pt>
                <c:pt idx="1">
                  <c:v>8.3173499999999994</c:v>
                </c:pt>
                <c:pt idx="2">
                  <c:v>9.0602750000000007</c:v>
                </c:pt>
                <c:pt idx="3">
                  <c:v>9.5568550000000005</c:v>
                </c:pt>
                <c:pt idx="4">
                  <c:v>9.6248249999999995</c:v>
                </c:pt>
                <c:pt idx="5">
                  <c:v>10.741499999999998</c:v>
                </c:pt>
                <c:pt idx="6">
                  <c:v>11.755150000000002</c:v>
                </c:pt>
                <c:pt idx="7">
                  <c:v>13.022924999999999</c:v>
                </c:pt>
                <c:pt idx="8">
                  <c:v>14.92825</c:v>
                </c:pt>
                <c:pt idx="9">
                  <c:v>17.188199999999998</c:v>
                </c:pt>
                <c:pt idx="10">
                  <c:v>19.840575000000001</c:v>
                </c:pt>
                <c:pt idx="11">
                  <c:v>23.345800000000001</c:v>
                </c:pt>
                <c:pt idx="12">
                  <c:v>27.9754</c:v>
                </c:pt>
                <c:pt idx="13">
                  <c:v>33.853650000000002</c:v>
                </c:pt>
                <c:pt idx="14">
                  <c:v>42.245550000000001</c:v>
                </c:pt>
                <c:pt idx="15">
                  <c:v>49.459499999999998</c:v>
                </c:pt>
                <c:pt idx="16">
                  <c:v>46.552806666666669</c:v>
                </c:pt>
                <c:pt idx="17">
                  <c:v>52.541266666666665</c:v>
                </c:pt>
                <c:pt idx="18">
                  <c:v>78.911111111111097</c:v>
                </c:pt>
                <c:pt idx="19">
                  <c:v>99.980777777777774</c:v>
                </c:pt>
                <c:pt idx="20">
                  <c:v>123.84166666666667</c:v>
                </c:pt>
                <c:pt idx="21">
                  <c:v>156.28933333333333</c:v>
                </c:pt>
                <c:pt idx="22">
                  <c:v>200.63400000000001</c:v>
                </c:pt>
                <c:pt idx="23">
                  <c:v>255.86555555555552</c:v>
                </c:pt>
                <c:pt idx="24">
                  <c:v>323.36666666666667</c:v>
                </c:pt>
                <c:pt idx="25">
                  <c:v>408</c:v>
                </c:pt>
                <c:pt idx="26">
                  <c:v>525.3795555555555</c:v>
                </c:pt>
                <c:pt idx="27">
                  <c:v>631.12688888888886</c:v>
                </c:pt>
                <c:pt idx="28">
                  <c:v>767.04</c:v>
                </c:pt>
                <c:pt idx="29">
                  <c:v>937.26444444444439</c:v>
                </c:pt>
                <c:pt idx="30">
                  <c:v>1156.624</c:v>
                </c:pt>
                <c:pt idx="31">
                  <c:v>1197.5614444444441</c:v>
                </c:pt>
                <c:pt idx="32">
                  <c:v>1157.3</c:v>
                </c:pt>
                <c:pt idx="33">
                  <c:v>1712.7088888888886</c:v>
                </c:pt>
                <c:pt idx="34">
                  <c:v>1690.0177777777776</c:v>
                </c:pt>
                <c:pt idx="35">
                  <c:v>4378.6856666666663</c:v>
                </c:pt>
                <c:pt idx="36">
                  <c:v>1296.9599999999998</c:v>
                </c:pt>
                <c:pt idx="37">
                  <c:v>2755.7417777777782</c:v>
                </c:pt>
                <c:pt idx="38">
                  <c:v>996.20888888888874</c:v>
                </c:pt>
                <c:pt idx="39">
                  <c:v>1023.8666666666666</c:v>
                </c:pt>
                <c:pt idx="40">
                  <c:v>1092.8166666666666</c:v>
                </c:pt>
                <c:pt idx="41">
                  <c:v>993.06666666666672</c:v>
                </c:pt>
                <c:pt idx="42">
                  <c:v>1012.6500000000001</c:v>
                </c:pt>
                <c:pt idx="43">
                  <c:v>1062.5999999999999</c:v>
                </c:pt>
                <c:pt idx="44">
                  <c:v>1075.7811111111112</c:v>
                </c:pt>
                <c:pt idx="45">
                  <c:v>1107.99</c:v>
                </c:pt>
                <c:pt idx="46">
                  <c:v>1133.7244444444441</c:v>
                </c:pt>
                <c:pt idx="47">
                  <c:v>1160.3900000000001</c:v>
                </c:pt>
                <c:pt idx="48">
                  <c:v>1217.0266666666666</c:v>
                </c:pt>
                <c:pt idx="49">
                  <c:v>1283.1699999999998</c:v>
                </c:pt>
                <c:pt idx="50">
                  <c:v>1327.3400000000001</c:v>
                </c:pt>
                <c:pt idx="51">
                  <c:v>1371.7199999999998</c:v>
                </c:pt>
                <c:pt idx="52">
                  <c:v>1451.4933333333333</c:v>
                </c:pt>
                <c:pt idx="53">
                  <c:v>1547.7855555555557</c:v>
                </c:pt>
                <c:pt idx="54">
                  <c:v>1645.76</c:v>
                </c:pt>
                <c:pt idx="55">
                  <c:v>1812.0844444444447</c:v>
                </c:pt>
                <c:pt idx="56">
                  <c:v>2064.48</c:v>
                </c:pt>
                <c:pt idx="57">
                  <c:v>2141.2000000000003</c:v>
                </c:pt>
                <c:pt idx="58">
                  <c:v>2215.52</c:v>
                </c:pt>
                <c:pt idx="59">
                  <c:v>2153.7766666666666</c:v>
                </c:pt>
                <c:pt idx="60">
                  <c:v>2130.3377777777778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9-46E4-ABBB-12D8D6E3403F}"/>
            </c:ext>
          </c:extLst>
        </c:ser>
        <c:ser>
          <c:idx val="5"/>
          <c:order val="1"/>
          <c:tx>
            <c:v>81%wt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data'!$H$8:$H$68</c:f>
              <c:numCache>
                <c:formatCode>0</c:formatCode>
                <c:ptCount val="61"/>
                <c:pt idx="0">
                  <c:v>5.9399999999999995</c:v>
                </c:pt>
                <c:pt idx="1">
                  <c:v>6.3256999999999994</c:v>
                </c:pt>
                <c:pt idx="2">
                  <c:v>6.8343075000000004</c:v>
                </c:pt>
                <c:pt idx="3">
                  <c:v>7.4457500000000003</c:v>
                </c:pt>
                <c:pt idx="4">
                  <c:v>8.2620000000000005</c:v>
                </c:pt>
                <c:pt idx="5">
                  <c:v>9.6328750000000003</c:v>
                </c:pt>
                <c:pt idx="6">
                  <c:v>11.706600000000002</c:v>
                </c:pt>
                <c:pt idx="7">
                  <c:v>14.19225</c:v>
                </c:pt>
                <c:pt idx="8">
                  <c:v>15.130074999999998</c:v>
                </c:pt>
                <c:pt idx="9">
                  <c:v>9.6345899999999993</c:v>
                </c:pt>
                <c:pt idx="10">
                  <c:v>11.877333333333333</c:v>
                </c:pt>
                <c:pt idx="11">
                  <c:v>16.274666666666668</c:v>
                </c:pt>
                <c:pt idx="12">
                  <c:v>20.108666666666668</c:v>
                </c:pt>
                <c:pt idx="13">
                  <c:v>25.672800000000002</c:v>
                </c:pt>
                <c:pt idx="14">
                  <c:v>33.848222222222226</c:v>
                </c:pt>
                <c:pt idx="15">
                  <c:v>39.793111111111102</c:v>
                </c:pt>
                <c:pt idx="16">
                  <c:v>49.990833333333327</c:v>
                </c:pt>
                <c:pt idx="17">
                  <c:v>63.613055555555555</c:v>
                </c:pt>
                <c:pt idx="18">
                  <c:v>80.549444444444461</c:v>
                </c:pt>
                <c:pt idx="19">
                  <c:v>99.325333333333319</c:v>
                </c:pt>
                <c:pt idx="20">
                  <c:v>123.06</c:v>
                </c:pt>
                <c:pt idx="21">
                  <c:v>152.54144444444447</c:v>
                </c:pt>
                <c:pt idx="22">
                  <c:v>189.22799999999998</c:v>
                </c:pt>
                <c:pt idx="23">
                  <c:v>230.91844444444445</c:v>
                </c:pt>
                <c:pt idx="24">
                  <c:v>282.58</c:v>
                </c:pt>
                <c:pt idx="25">
                  <c:v>341.39777777777778</c:v>
                </c:pt>
                <c:pt idx="26">
                  <c:v>388.96244444444449</c:v>
                </c:pt>
                <c:pt idx="27">
                  <c:v>381.04444444444442</c:v>
                </c:pt>
                <c:pt idx="28">
                  <c:v>379.70833333333331</c:v>
                </c:pt>
                <c:pt idx="29">
                  <c:v>452.15288888888892</c:v>
                </c:pt>
                <c:pt idx="30">
                  <c:v>464.78011111111101</c:v>
                </c:pt>
                <c:pt idx="31">
                  <c:v>453.01866666666666</c:v>
                </c:pt>
                <c:pt idx="32">
                  <c:v>516.59255555555558</c:v>
                </c:pt>
                <c:pt idx="33">
                  <c:v>394.09777777777776</c:v>
                </c:pt>
                <c:pt idx="34">
                  <c:v>402.21999999999997</c:v>
                </c:pt>
                <c:pt idx="35">
                  <c:v>486.25555555555559</c:v>
                </c:pt>
                <c:pt idx="36">
                  <c:v>411.53077777777764</c:v>
                </c:pt>
                <c:pt idx="37">
                  <c:v>414.33399999999995</c:v>
                </c:pt>
                <c:pt idx="38">
                  <c:v>389.03533333333331</c:v>
                </c:pt>
                <c:pt idx="39">
                  <c:v>392.483</c:v>
                </c:pt>
                <c:pt idx="40">
                  <c:v>398.68966666666671</c:v>
                </c:pt>
                <c:pt idx="41">
                  <c:v>423.20777777777778</c:v>
                </c:pt>
                <c:pt idx="42">
                  <c:v>425.25333333333333</c:v>
                </c:pt>
                <c:pt idx="43">
                  <c:v>439.41111111111115</c:v>
                </c:pt>
                <c:pt idx="44">
                  <c:v>447.72000000000014</c:v>
                </c:pt>
                <c:pt idx="45">
                  <c:v>463.14999999999992</c:v>
                </c:pt>
                <c:pt idx="46">
                  <c:v>473.25555555555559</c:v>
                </c:pt>
                <c:pt idx="47">
                  <c:v>499.17777777777769</c:v>
                </c:pt>
                <c:pt idx="48">
                  <c:v>518.90966666666668</c:v>
                </c:pt>
                <c:pt idx="49">
                  <c:v>539.70666666666659</c:v>
                </c:pt>
                <c:pt idx="50">
                  <c:v>557.64666666666665</c:v>
                </c:pt>
                <c:pt idx="51">
                  <c:v>581.25177777777776</c:v>
                </c:pt>
                <c:pt idx="52">
                  <c:v>616.7544444444444</c:v>
                </c:pt>
                <c:pt idx="53">
                  <c:v>638.07444444444445</c:v>
                </c:pt>
                <c:pt idx="54">
                  <c:v>677.63333333333333</c:v>
                </c:pt>
                <c:pt idx="55">
                  <c:v>740.73888888888894</c:v>
                </c:pt>
                <c:pt idx="56">
                  <c:v>812.9955555555556</c:v>
                </c:pt>
                <c:pt idx="57">
                  <c:v>922.44444444444446</c:v>
                </c:pt>
                <c:pt idx="58">
                  <c:v>1099.56</c:v>
                </c:pt>
                <c:pt idx="59">
                  <c:v>1276.0066666666667</c:v>
                </c:pt>
                <c:pt idx="60">
                  <c:v>1549.4444444444443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D9-46E4-ABBB-12D8D6E3403F}"/>
            </c:ext>
          </c:extLst>
        </c:ser>
        <c:ser>
          <c:idx val="4"/>
          <c:order val="2"/>
          <c:tx>
            <c:v>82%wt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'Average data'!$N$8:$N$68</c:f>
              <c:numCache>
                <c:formatCode>0.00000</c:formatCode>
                <c:ptCount val="61"/>
                <c:pt idx="0">
                  <c:v>2.4649999999999997E-4</c:v>
                </c:pt>
                <c:pt idx="1">
                  <c:v>2.765E-4</c:v>
                </c:pt>
                <c:pt idx="2">
                  <c:v>3.1800000000000003E-4</c:v>
                </c:pt>
                <c:pt idx="3">
                  <c:v>3.6650000000000002E-4</c:v>
                </c:pt>
                <c:pt idx="4">
                  <c:v>4.15E-4</c:v>
                </c:pt>
                <c:pt idx="5">
                  <c:v>4.0250000000000003E-4</c:v>
                </c:pt>
                <c:pt idx="6">
                  <c:v>4.0099999999999999E-4</c:v>
                </c:pt>
                <c:pt idx="7">
                  <c:v>7.76E-4</c:v>
                </c:pt>
                <c:pt idx="8">
                  <c:v>1.01E-3</c:v>
                </c:pt>
                <c:pt idx="9">
                  <c:v>1.1529999999999999E-3</c:v>
                </c:pt>
                <c:pt idx="10">
                  <c:v>1.73E-3</c:v>
                </c:pt>
                <c:pt idx="11">
                  <c:v>2.5149999999999999E-3</c:v>
                </c:pt>
                <c:pt idx="12">
                  <c:v>3.1250000000000002E-3</c:v>
                </c:pt>
                <c:pt idx="13">
                  <c:v>4.3100000000000005E-3</c:v>
                </c:pt>
                <c:pt idx="14">
                  <c:v>6.45E-3</c:v>
                </c:pt>
                <c:pt idx="15">
                  <c:v>8.7899999999999992E-3</c:v>
                </c:pt>
                <c:pt idx="16">
                  <c:v>1.26E-2</c:v>
                </c:pt>
                <c:pt idx="17">
                  <c:v>1.7099999999999997E-2</c:v>
                </c:pt>
                <c:pt idx="18">
                  <c:v>2.4550000000000002E-2</c:v>
                </c:pt>
                <c:pt idx="19">
                  <c:v>3.3849999999999998E-2</c:v>
                </c:pt>
                <c:pt idx="20">
                  <c:v>4.795E-2</c:v>
                </c:pt>
                <c:pt idx="21">
                  <c:v>6.88E-2</c:v>
                </c:pt>
                <c:pt idx="22">
                  <c:v>9.6700000000000008E-2</c:v>
                </c:pt>
                <c:pt idx="23">
                  <c:v>0.14699999999999999</c:v>
                </c:pt>
                <c:pt idx="24">
                  <c:v>0.215</c:v>
                </c:pt>
                <c:pt idx="25">
                  <c:v>0.308</c:v>
                </c:pt>
                <c:pt idx="26">
                  <c:v>0.373</c:v>
                </c:pt>
                <c:pt idx="27">
                  <c:v>0.52649999999999997</c:v>
                </c:pt>
                <c:pt idx="28">
                  <c:v>0.61</c:v>
                </c:pt>
                <c:pt idx="29">
                  <c:v>0.80699999999999994</c:v>
                </c:pt>
                <c:pt idx="30">
                  <c:v>1.04</c:v>
                </c:pt>
                <c:pt idx="31">
                  <c:v>1.1949999999999998</c:v>
                </c:pt>
                <c:pt idx="32">
                  <c:v>1.4950000000000001</c:v>
                </c:pt>
                <c:pt idx="33">
                  <c:v>2.0049999999999999</c:v>
                </c:pt>
                <c:pt idx="34">
                  <c:v>2.4950000000000001</c:v>
                </c:pt>
                <c:pt idx="35">
                  <c:v>3.1950000000000003</c:v>
                </c:pt>
                <c:pt idx="36">
                  <c:v>3.9899999999999998</c:v>
                </c:pt>
                <c:pt idx="37">
                  <c:v>5.0350000000000001</c:v>
                </c:pt>
                <c:pt idx="38">
                  <c:v>6.3250000000000002</c:v>
                </c:pt>
                <c:pt idx="39">
                  <c:v>7.96</c:v>
                </c:pt>
                <c:pt idx="40">
                  <c:v>9.9849999999999994</c:v>
                </c:pt>
                <c:pt idx="41">
                  <c:v>12.6</c:v>
                </c:pt>
                <c:pt idx="42">
                  <c:v>15.8</c:v>
                </c:pt>
                <c:pt idx="43">
                  <c:v>19.95</c:v>
                </c:pt>
                <c:pt idx="44">
                  <c:v>25.15</c:v>
                </c:pt>
                <c:pt idx="45">
                  <c:v>31.65</c:v>
                </c:pt>
                <c:pt idx="46">
                  <c:v>39.849999999999994</c:v>
                </c:pt>
                <c:pt idx="47">
                  <c:v>50.150000000000006</c:v>
                </c:pt>
                <c:pt idx="48">
                  <c:v>63.05</c:v>
                </c:pt>
                <c:pt idx="49">
                  <c:v>79.400000000000006</c:v>
                </c:pt>
                <c:pt idx="50">
                  <c:v>99.95</c:v>
                </c:pt>
                <c:pt idx="51">
                  <c:v>126</c:v>
                </c:pt>
                <c:pt idx="52">
                  <c:v>158.5</c:v>
                </c:pt>
                <c:pt idx="53">
                  <c:v>200</c:v>
                </c:pt>
                <c:pt idx="54">
                  <c:v>251.5</c:v>
                </c:pt>
                <c:pt idx="55">
                  <c:v>316</c:v>
                </c:pt>
                <c:pt idx="56">
                  <c:v>397.5</c:v>
                </c:pt>
                <c:pt idx="57">
                  <c:v>501</c:v>
                </c:pt>
                <c:pt idx="58">
                  <c:v>630.5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data'!$P$8:$P$68</c:f>
              <c:numCache>
                <c:formatCode>0</c:formatCode>
                <c:ptCount val="61"/>
                <c:pt idx="0">
                  <c:v>3.2537999999999996</c:v>
                </c:pt>
                <c:pt idx="1">
                  <c:v>3.5530249999999999</c:v>
                </c:pt>
                <c:pt idx="2">
                  <c:v>3.9114000000000004</c:v>
                </c:pt>
                <c:pt idx="3">
                  <c:v>4.3247</c:v>
                </c:pt>
                <c:pt idx="4">
                  <c:v>5.1190249999999997</c:v>
                </c:pt>
                <c:pt idx="5">
                  <c:v>5.7356250000000006</c:v>
                </c:pt>
                <c:pt idx="6">
                  <c:v>6.7367999999999997</c:v>
                </c:pt>
                <c:pt idx="7">
                  <c:v>7.9501200000000001</c:v>
                </c:pt>
                <c:pt idx="8">
                  <c:v>9.38795</c:v>
                </c:pt>
                <c:pt idx="9">
                  <c:v>11.63377</c:v>
                </c:pt>
                <c:pt idx="10">
                  <c:v>14.0822</c:v>
                </c:pt>
                <c:pt idx="11">
                  <c:v>16.6996</c:v>
                </c:pt>
                <c:pt idx="12">
                  <c:v>20.546875</c:v>
                </c:pt>
                <c:pt idx="13">
                  <c:v>25.191950000000002</c:v>
                </c:pt>
                <c:pt idx="14">
                  <c:v>30.540749999999999</c:v>
                </c:pt>
                <c:pt idx="15">
                  <c:v>37.093799999999995</c:v>
                </c:pt>
                <c:pt idx="16">
                  <c:v>45.107999999999997</c:v>
                </c:pt>
                <c:pt idx="17">
                  <c:v>55.061999999999991</c:v>
                </c:pt>
                <c:pt idx="18">
                  <c:v>66.407750000000007</c:v>
                </c:pt>
                <c:pt idx="19">
                  <c:v>80.055250000000001</c:v>
                </c:pt>
                <c:pt idx="20">
                  <c:v>96.139749999999992</c:v>
                </c:pt>
                <c:pt idx="21">
                  <c:v>113.864</c:v>
                </c:pt>
                <c:pt idx="22">
                  <c:v>133.92950000000002</c:v>
                </c:pt>
                <c:pt idx="23">
                  <c:v>154.7175</c:v>
                </c:pt>
                <c:pt idx="24">
                  <c:v>171.57</c:v>
                </c:pt>
                <c:pt idx="25">
                  <c:v>182.33599999999998</c:v>
                </c:pt>
                <c:pt idx="26">
                  <c:v>188.92449999999999</c:v>
                </c:pt>
                <c:pt idx="27">
                  <c:v>198.75375</c:v>
                </c:pt>
                <c:pt idx="28">
                  <c:v>199.47</c:v>
                </c:pt>
                <c:pt idx="29">
                  <c:v>202.55699999999999</c:v>
                </c:pt>
                <c:pt idx="30">
                  <c:v>208</c:v>
                </c:pt>
                <c:pt idx="31">
                  <c:v>213.90499999999997</c:v>
                </c:pt>
                <c:pt idx="32">
                  <c:v>250.41250000000002</c:v>
                </c:pt>
                <c:pt idx="33">
                  <c:v>207.51749999999998</c:v>
                </c:pt>
                <c:pt idx="34">
                  <c:v>206.96024999999997</c:v>
                </c:pt>
                <c:pt idx="35">
                  <c:v>213.74550000000005</c:v>
                </c:pt>
                <c:pt idx="36">
                  <c:v>210.67199999999997</c:v>
                </c:pt>
                <c:pt idx="37">
                  <c:v>214.99450000000002</c:v>
                </c:pt>
                <c:pt idx="38">
                  <c:v>222.95625000000001</c:v>
                </c:pt>
                <c:pt idx="39">
                  <c:v>226.06399999999999</c:v>
                </c:pt>
                <c:pt idx="40">
                  <c:v>230.15424999999999</c:v>
                </c:pt>
                <c:pt idx="41">
                  <c:v>236.25</c:v>
                </c:pt>
                <c:pt idx="42">
                  <c:v>247.27</c:v>
                </c:pt>
                <c:pt idx="43">
                  <c:v>259.34999999999997</c:v>
                </c:pt>
                <c:pt idx="44">
                  <c:v>286.70999999999992</c:v>
                </c:pt>
                <c:pt idx="45">
                  <c:v>278.67824999999999</c:v>
                </c:pt>
                <c:pt idx="46">
                  <c:v>292.49899999999997</c:v>
                </c:pt>
                <c:pt idx="47">
                  <c:v>303.90899999999999</c:v>
                </c:pt>
                <c:pt idx="48">
                  <c:v>338.57850000000002</c:v>
                </c:pt>
                <c:pt idx="49">
                  <c:v>363.65200000000004</c:v>
                </c:pt>
                <c:pt idx="50">
                  <c:v>350.8245</c:v>
                </c:pt>
                <c:pt idx="51">
                  <c:v>375.48</c:v>
                </c:pt>
                <c:pt idx="52">
                  <c:v>390.70249999999999</c:v>
                </c:pt>
                <c:pt idx="53">
                  <c:v>415.00000000000006</c:v>
                </c:pt>
                <c:pt idx="54">
                  <c:v>457.73</c:v>
                </c:pt>
                <c:pt idx="55">
                  <c:v>508.75999999999993</c:v>
                </c:pt>
                <c:pt idx="56">
                  <c:v>610.16250000000002</c:v>
                </c:pt>
                <c:pt idx="57">
                  <c:v>693.88499999999999</c:v>
                </c:pt>
                <c:pt idx="58">
                  <c:v>813.34500000000003</c:v>
                </c:pt>
                <c:pt idx="59">
                  <c:v>976.62</c:v>
                </c:pt>
                <c:pt idx="60">
                  <c:v>1180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D9-46E4-ABBB-12D8D6E3403F}"/>
            </c:ext>
          </c:extLst>
        </c:ser>
        <c:ser>
          <c:idx val="3"/>
          <c:order val="3"/>
          <c:tx>
            <c:v>84%wt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data'!$L$8:$L$68</c:f>
              <c:numCache>
                <c:formatCode>0</c:formatCode>
                <c:ptCount val="61"/>
                <c:pt idx="0">
                  <c:v>1.5234266666666669</c:v>
                </c:pt>
                <c:pt idx="1">
                  <c:v>1.8020566666666666</c:v>
                </c:pt>
                <c:pt idx="2">
                  <c:v>2.191583333333333</c:v>
                </c:pt>
                <c:pt idx="3">
                  <c:v>2.628851111111111</c:v>
                </c:pt>
                <c:pt idx="4">
                  <c:v>3.1810100000000001</c:v>
                </c:pt>
                <c:pt idx="5">
                  <c:v>4.1564888888888882</c:v>
                </c:pt>
                <c:pt idx="6">
                  <c:v>4.9183399999999997</c:v>
                </c:pt>
                <c:pt idx="7">
                  <c:v>5.924088888888889</c:v>
                </c:pt>
                <c:pt idx="8">
                  <c:v>7.5754666666666663</c:v>
                </c:pt>
                <c:pt idx="9">
                  <c:v>9.0299999999999994</c:v>
                </c:pt>
                <c:pt idx="10">
                  <c:v>11.169066666666664</c:v>
                </c:pt>
                <c:pt idx="11">
                  <c:v>13.835188888888888</c:v>
                </c:pt>
                <c:pt idx="12">
                  <c:v>17.0502</c:v>
                </c:pt>
                <c:pt idx="13">
                  <c:v>20.840733333333333</c:v>
                </c:pt>
                <c:pt idx="14">
                  <c:v>25.248122222222218</c:v>
                </c:pt>
                <c:pt idx="15">
                  <c:v>30.347222222222225</c:v>
                </c:pt>
                <c:pt idx="16">
                  <c:v>36.393888888888888</c:v>
                </c:pt>
                <c:pt idx="17">
                  <c:v>43.231555555555559</c:v>
                </c:pt>
                <c:pt idx="18">
                  <c:v>51.246222222222222</c:v>
                </c:pt>
                <c:pt idx="19">
                  <c:v>59.980533333333341</c:v>
                </c:pt>
                <c:pt idx="20">
                  <c:v>69.551999999999992</c:v>
                </c:pt>
                <c:pt idx="21">
                  <c:v>80.182666666666663</c:v>
                </c:pt>
                <c:pt idx="22">
                  <c:v>90.409777777777776</c:v>
                </c:pt>
                <c:pt idx="23">
                  <c:v>101.47677777777777</c:v>
                </c:pt>
                <c:pt idx="24">
                  <c:v>109.04177777777778</c:v>
                </c:pt>
                <c:pt idx="25">
                  <c:v>113.486</c:v>
                </c:pt>
                <c:pt idx="26">
                  <c:v>117.90777777777777</c:v>
                </c:pt>
                <c:pt idx="27">
                  <c:v>122.33333333333333</c:v>
                </c:pt>
                <c:pt idx="28">
                  <c:v>128.202</c:v>
                </c:pt>
                <c:pt idx="29">
                  <c:v>132.11111111111111</c:v>
                </c:pt>
                <c:pt idx="30">
                  <c:v>138.88322222222226</c:v>
                </c:pt>
                <c:pt idx="31">
                  <c:v>143.72399999999999</c:v>
                </c:pt>
                <c:pt idx="32">
                  <c:v>147.36000000000004</c:v>
                </c:pt>
                <c:pt idx="33">
                  <c:v>147.28744444444445</c:v>
                </c:pt>
                <c:pt idx="34">
                  <c:v>153.01599999999999</c:v>
                </c:pt>
                <c:pt idx="35">
                  <c:v>156.02222222222221</c:v>
                </c:pt>
                <c:pt idx="36">
                  <c:v>161.05500000000001</c:v>
                </c:pt>
                <c:pt idx="37">
                  <c:v>165.66000000000003</c:v>
                </c:pt>
                <c:pt idx="38">
                  <c:v>170.97111111111113</c:v>
                </c:pt>
                <c:pt idx="39">
                  <c:v>174.82666666666665</c:v>
                </c:pt>
                <c:pt idx="40">
                  <c:v>183.27555555555554</c:v>
                </c:pt>
                <c:pt idx="41">
                  <c:v>190.67999999999998</c:v>
                </c:pt>
                <c:pt idx="42">
                  <c:v>195.39333333333337</c:v>
                </c:pt>
                <c:pt idx="43">
                  <c:v>207.05433333333329</c:v>
                </c:pt>
                <c:pt idx="44">
                  <c:v>217.2357777777778</c:v>
                </c:pt>
                <c:pt idx="45">
                  <c:v>229.41600000000005</c:v>
                </c:pt>
                <c:pt idx="46">
                  <c:v>241.58599999999998</c:v>
                </c:pt>
                <c:pt idx="47">
                  <c:v>253.17044444444446</c:v>
                </c:pt>
                <c:pt idx="48">
                  <c:v>268.17500000000001</c:v>
                </c:pt>
                <c:pt idx="49">
                  <c:v>281.84177777777779</c:v>
                </c:pt>
                <c:pt idx="50">
                  <c:v>299.56677777777776</c:v>
                </c:pt>
                <c:pt idx="51">
                  <c:v>308.7</c:v>
                </c:pt>
                <c:pt idx="52">
                  <c:v>322.32</c:v>
                </c:pt>
                <c:pt idx="53">
                  <c:v>348.75111111111113</c:v>
                </c:pt>
                <c:pt idx="54">
                  <c:v>387.37666666666667</c:v>
                </c:pt>
                <c:pt idx="55">
                  <c:v>455.04000000000008</c:v>
                </c:pt>
                <c:pt idx="56">
                  <c:v>525.36</c:v>
                </c:pt>
                <c:pt idx="57">
                  <c:v>626.25</c:v>
                </c:pt>
                <c:pt idx="58">
                  <c:v>731.95999999999992</c:v>
                </c:pt>
                <c:pt idx="59">
                  <c:v>897.21999999999991</c:v>
                </c:pt>
                <c:pt idx="60">
                  <c:v>1140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D9-46E4-ABBB-12D8D6E3403F}"/>
            </c:ext>
          </c:extLst>
        </c:ser>
        <c:ser>
          <c:idx val="1"/>
          <c:order val="4"/>
          <c:tx>
            <c:v>87%wt</c:v>
          </c:tx>
          <c:spPr>
            <a:ln w="28575">
              <a:noFill/>
            </a:ln>
          </c:spPr>
          <c:marker>
            <c:symbol val="triangle"/>
            <c:size val="6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data'!$T$8:$T$68</c:f>
              <c:numCache>
                <c:formatCode>0</c:formatCode>
                <c:ptCount val="61"/>
                <c:pt idx="0">
                  <c:v>0.10231722222222224</c:v>
                </c:pt>
                <c:pt idx="1">
                  <c:v>0.25141866666666662</c:v>
                </c:pt>
                <c:pt idx="2">
                  <c:v>0.42378155555555558</c:v>
                </c:pt>
                <c:pt idx="3">
                  <c:v>0.68593000000000004</c:v>
                </c:pt>
                <c:pt idx="4">
                  <c:v>0.96457777777777765</c:v>
                </c:pt>
                <c:pt idx="5">
                  <c:v>1.3280000000000001</c:v>
                </c:pt>
                <c:pt idx="6">
                  <c:v>1.7514299999999998</c:v>
                </c:pt>
                <c:pt idx="7">
                  <c:v>2.2625111111111114</c:v>
                </c:pt>
                <c:pt idx="8">
                  <c:v>2.8543666666666665</c:v>
                </c:pt>
                <c:pt idx="9">
                  <c:v>3.447646666666667</c:v>
                </c:pt>
                <c:pt idx="10">
                  <c:v>4.1474444444444449</c:v>
                </c:pt>
                <c:pt idx="11">
                  <c:v>4.9787400000000002</c:v>
                </c:pt>
                <c:pt idx="12">
                  <c:v>5.8998333333333335</c:v>
                </c:pt>
                <c:pt idx="13">
                  <c:v>6.9067222222222222</c:v>
                </c:pt>
                <c:pt idx="14">
                  <c:v>8.0659333333333336</c:v>
                </c:pt>
                <c:pt idx="15">
                  <c:v>9.4458000000000002</c:v>
                </c:pt>
                <c:pt idx="16">
                  <c:v>10.929777777777776</c:v>
                </c:pt>
                <c:pt idx="17">
                  <c:v>12.678755555555554</c:v>
                </c:pt>
                <c:pt idx="18">
                  <c:v>14.710888888888887</c:v>
                </c:pt>
                <c:pt idx="19">
                  <c:v>16.980599999999999</c:v>
                </c:pt>
                <c:pt idx="20">
                  <c:v>19.284677777777777</c:v>
                </c:pt>
                <c:pt idx="21">
                  <c:v>21.77933333333333</c:v>
                </c:pt>
                <c:pt idx="22">
                  <c:v>24.167999999999999</c:v>
                </c:pt>
                <c:pt idx="23">
                  <c:v>26.75322222222222</c:v>
                </c:pt>
                <c:pt idx="24">
                  <c:v>29.098666666666666</c:v>
                </c:pt>
                <c:pt idx="25">
                  <c:v>30.552199999999999</c:v>
                </c:pt>
                <c:pt idx="26">
                  <c:v>32.116777777777777</c:v>
                </c:pt>
                <c:pt idx="27">
                  <c:v>33.210888888888888</c:v>
                </c:pt>
                <c:pt idx="28">
                  <c:v>34.358811111111109</c:v>
                </c:pt>
                <c:pt idx="29">
                  <c:v>35.57119999999999</c:v>
                </c:pt>
                <c:pt idx="30">
                  <c:v>36.496800000000007</c:v>
                </c:pt>
                <c:pt idx="31">
                  <c:v>38.310222222222215</c:v>
                </c:pt>
                <c:pt idx="32">
                  <c:v>40.533333333333339</c:v>
                </c:pt>
                <c:pt idx="33">
                  <c:v>43.128</c:v>
                </c:pt>
                <c:pt idx="34">
                  <c:v>44.510666666666665</c:v>
                </c:pt>
                <c:pt idx="35">
                  <c:v>46.81733333333333</c:v>
                </c:pt>
                <c:pt idx="36">
                  <c:v>49.260555555555548</c:v>
                </c:pt>
                <c:pt idx="37">
                  <c:v>51.4026</c:v>
                </c:pt>
                <c:pt idx="38">
                  <c:v>53.473933333333328</c:v>
                </c:pt>
                <c:pt idx="39">
                  <c:v>56.688922222222232</c:v>
                </c:pt>
                <c:pt idx="40">
                  <c:v>58.633333333333333</c:v>
                </c:pt>
                <c:pt idx="41">
                  <c:v>61.781999999999996</c:v>
                </c:pt>
                <c:pt idx="42">
                  <c:v>64.863888888888894</c:v>
                </c:pt>
                <c:pt idx="43">
                  <c:v>67.686999999999998</c:v>
                </c:pt>
                <c:pt idx="44">
                  <c:v>70.447333333333347</c:v>
                </c:pt>
                <c:pt idx="45">
                  <c:v>74.576000000000008</c:v>
                </c:pt>
                <c:pt idx="46">
                  <c:v>78.936666666666667</c:v>
                </c:pt>
                <c:pt idx="47">
                  <c:v>83.332999999999984</c:v>
                </c:pt>
                <c:pt idx="48">
                  <c:v>87.708999999999989</c:v>
                </c:pt>
                <c:pt idx="49">
                  <c:v>93.956666666666678</c:v>
                </c:pt>
                <c:pt idx="50">
                  <c:v>100.43333333333334</c:v>
                </c:pt>
                <c:pt idx="51">
                  <c:v>109.82999999999998</c:v>
                </c:pt>
                <c:pt idx="52">
                  <c:v>123.23999999999998</c:v>
                </c:pt>
                <c:pt idx="53">
                  <c:v>138.96800000000002</c:v>
                </c:pt>
                <c:pt idx="54">
                  <c:v>161.05833333333334</c:v>
                </c:pt>
                <c:pt idx="55">
                  <c:v>190.96933333333331</c:v>
                </c:pt>
                <c:pt idx="56">
                  <c:v>238.66733333333335</c:v>
                </c:pt>
                <c:pt idx="57">
                  <c:v>304.77499999999998</c:v>
                </c:pt>
                <c:pt idx="58">
                  <c:v>384.06866666666667</c:v>
                </c:pt>
                <c:pt idx="59">
                  <c:v>494.92666666666662</c:v>
                </c:pt>
                <c:pt idx="60">
                  <c:v>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D9-46E4-ABBB-12D8D6E3403F}"/>
            </c:ext>
          </c:extLst>
        </c:ser>
        <c:ser>
          <c:idx val="0"/>
          <c:order val="5"/>
          <c:tx>
            <c:v>90%wt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'Average data'!$V$8:$V$68</c:f>
              <c:numCache>
                <c:formatCode>0.00000</c:formatCode>
                <c:ptCount val="61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data'!$X$8:$X$68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0.10906711111111111</c:v>
                </c:pt>
                <c:pt idx="4">
                  <c:v>0.26598000000000005</c:v>
                </c:pt>
                <c:pt idx="5">
                  <c:v>0.44385111111111109</c:v>
                </c:pt>
                <c:pt idx="6">
                  <c:v>0.67253333333333332</c:v>
                </c:pt>
                <c:pt idx="7">
                  <c:v>0.90096999999999994</c:v>
                </c:pt>
                <c:pt idx="8">
                  <c:v>1.1367277777777778</c:v>
                </c:pt>
                <c:pt idx="9">
                  <c:v>1.3320000000000001</c:v>
                </c:pt>
                <c:pt idx="10">
                  <c:v>1.5691000000000002</c:v>
                </c:pt>
                <c:pt idx="11">
                  <c:v>1.9123555555555558</c:v>
                </c:pt>
                <c:pt idx="12">
                  <c:v>2.263555555555556</c:v>
                </c:pt>
                <c:pt idx="13">
                  <c:v>2.6459999999999999</c:v>
                </c:pt>
                <c:pt idx="14">
                  <c:v>3.0115555555555558</c:v>
                </c:pt>
                <c:pt idx="15">
                  <c:v>3.3993777777777776</c:v>
                </c:pt>
                <c:pt idx="16">
                  <c:v>4.0555666666666674</c:v>
                </c:pt>
                <c:pt idx="17">
                  <c:v>4.7218800000000005</c:v>
                </c:pt>
                <c:pt idx="18">
                  <c:v>5.3792133333333325</c:v>
                </c:pt>
                <c:pt idx="19">
                  <c:v>6.0994988888888875</c:v>
                </c:pt>
                <c:pt idx="20">
                  <c:v>6.8310222222222237</c:v>
                </c:pt>
                <c:pt idx="21">
                  <c:v>7.708333333333333</c:v>
                </c:pt>
                <c:pt idx="22">
                  <c:v>8.380055555555554</c:v>
                </c:pt>
                <c:pt idx="23">
                  <c:v>8.9892000000000021</c:v>
                </c:pt>
                <c:pt idx="24">
                  <c:v>9.7027000000000001</c:v>
                </c:pt>
                <c:pt idx="25">
                  <c:v>10.4596</c:v>
                </c:pt>
                <c:pt idx="26">
                  <c:v>10.812899999999999</c:v>
                </c:pt>
                <c:pt idx="27">
                  <c:v>11.315066666666663</c:v>
                </c:pt>
                <c:pt idx="28">
                  <c:v>11.631433333333334</c:v>
                </c:pt>
                <c:pt idx="29">
                  <c:v>12.233488888888889</c:v>
                </c:pt>
                <c:pt idx="30">
                  <c:v>12.8871</c:v>
                </c:pt>
                <c:pt idx="31">
                  <c:v>13.775999999999998</c:v>
                </c:pt>
                <c:pt idx="32">
                  <c:v>14.914999999999999</c:v>
                </c:pt>
                <c:pt idx="33">
                  <c:v>15.48747777777778</c:v>
                </c:pt>
                <c:pt idx="34">
                  <c:v>16.047266666666665</c:v>
                </c:pt>
                <c:pt idx="35">
                  <c:v>17.232533333333333</c:v>
                </c:pt>
                <c:pt idx="36">
                  <c:v>17.830400000000001</c:v>
                </c:pt>
                <c:pt idx="37">
                  <c:v>18.833422222222218</c:v>
                </c:pt>
                <c:pt idx="38">
                  <c:v>19.897533333333328</c:v>
                </c:pt>
                <c:pt idx="39">
                  <c:v>20.917444444444445</c:v>
                </c:pt>
                <c:pt idx="40">
                  <c:v>21.833333333333336</c:v>
                </c:pt>
                <c:pt idx="41">
                  <c:v>23.058</c:v>
                </c:pt>
                <c:pt idx="42">
                  <c:v>24.119444444444447</c:v>
                </c:pt>
                <c:pt idx="43">
                  <c:v>25.666666666666668</c:v>
                </c:pt>
                <c:pt idx="44">
                  <c:v>26.773333333333337</c:v>
                </c:pt>
                <c:pt idx="45">
                  <c:v>28.387333333333341</c:v>
                </c:pt>
                <c:pt idx="46">
                  <c:v>30.208199999999998</c:v>
                </c:pt>
                <c:pt idx="47">
                  <c:v>32.030600000000007</c:v>
                </c:pt>
                <c:pt idx="48">
                  <c:v>34.620866666666672</c:v>
                </c:pt>
                <c:pt idx="49">
                  <c:v>38.297266666666673</c:v>
                </c:pt>
                <c:pt idx="50">
                  <c:v>42.6</c:v>
                </c:pt>
                <c:pt idx="51">
                  <c:v>48.51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D9-46E4-ABBB-12D8D6E34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9696"/>
        <c:axId val="-212368608"/>
      </c:scatterChart>
      <c:valAx>
        <c:axId val="-212369696"/>
        <c:scaling>
          <c:logBase val="10"/>
          <c:orientation val="minMax"/>
          <c:min val="1.0000000000000002E-3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8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Shear rate (s</a:t>
                </a:r>
                <a:r>
                  <a:rPr lang="en-ZA" sz="2800" baseline="300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-1</a:t>
                </a:r>
                <a:r>
                  <a:rPr lang="en-ZA" sz="28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)</a:t>
                </a:r>
                <a:endParaRPr lang="es-419" sz="2800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899565093734696"/>
              <c:y val="0.9187617440897666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68608"/>
        <c:crossesAt val="1.0000000000000002E-2"/>
        <c:crossBetween val="midCat"/>
      </c:valAx>
      <c:valAx>
        <c:axId val="-212368608"/>
        <c:scaling>
          <c:logBase val="10"/>
          <c:orientation val="minMax"/>
          <c:max val="1000000"/>
          <c:min val="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8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Shear</a:t>
                </a:r>
                <a:r>
                  <a:rPr lang="en-ZA" sz="28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 stress</a:t>
                </a:r>
                <a:r>
                  <a:rPr lang="en-ZA" sz="28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 (Pa)</a:t>
                </a:r>
                <a:endParaRPr lang="es-419" sz="2800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1.671585443028796E-2"/>
              <c:y val="0.311613350629914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gt;1]0;[&lt;=1]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69696"/>
        <c:crossesAt val="1.0000000000000003E-4"/>
        <c:crossBetween val="midCat"/>
      </c:valAx>
    </c:plotArea>
    <c:legend>
      <c:legendPos val="r"/>
      <c:layout>
        <c:manualLayout>
          <c:xMode val="edge"/>
          <c:yMode val="edge"/>
          <c:x val="0.46473123005274697"/>
          <c:y val="7.20634780638751E-2"/>
          <c:w val="0.46315444513048282"/>
          <c:h val="0.18160742808354444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77158398722234"/>
          <c:y val="4.4631284690068322E-2"/>
          <c:w val="0.7691254442320633"/>
          <c:h val="0.7959179541574755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x"/>
            <c:size val="10"/>
            <c:spPr>
              <a:noFill/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0.11714226337543585"/>
                  <c:y val="-0.223886423287998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Summary!$C$89:$C$94</c:f>
              <c:numCache>
                <c:formatCode>0%</c:formatCode>
                <c:ptCount val="6"/>
                <c:pt idx="0">
                  <c:v>0.77050342770326363</c:v>
                </c:pt>
                <c:pt idx="1">
                  <c:v>0.80761239444886923</c:v>
                </c:pt>
                <c:pt idx="2">
                  <c:v>0.82439683592907143</c:v>
                </c:pt>
                <c:pt idx="3">
                  <c:v>0.8384696797679827</c:v>
                </c:pt>
                <c:pt idx="4">
                  <c:v>0.87170881092725094</c:v>
                </c:pt>
                <c:pt idx="5">
                  <c:v>0.89855726112352041</c:v>
                </c:pt>
              </c:numCache>
            </c:numRef>
          </c:xVal>
          <c:yVal>
            <c:numRef>
              <c:f>Summary!$D$89:$D$94</c:f>
              <c:numCache>
                <c:formatCode>General</c:formatCode>
                <c:ptCount val="6"/>
                <c:pt idx="0">
                  <c:v>1000</c:v>
                </c:pt>
                <c:pt idx="1">
                  <c:v>400</c:v>
                </c:pt>
                <c:pt idx="2">
                  <c:v>100</c:v>
                </c:pt>
                <c:pt idx="3">
                  <c:v>200</c:v>
                </c:pt>
                <c:pt idx="4">
                  <c:v>30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88-4ABB-9685-83FF30537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9696"/>
        <c:axId val="-212368608"/>
      </c:scatterChart>
      <c:valAx>
        <c:axId val="-212369696"/>
        <c:scaling>
          <c:orientation val="minMax"/>
          <c:max val="1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000"/>
                  <a:t>Moisture content </a:t>
                </a:r>
                <a:endParaRPr lang="es-419" sz="2000"/>
              </a:p>
            </c:rich>
          </c:tx>
          <c:layout>
            <c:manualLayout>
              <c:xMode val="edge"/>
              <c:yMode val="edge"/>
              <c:x val="0.47105988943307137"/>
              <c:y val="0.932441115170820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68608"/>
        <c:crossesAt val="0.1"/>
        <c:crossBetween val="midCat"/>
      </c:valAx>
      <c:valAx>
        <c:axId val="-212368608"/>
        <c:scaling>
          <c:logBase val="10"/>
          <c:orientation val="minMax"/>
          <c:max val="1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000"/>
                  <a:t>Yield</a:t>
                </a:r>
                <a:r>
                  <a:rPr lang="en-ZA" sz="2000" baseline="0"/>
                  <a:t> stress</a:t>
                </a:r>
                <a:r>
                  <a:rPr lang="en-ZA" sz="2000"/>
                  <a:t> (Pa)</a:t>
                </a:r>
                <a:endParaRPr lang="es-419" sz="2000"/>
              </a:p>
            </c:rich>
          </c:tx>
          <c:layout>
            <c:manualLayout>
              <c:xMode val="edge"/>
              <c:yMode val="edge"/>
              <c:x val="1.671585443028796E-2"/>
              <c:y val="0.311613350629914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&gt;=1]0;[&lt;1]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69696"/>
        <c:crossesAt val="1.0000000000000003E-4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2"/>
          <c:order val="0"/>
          <c:tx>
            <c:strRef>
              <c:f>'Average data'!$B$3</c:f>
              <c:strCache>
                <c:ptCount val="1"/>
                <c:pt idx="0">
                  <c:v>Moisture content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9653086842405568E-2"/>
                  <c:y val="-0.397000947798191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'Average data'!$B$36:$B$58</c:f>
              <c:numCache>
                <c:formatCode>0.00000</c:formatCode>
                <c:ptCount val="23"/>
                <c:pt idx="0">
                  <c:v>0.153</c:v>
                </c:pt>
                <c:pt idx="1">
                  <c:v>0.32733333333333331</c:v>
                </c:pt>
                <c:pt idx="2">
                  <c:v>0.96600000000000008</c:v>
                </c:pt>
                <c:pt idx="3">
                  <c:v>1.0963333333333332</c:v>
                </c:pt>
                <c:pt idx="4">
                  <c:v>1.42</c:v>
                </c:pt>
                <c:pt idx="5">
                  <c:v>1.5246666666666666</c:v>
                </c:pt>
                <c:pt idx="6">
                  <c:v>2.3066666666666666</c:v>
                </c:pt>
                <c:pt idx="7">
                  <c:v>1.9870000000000001</c:v>
                </c:pt>
                <c:pt idx="8">
                  <c:v>5.7899999999999991</c:v>
                </c:pt>
                <c:pt idx="9">
                  <c:v>3.7273333333333336</c:v>
                </c:pt>
                <c:pt idx="10">
                  <c:v>6.0133333333333328</c:v>
                </c:pt>
                <c:pt idx="11">
                  <c:v>7.3133333333333326</c:v>
                </c:pt>
                <c:pt idx="12">
                  <c:v>9.1833333333333336</c:v>
                </c:pt>
                <c:pt idx="13">
                  <c:v>12.666666666666666</c:v>
                </c:pt>
                <c:pt idx="14">
                  <c:v>15.700000000000001</c:v>
                </c:pt>
                <c:pt idx="15">
                  <c:v>19.799999999999997</c:v>
                </c:pt>
                <c:pt idx="16">
                  <c:v>25.233333333333334</c:v>
                </c:pt>
                <c:pt idx="17">
                  <c:v>31.566666666666663</c:v>
                </c:pt>
                <c:pt idx="18">
                  <c:v>39.733333333333327</c:v>
                </c:pt>
                <c:pt idx="19">
                  <c:v>50.233333333333327</c:v>
                </c:pt>
                <c:pt idx="20">
                  <c:v>62.733333333333327</c:v>
                </c:pt>
                <c:pt idx="21">
                  <c:v>79.7</c:v>
                </c:pt>
                <c:pt idx="22">
                  <c:v>99.8</c:v>
                </c:pt>
              </c:numCache>
            </c:numRef>
          </c:xVal>
          <c:yVal>
            <c:numRef>
              <c:f>'Average data'!$C$36:$C$58</c:f>
              <c:numCache>
                <c:formatCode>0</c:formatCode>
                <c:ptCount val="23"/>
                <c:pt idx="0">
                  <c:v>5013.333333333333</c:v>
                </c:pt>
                <c:pt idx="1">
                  <c:v>2863.3333333333335</c:v>
                </c:pt>
                <c:pt idx="2">
                  <c:v>1197.3333333333333</c:v>
                </c:pt>
                <c:pt idx="3">
                  <c:v>1092.3333333333333</c:v>
                </c:pt>
                <c:pt idx="4">
                  <c:v>815</c:v>
                </c:pt>
                <c:pt idx="5">
                  <c:v>1123.3333333333333</c:v>
                </c:pt>
                <c:pt idx="6">
                  <c:v>732.66666666666663</c:v>
                </c:pt>
                <c:pt idx="7">
                  <c:v>2203.6666666666665</c:v>
                </c:pt>
                <c:pt idx="8">
                  <c:v>224</c:v>
                </c:pt>
                <c:pt idx="9">
                  <c:v>739.33333333333337</c:v>
                </c:pt>
                <c:pt idx="10">
                  <c:v>165.66666666666666</c:v>
                </c:pt>
                <c:pt idx="11">
                  <c:v>140</c:v>
                </c:pt>
                <c:pt idx="12">
                  <c:v>119</c:v>
                </c:pt>
                <c:pt idx="13">
                  <c:v>78.400000000000006</c:v>
                </c:pt>
                <c:pt idx="14">
                  <c:v>64.5</c:v>
                </c:pt>
                <c:pt idx="15">
                  <c:v>53.666666666666664</c:v>
                </c:pt>
                <c:pt idx="16">
                  <c:v>42.633333333333333</c:v>
                </c:pt>
                <c:pt idx="17">
                  <c:v>35.1</c:v>
                </c:pt>
                <c:pt idx="18">
                  <c:v>28.533333333333331</c:v>
                </c:pt>
                <c:pt idx="19">
                  <c:v>23.100000000000005</c:v>
                </c:pt>
                <c:pt idx="20">
                  <c:v>19.400000000000002</c:v>
                </c:pt>
                <c:pt idx="21">
                  <c:v>16.099999999999998</c:v>
                </c:pt>
                <c:pt idx="22">
                  <c:v>13.300000000000002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2-433E-8C7F-94BBEAFD5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1160832"/>
        <c:axId val="-1731165184"/>
      </c:scatterChart>
      <c:valAx>
        <c:axId val="-1731160832"/>
        <c:scaling>
          <c:logBase val="10"/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1165184"/>
        <c:crossesAt val="1.0000000000000002E-3"/>
        <c:crossBetween val="midCat"/>
      </c:valAx>
      <c:valAx>
        <c:axId val="-1731165184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1160832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9150450540816162E-2"/>
                  <c:y val="-0.43726888305628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'Average data'!$F$33:$F$59</c:f>
              <c:numCache>
                <c:formatCode>0.00000</c:formatCode>
                <c:ptCount val="27"/>
                <c:pt idx="0">
                  <c:v>0.17213333333333333</c:v>
                </c:pt>
                <c:pt idx="1">
                  <c:v>0.30066666666666669</c:v>
                </c:pt>
                <c:pt idx="2">
                  <c:v>0.43966666666666665</c:v>
                </c:pt>
                <c:pt idx="3">
                  <c:v>0.54166666666666663</c:v>
                </c:pt>
                <c:pt idx="4">
                  <c:v>0.68266666666666664</c:v>
                </c:pt>
                <c:pt idx="5">
                  <c:v>0.86766666666666659</c:v>
                </c:pt>
                <c:pt idx="6">
                  <c:v>1.1213333333333333</c:v>
                </c:pt>
                <c:pt idx="7">
                  <c:v>1.1803333333333332</c:v>
                </c:pt>
                <c:pt idx="8">
                  <c:v>1.8133333333333332</c:v>
                </c:pt>
                <c:pt idx="9">
                  <c:v>2.38</c:v>
                </c:pt>
                <c:pt idx="10">
                  <c:v>2.7266666666666666</c:v>
                </c:pt>
                <c:pt idx="11">
                  <c:v>3.776666666666666</c:v>
                </c:pt>
                <c:pt idx="12">
                  <c:v>4.46</c:v>
                </c:pt>
                <c:pt idx="13">
                  <c:v>5.876666666666666</c:v>
                </c:pt>
                <c:pt idx="14">
                  <c:v>7.41</c:v>
                </c:pt>
                <c:pt idx="15">
                  <c:v>9.1233333333333348</c:v>
                </c:pt>
                <c:pt idx="16">
                  <c:v>11.766666666666666</c:v>
                </c:pt>
                <c:pt idx="17">
                  <c:v>14.799999999999999</c:v>
                </c:pt>
                <c:pt idx="18">
                  <c:v>18.566666666666666</c:v>
                </c:pt>
                <c:pt idx="19">
                  <c:v>23.400000000000002</c:v>
                </c:pt>
                <c:pt idx="20">
                  <c:v>29.5</c:v>
                </c:pt>
                <c:pt idx="21">
                  <c:v>37.166666666666664</c:v>
                </c:pt>
                <c:pt idx="22">
                  <c:v>46.666666666666664</c:v>
                </c:pt>
                <c:pt idx="23">
                  <c:v>58.766666666666673</c:v>
                </c:pt>
                <c:pt idx="24">
                  <c:v>74</c:v>
                </c:pt>
                <c:pt idx="25">
                  <c:v>93.2</c:v>
                </c:pt>
                <c:pt idx="26">
                  <c:v>117.26666666666667</c:v>
                </c:pt>
              </c:numCache>
            </c:numRef>
          </c:xVal>
          <c:yVal>
            <c:numRef>
              <c:f>'Average data'!$G$33:$G$59</c:f>
              <c:numCache>
                <c:formatCode>0</c:formatCode>
                <c:ptCount val="27"/>
                <c:pt idx="0">
                  <c:v>1983.3333333333333</c:v>
                </c:pt>
                <c:pt idx="1">
                  <c:v>1293.6666666666667</c:v>
                </c:pt>
                <c:pt idx="2">
                  <c:v>866.66666666666663</c:v>
                </c:pt>
                <c:pt idx="3">
                  <c:v>701</c:v>
                </c:pt>
                <c:pt idx="4">
                  <c:v>662.33333333333337</c:v>
                </c:pt>
                <c:pt idx="5">
                  <c:v>535.66666666666663</c:v>
                </c:pt>
                <c:pt idx="6">
                  <c:v>404</c:v>
                </c:pt>
                <c:pt idx="7">
                  <c:v>437.66666666666669</c:v>
                </c:pt>
                <c:pt idx="8">
                  <c:v>217.33333333333334</c:v>
                </c:pt>
                <c:pt idx="9">
                  <c:v>169</c:v>
                </c:pt>
                <c:pt idx="10">
                  <c:v>178.33333333333334</c:v>
                </c:pt>
                <c:pt idx="11">
                  <c:v>108.96666666666665</c:v>
                </c:pt>
                <c:pt idx="12">
                  <c:v>92.899999999999991</c:v>
                </c:pt>
                <c:pt idx="13">
                  <c:v>66.2</c:v>
                </c:pt>
                <c:pt idx="14">
                  <c:v>52.966666666666669</c:v>
                </c:pt>
                <c:pt idx="15">
                  <c:v>43.699999999999996</c:v>
                </c:pt>
                <c:pt idx="16">
                  <c:v>35.966666666666669</c:v>
                </c:pt>
                <c:pt idx="17">
                  <c:v>28.733333333333334</c:v>
                </c:pt>
                <c:pt idx="18">
                  <c:v>23.666666666666668</c:v>
                </c:pt>
                <c:pt idx="19">
                  <c:v>19.133333333333336</c:v>
                </c:pt>
                <c:pt idx="20">
                  <c:v>15.699999999999998</c:v>
                </c:pt>
                <c:pt idx="21">
                  <c:v>12.733333333333334</c:v>
                </c:pt>
                <c:pt idx="22">
                  <c:v>10.696666666666665</c:v>
                </c:pt>
                <c:pt idx="23">
                  <c:v>8.83</c:v>
                </c:pt>
                <c:pt idx="24">
                  <c:v>7.293333333333333</c:v>
                </c:pt>
                <c:pt idx="25">
                  <c:v>5.9833333333333334</c:v>
                </c:pt>
                <c:pt idx="26">
                  <c:v>4.9566666666666661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EF-4655-B78E-A8DAC0AD1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1165728"/>
        <c:axId val="-1731163008"/>
      </c:scatterChart>
      <c:valAx>
        <c:axId val="-1731165728"/>
        <c:scaling>
          <c:logBase val="10"/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1163008"/>
        <c:crossesAt val="1.0000000000000002E-3"/>
        <c:crossBetween val="midCat"/>
      </c:valAx>
      <c:valAx>
        <c:axId val="-1731163008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1165728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725721784776904"/>
                  <c:y val="-0.53067913385826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'Average data'!$J$30:$J$58</c:f>
              <c:numCache>
                <c:formatCode>0.00000</c:formatCode>
                <c:ptCount val="29"/>
                <c:pt idx="0">
                  <c:v>0.12866666666666668</c:v>
                </c:pt>
                <c:pt idx="1">
                  <c:v>0.17566666666666667</c:v>
                </c:pt>
                <c:pt idx="2">
                  <c:v>0.23466666666666666</c:v>
                </c:pt>
                <c:pt idx="3">
                  <c:v>0.317</c:v>
                </c:pt>
                <c:pt idx="4">
                  <c:v>0.40333333333333332</c:v>
                </c:pt>
                <c:pt idx="5">
                  <c:v>0.5</c:v>
                </c:pt>
                <c:pt idx="6">
                  <c:v>0.61933333333333329</c:v>
                </c:pt>
                <c:pt idx="7">
                  <c:v>0.79266666666666674</c:v>
                </c:pt>
                <c:pt idx="8">
                  <c:v>0.98966666666666681</c:v>
                </c:pt>
                <c:pt idx="9">
                  <c:v>1.26</c:v>
                </c:pt>
                <c:pt idx="10">
                  <c:v>1.6000000000000003</c:v>
                </c:pt>
                <c:pt idx="11">
                  <c:v>1.9966666666666668</c:v>
                </c:pt>
                <c:pt idx="12">
                  <c:v>2.48</c:v>
                </c:pt>
                <c:pt idx="13">
                  <c:v>3.1733333333333333</c:v>
                </c:pt>
                <c:pt idx="14">
                  <c:v>3.9766666666666666</c:v>
                </c:pt>
                <c:pt idx="15">
                  <c:v>5.0200000000000005</c:v>
                </c:pt>
                <c:pt idx="16">
                  <c:v>6.3166666666666673</c:v>
                </c:pt>
                <c:pt idx="17">
                  <c:v>7.9466666666666663</c:v>
                </c:pt>
                <c:pt idx="18">
                  <c:v>10.033333333333333</c:v>
                </c:pt>
                <c:pt idx="19">
                  <c:v>12.6</c:v>
                </c:pt>
                <c:pt idx="20">
                  <c:v>15.800000000000002</c:v>
                </c:pt>
                <c:pt idx="21">
                  <c:v>19.966666666666665</c:v>
                </c:pt>
                <c:pt idx="22">
                  <c:v>25.133333333333336</c:v>
                </c:pt>
                <c:pt idx="23">
                  <c:v>31.600000000000005</c:v>
                </c:pt>
                <c:pt idx="24">
                  <c:v>39.799999999999997</c:v>
                </c:pt>
                <c:pt idx="25">
                  <c:v>50.066666666666663</c:v>
                </c:pt>
                <c:pt idx="26">
                  <c:v>63.1</c:v>
                </c:pt>
                <c:pt idx="27">
                  <c:v>79.466666666666669</c:v>
                </c:pt>
                <c:pt idx="28">
                  <c:v>99.966666666666654</c:v>
                </c:pt>
              </c:numCache>
            </c:numRef>
          </c:xVal>
          <c:yVal>
            <c:numRef>
              <c:f>'Average data'!$K$30:$K$58</c:f>
              <c:numCache>
                <c:formatCode>0</c:formatCode>
                <c:ptCount val="29"/>
                <c:pt idx="0">
                  <c:v>702.66666666666663</c:v>
                </c:pt>
                <c:pt idx="1">
                  <c:v>577.66666666666663</c:v>
                </c:pt>
                <c:pt idx="2">
                  <c:v>464.66666666666669</c:v>
                </c:pt>
                <c:pt idx="3">
                  <c:v>358</c:v>
                </c:pt>
                <c:pt idx="4">
                  <c:v>292.33333333333331</c:v>
                </c:pt>
                <c:pt idx="5">
                  <c:v>244.66666666666666</c:v>
                </c:pt>
                <c:pt idx="6">
                  <c:v>207</c:v>
                </c:pt>
                <c:pt idx="7">
                  <c:v>166.66666666666666</c:v>
                </c:pt>
                <c:pt idx="8">
                  <c:v>140.33333333333334</c:v>
                </c:pt>
                <c:pt idx="9">
                  <c:v>114.06666666666666</c:v>
                </c:pt>
                <c:pt idx="10">
                  <c:v>92.100000000000009</c:v>
                </c:pt>
                <c:pt idx="11">
                  <c:v>73.766666666666666</c:v>
                </c:pt>
                <c:pt idx="12">
                  <c:v>61.699999999999996</c:v>
                </c:pt>
                <c:pt idx="13">
                  <c:v>49.166666666666664</c:v>
                </c:pt>
                <c:pt idx="14">
                  <c:v>40.5</c:v>
                </c:pt>
                <c:pt idx="15">
                  <c:v>33</c:v>
                </c:pt>
                <c:pt idx="16">
                  <c:v>27.066666666666666</c:v>
                </c:pt>
                <c:pt idx="17">
                  <c:v>22</c:v>
                </c:pt>
                <c:pt idx="18">
                  <c:v>18.266666666666666</c:v>
                </c:pt>
                <c:pt idx="19">
                  <c:v>15.133333333333333</c:v>
                </c:pt>
                <c:pt idx="20">
                  <c:v>12.366666666666667</c:v>
                </c:pt>
                <c:pt idx="21">
                  <c:v>10.37</c:v>
                </c:pt>
                <c:pt idx="22">
                  <c:v>8.6433333333333326</c:v>
                </c:pt>
                <c:pt idx="23">
                  <c:v>7.2600000000000007</c:v>
                </c:pt>
                <c:pt idx="24">
                  <c:v>6.07</c:v>
                </c:pt>
                <c:pt idx="25">
                  <c:v>5.0566666666666675</c:v>
                </c:pt>
                <c:pt idx="26">
                  <c:v>4.25</c:v>
                </c:pt>
                <c:pt idx="27">
                  <c:v>3.5466666666666669</c:v>
                </c:pt>
                <c:pt idx="28">
                  <c:v>2.9966666666666666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B-4B9A-9390-769E19A1F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1163552"/>
        <c:axId val="-1731160288"/>
      </c:scatterChart>
      <c:valAx>
        <c:axId val="-1731163552"/>
        <c:scaling>
          <c:logBase val="10"/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1160288"/>
        <c:crossesAt val="1.0000000000000002E-3"/>
        <c:crossBetween val="midCat"/>
      </c:valAx>
      <c:valAx>
        <c:axId val="-1731160288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1163552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2"/>
          <c:order val="0"/>
          <c:tx>
            <c:strRef>
              <c:f>'Average data'!$B$3</c:f>
              <c:strCache>
                <c:ptCount val="1"/>
                <c:pt idx="0">
                  <c:v>Moisture content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7141054243219597"/>
                  <c:y val="-0.427594415281423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'Average data'!$R$29:$R$58</c:f>
              <c:numCache>
                <c:formatCode>0.00000</c:formatCode>
                <c:ptCount val="30"/>
                <c:pt idx="0">
                  <c:v>0.11966666666666666</c:v>
                </c:pt>
                <c:pt idx="1">
                  <c:v>0.152</c:v>
                </c:pt>
                <c:pt idx="2">
                  <c:v>0.19433333333333333</c:v>
                </c:pt>
                <c:pt idx="3">
                  <c:v>0.248</c:v>
                </c:pt>
                <c:pt idx="4">
                  <c:v>0.314</c:v>
                </c:pt>
                <c:pt idx="5">
                  <c:v>0.39666666666666667</c:v>
                </c:pt>
                <c:pt idx="6">
                  <c:v>0.5006666666666667</c:v>
                </c:pt>
                <c:pt idx="7">
                  <c:v>0.62966666666666671</c:v>
                </c:pt>
                <c:pt idx="8">
                  <c:v>0.79400000000000004</c:v>
                </c:pt>
                <c:pt idx="9">
                  <c:v>0.999</c:v>
                </c:pt>
                <c:pt idx="10">
                  <c:v>1.2533333333333332</c:v>
                </c:pt>
                <c:pt idx="11">
                  <c:v>1.5833333333333333</c:v>
                </c:pt>
                <c:pt idx="12">
                  <c:v>1.9966666666666668</c:v>
                </c:pt>
                <c:pt idx="13">
                  <c:v>2.5099999999999998</c:v>
                </c:pt>
                <c:pt idx="14">
                  <c:v>3.1633333333333336</c:v>
                </c:pt>
                <c:pt idx="15">
                  <c:v>3.9833333333333329</c:v>
                </c:pt>
                <c:pt idx="16">
                  <c:v>5.01</c:v>
                </c:pt>
                <c:pt idx="17">
                  <c:v>6.3133333333333326</c:v>
                </c:pt>
                <c:pt idx="18">
                  <c:v>7.9433333333333342</c:v>
                </c:pt>
                <c:pt idx="19">
                  <c:v>10</c:v>
                </c:pt>
                <c:pt idx="20">
                  <c:v>12.6</c:v>
                </c:pt>
                <c:pt idx="21">
                  <c:v>15.833333333333334</c:v>
                </c:pt>
                <c:pt idx="22">
                  <c:v>19.966666666666665</c:v>
                </c:pt>
                <c:pt idx="23">
                  <c:v>25.100000000000005</c:v>
                </c:pt>
                <c:pt idx="24">
                  <c:v>31.600000000000005</c:v>
                </c:pt>
                <c:pt idx="25">
                  <c:v>39.799999999999997</c:v>
                </c:pt>
                <c:pt idx="26">
                  <c:v>50.1</c:v>
                </c:pt>
                <c:pt idx="27">
                  <c:v>63.1</c:v>
                </c:pt>
                <c:pt idx="28">
                  <c:v>79.400000000000006</c:v>
                </c:pt>
                <c:pt idx="29">
                  <c:v>100</c:v>
                </c:pt>
              </c:numCache>
            </c:numRef>
          </c:xVal>
          <c:yVal>
            <c:numRef>
              <c:f>'Average data'!$S$29:$S$58</c:f>
              <c:numCache>
                <c:formatCode>0</c:formatCode>
                <c:ptCount val="30"/>
                <c:pt idx="0">
                  <c:v>182</c:v>
                </c:pt>
                <c:pt idx="1">
                  <c:v>159</c:v>
                </c:pt>
                <c:pt idx="2">
                  <c:v>137.66666666666666</c:v>
                </c:pt>
                <c:pt idx="3">
                  <c:v>117.33333333333333</c:v>
                </c:pt>
                <c:pt idx="4">
                  <c:v>97.3</c:v>
                </c:pt>
                <c:pt idx="5">
                  <c:v>80.966666666666669</c:v>
                </c:pt>
                <c:pt idx="6">
                  <c:v>66.333333333333329</c:v>
                </c:pt>
                <c:pt idx="7">
                  <c:v>54.566666666666663</c:v>
                </c:pt>
                <c:pt idx="8">
                  <c:v>44.79999999999999</c:v>
                </c:pt>
                <c:pt idx="9">
                  <c:v>36.533333333333339</c:v>
                </c:pt>
                <c:pt idx="10">
                  <c:v>30.566666666666666</c:v>
                </c:pt>
                <c:pt idx="11">
                  <c:v>25.600000000000005</c:v>
                </c:pt>
                <c:pt idx="12">
                  <c:v>21.599999999999998</c:v>
                </c:pt>
                <c:pt idx="13">
                  <c:v>17.733333333333334</c:v>
                </c:pt>
                <c:pt idx="14">
                  <c:v>14.799999999999999</c:v>
                </c:pt>
                <c:pt idx="15">
                  <c:v>12.366666666666665</c:v>
                </c:pt>
                <c:pt idx="16">
                  <c:v>10.26</c:v>
                </c:pt>
                <c:pt idx="17">
                  <c:v>8.4700000000000006</c:v>
                </c:pt>
                <c:pt idx="18">
                  <c:v>7.1366666666666667</c:v>
                </c:pt>
                <c:pt idx="19">
                  <c:v>5.8633333333333333</c:v>
                </c:pt>
                <c:pt idx="20">
                  <c:v>4.9033333333333333</c:v>
                </c:pt>
                <c:pt idx="21">
                  <c:v>4.0966666666666667</c:v>
                </c:pt>
                <c:pt idx="22">
                  <c:v>3.39</c:v>
                </c:pt>
                <c:pt idx="23">
                  <c:v>2.8066666666666666</c:v>
                </c:pt>
                <c:pt idx="24">
                  <c:v>2.36</c:v>
                </c:pt>
                <c:pt idx="25">
                  <c:v>1.9833333333333334</c:v>
                </c:pt>
                <c:pt idx="26">
                  <c:v>1.6633333333333331</c:v>
                </c:pt>
                <c:pt idx="27">
                  <c:v>1.39</c:v>
                </c:pt>
                <c:pt idx="28">
                  <c:v>1.1833333333333333</c:v>
                </c:pt>
                <c:pt idx="29">
                  <c:v>1.0043333333333333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F0-44D6-858B-4D6EA4BEB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1161920"/>
        <c:axId val="-721918768"/>
      </c:scatterChart>
      <c:valAx>
        <c:axId val="-1731161920"/>
        <c:scaling>
          <c:logBase val="10"/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918768"/>
        <c:crossesAt val="1.0000000000000002E-3"/>
        <c:crossBetween val="midCat"/>
      </c:valAx>
      <c:valAx>
        <c:axId val="-721918768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1161920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503782369560493"/>
                  <c:y val="-0.39179024496937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'Average data'!$V$29:$V$58</c:f>
              <c:numCache>
                <c:formatCode>0.00000</c:formatCode>
                <c:ptCount val="30"/>
                <c:pt idx="0">
                  <c:v>0.125</c:v>
                </c:pt>
                <c:pt idx="1">
                  <c:v>0.15566666666666665</c:v>
                </c:pt>
                <c:pt idx="2">
                  <c:v>0.19800000000000004</c:v>
                </c:pt>
                <c:pt idx="3">
                  <c:v>0.249</c:v>
                </c:pt>
                <c:pt idx="4">
                  <c:v>0.316</c:v>
                </c:pt>
                <c:pt idx="5">
                  <c:v>0.39900000000000002</c:v>
                </c:pt>
                <c:pt idx="6">
                  <c:v>0.50066666666666659</c:v>
                </c:pt>
                <c:pt idx="7">
                  <c:v>0.63100000000000001</c:v>
                </c:pt>
                <c:pt idx="8">
                  <c:v>0.79266666666666674</c:v>
                </c:pt>
                <c:pt idx="9">
                  <c:v>0.999</c:v>
                </c:pt>
                <c:pt idx="10">
                  <c:v>1.26</c:v>
                </c:pt>
                <c:pt idx="11">
                  <c:v>1.5833333333333333</c:v>
                </c:pt>
                <c:pt idx="12">
                  <c:v>1.9966666666666668</c:v>
                </c:pt>
                <c:pt idx="13">
                  <c:v>2.5099999999999998</c:v>
                </c:pt>
                <c:pt idx="14">
                  <c:v>3.16</c:v>
                </c:pt>
                <c:pt idx="15">
                  <c:v>3.98</c:v>
                </c:pt>
                <c:pt idx="16">
                  <c:v>5.0133333333333328</c:v>
                </c:pt>
                <c:pt idx="17">
                  <c:v>6.31</c:v>
                </c:pt>
                <c:pt idx="18">
                  <c:v>7.9433333333333342</c:v>
                </c:pt>
                <c:pt idx="19">
                  <c:v>10</c:v>
                </c:pt>
                <c:pt idx="20">
                  <c:v>12.6</c:v>
                </c:pt>
                <c:pt idx="21">
                  <c:v>15.833333333333334</c:v>
                </c:pt>
                <c:pt idx="22">
                  <c:v>20</c:v>
                </c:pt>
                <c:pt idx="23">
                  <c:v>25.100000000000005</c:v>
                </c:pt>
                <c:pt idx="24">
                  <c:v>31.600000000000005</c:v>
                </c:pt>
                <c:pt idx="25">
                  <c:v>39.799999999999997</c:v>
                </c:pt>
                <c:pt idx="26">
                  <c:v>50.1</c:v>
                </c:pt>
                <c:pt idx="27">
                  <c:v>63.1</c:v>
                </c:pt>
                <c:pt idx="28">
                  <c:v>79.400000000000006</c:v>
                </c:pt>
                <c:pt idx="29">
                  <c:v>100</c:v>
                </c:pt>
              </c:numCache>
            </c:numRef>
          </c:xVal>
          <c:yVal>
            <c:numRef>
              <c:f>'Average data'!$W$29:$W$58</c:f>
              <c:numCache>
                <c:formatCode>0</c:formatCode>
                <c:ptCount val="30"/>
                <c:pt idx="0">
                  <c:v>61.666666666666664</c:v>
                </c:pt>
                <c:pt idx="1">
                  <c:v>53.833333333333336</c:v>
                </c:pt>
                <c:pt idx="2">
                  <c:v>45.4</c:v>
                </c:pt>
                <c:pt idx="3">
                  <c:v>38.966666666666669</c:v>
                </c:pt>
                <c:pt idx="4">
                  <c:v>33.1</c:v>
                </c:pt>
                <c:pt idx="5">
                  <c:v>27.099999999999998</c:v>
                </c:pt>
                <c:pt idx="6">
                  <c:v>22.599999999999998</c:v>
                </c:pt>
                <c:pt idx="7">
                  <c:v>18.433333333333334</c:v>
                </c:pt>
                <c:pt idx="8">
                  <c:v>15.433333333333332</c:v>
                </c:pt>
                <c:pt idx="9">
                  <c:v>12.9</c:v>
                </c:pt>
                <c:pt idx="10">
                  <c:v>10.933333333333332</c:v>
                </c:pt>
                <c:pt idx="11">
                  <c:v>9.42</c:v>
                </c:pt>
                <c:pt idx="12">
                  <c:v>7.7566666666666677</c:v>
                </c:pt>
                <c:pt idx="13">
                  <c:v>6.3933333333333335</c:v>
                </c:pt>
                <c:pt idx="14">
                  <c:v>5.4533333333333331</c:v>
                </c:pt>
                <c:pt idx="15">
                  <c:v>4.4800000000000004</c:v>
                </c:pt>
                <c:pt idx="16">
                  <c:v>3.7566666666666664</c:v>
                </c:pt>
                <c:pt idx="17">
                  <c:v>3.1533333333333329</c:v>
                </c:pt>
                <c:pt idx="18">
                  <c:v>2.6333333333333333</c:v>
                </c:pt>
                <c:pt idx="19">
                  <c:v>2.1833333333333336</c:v>
                </c:pt>
                <c:pt idx="20">
                  <c:v>1.83</c:v>
                </c:pt>
                <c:pt idx="21">
                  <c:v>1.5233333333333334</c:v>
                </c:pt>
                <c:pt idx="22">
                  <c:v>1.2833333333333334</c:v>
                </c:pt>
                <c:pt idx="23">
                  <c:v>1.0666666666666667</c:v>
                </c:pt>
                <c:pt idx="24">
                  <c:v>0.89833333333333343</c:v>
                </c:pt>
                <c:pt idx="25">
                  <c:v>0.75900000000000001</c:v>
                </c:pt>
                <c:pt idx="26">
                  <c:v>0.63933333333333342</c:v>
                </c:pt>
                <c:pt idx="27">
                  <c:v>0.54866666666666675</c:v>
                </c:pt>
                <c:pt idx="28" formatCode="0.0">
                  <c:v>0.48233333333333334</c:v>
                </c:pt>
                <c:pt idx="29">
                  <c:v>0.42599999999999999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0-45EC-B47B-137CBE9A9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1913872"/>
        <c:axId val="-721919856"/>
      </c:scatterChart>
      <c:valAx>
        <c:axId val="-721913872"/>
        <c:scaling>
          <c:logBase val="10"/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919856"/>
        <c:crossesAt val="1.0000000000000002E-3"/>
        <c:crossBetween val="midCat"/>
      </c:valAx>
      <c:valAx>
        <c:axId val="-721919856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913872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7270341207352"/>
          <c:y val="5.0925925925925923E-2"/>
          <c:w val="0.76007174103237085"/>
          <c:h val="0.74350320793234181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7141054243219597"/>
                  <c:y val="-0.427594415281423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'Average data'!$N$31:$N$58</c:f>
              <c:numCache>
                <c:formatCode>0.00000</c:formatCode>
                <c:ptCount val="28"/>
                <c:pt idx="0">
                  <c:v>0.14699999999999999</c:v>
                </c:pt>
                <c:pt idx="1">
                  <c:v>0.215</c:v>
                </c:pt>
                <c:pt idx="2">
                  <c:v>0.308</c:v>
                </c:pt>
                <c:pt idx="3">
                  <c:v>0.373</c:v>
                </c:pt>
                <c:pt idx="4">
                  <c:v>0.52649999999999997</c:v>
                </c:pt>
                <c:pt idx="5">
                  <c:v>0.61</c:v>
                </c:pt>
                <c:pt idx="6">
                  <c:v>0.80699999999999994</c:v>
                </c:pt>
                <c:pt idx="7">
                  <c:v>1.04</c:v>
                </c:pt>
                <c:pt idx="8">
                  <c:v>1.1949999999999998</c:v>
                </c:pt>
                <c:pt idx="9">
                  <c:v>1.4950000000000001</c:v>
                </c:pt>
                <c:pt idx="10">
                  <c:v>2.0049999999999999</c:v>
                </c:pt>
                <c:pt idx="11">
                  <c:v>2.4950000000000001</c:v>
                </c:pt>
                <c:pt idx="12">
                  <c:v>3.1950000000000003</c:v>
                </c:pt>
                <c:pt idx="13">
                  <c:v>3.9899999999999998</c:v>
                </c:pt>
                <c:pt idx="14">
                  <c:v>5.0350000000000001</c:v>
                </c:pt>
                <c:pt idx="15">
                  <c:v>6.3250000000000002</c:v>
                </c:pt>
                <c:pt idx="16">
                  <c:v>7.96</c:v>
                </c:pt>
                <c:pt idx="17">
                  <c:v>9.9849999999999994</c:v>
                </c:pt>
                <c:pt idx="18">
                  <c:v>12.6</c:v>
                </c:pt>
                <c:pt idx="19">
                  <c:v>15.8</c:v>
                </c:pt>
                <c:pt idx="20">
                  <c:v>19.95</c:v>
                </c:pt>
                <c:pt idx="21">
                  <c:v>25.15</c:v>
                </c:pt>
                <c:pt idx="22">
                  <c:v>31.65</c:v>
                </c:pt>
                <c:pt idx="23">
                  <c:v>39.849999999999994</c:v>
                </c:pt>
                <c:pt idx="24">
                  <c:v>50.150000000000006</c:v>
                </c:pt>
                <c:pt idx="25">
                  <c:v>63.05</c:v>
                </c:pt>
                <c:pt idx="26">
                  <c:v>79.400000000000006</c:v>
                </c:pt>
                <c:pt idx="27">
                  <c:v>99.95</c:v>
                </c:pt>
              </c:numCache>
            </c:numRef>
          </c:xVal>
          <c:yVal>
            <c:numRef>
              <c:f>'Average data'!$O$31:$O$58</c:f>
              <c:numCache>
                <c:formatCode>0</c:formatCode>
                <c:ptCount val="28"/>
                <c:pt idx="0">
                  <c:v>1052.5</c:v>
                </c:pt>
                <c:pt idx="1">
                  <c:v>798</c:v>
                </c:pt>
                <c:pt idx="2">
                  <c:v>592</c:v>
                </c:pt>
                <c:pt idx="3">
                  <c:v>506.5</c:v>
                </c:pt>
                <c:pt idx="4">
                  <c:v>377.5</c:v>
                </c:pt>
                <c:pt idx="5">
                  <c:v>327</c:v>
                </c:pt>
                <c:pt idx="6">
                  <c:v>251</c:v>
                </c:pt>
                <c:pt idx="7">
                  <c:v>200</c:v>
                </c:pt>
                <c:pt idx="8">
                  <c:v>179</c:v>
                </c:pt>
                <c:pt idx="9">
                  <c:v>167.5</c:v>
                </c:pt>
                <c:pt idx="10">
                  <c:v>103.5</c:v>
                </c:pt>
                <c:pt idx="11">
                  <c:v>82.949999999999989</c:v>
                </c:pt>
                <c:pt idx="12">
                  <c:v>66.900000000000006</c:v>
                </c:pt>
                <c:pt idx="13">
                  <c:v>52.8</c:v>
                </c:pt>
                <c:pt idx="14">
                  <c:v>42.7</c:v>
                </c:pt>
                <c:pt idx="15">
                  <c:v>35.25</c:v>
                </c:pt>
                <c:pt idx="16">
                  <c:v>28.4</c:v>
                </c:pt>
                <c:pt idx="17">
                  <c:v>23.05</c:v>
                </c:pt>
                <c:pt idx="18">
                  <c:v>18.75</c:v>
                </c:pt>
                <c:pt idx="19">
                  <c:v>15.65</c:v>
                </c:pt>
                <c:pt idx="20">
                  <c:v>13</c:v>
                </c:pt>
                <c:pt idx="21">
                  <c:v>11.399999999999999</c:v>
                </c:pt>
                <c:pt idx="22">
                  <c:v>8.8049999999999997</c:v>
                </c:pt>
                <c:pt idx="23">
                  <c:v>7.34</c:v>
                </c:pt>
                <c:pt idx="24">
                  <c:v>6.06</c:v>
                </c:pt>
                <c:pt idx="25">
                  <c:v>5.37</c:v>
                </c:pt>
                <c:pt idx="26">
                  <c:v>4.58</c:v>
                </c:pt>
                <c:pt idx="27">
                  <c:v>3.51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5-413F-BD5C-A2C207905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1919312"/>
        <c:axId val="-721917680"/>
      </c:scatterChart>
      <c:valAx>
        <c:axId val="-721919312"/>
        <c:scaling>
          <c:logBase val="10"/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8846019247594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917680"/>
        <c:crossesAt val="1.0000000000000002E-3"/>
        <c:crossBetween val="midCat"/>
      </c:valAx>
      <c:valAx>
        <c:axId val="-721917680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919312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427452302407159"/>
                  <c:y val="-0.35938283756197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model'!$B$97:$B$102</c:f>
              <c:numCache>
                <c:formatCode>0.00</c:formatCode>
                <c:ptCount val="6"/>
                <c:pt idx="0">
                  <c:v>0.77050342770326363</c:v>
                </c:pt>
                <c:pt idx="1">
                  <c:v>0.80761239444886923</c:v>
                </c:pt>
                <c:pt idx="2">
                  <c:v>0.82439683592907143</c:v>
                </c:pt>
                <c:pt idx="3">
                  <c:v>0.8384696797679827</c:v>
                </c:pt>
                <c:pt idx="4">
                  <c:v>0.87170881092725094</c:v>
                </c:pt>
                <c:pt idx="5">
                  <c:v>0.89855726112352041</c:v>
                </c:pt>
              </c:numCache>
            </c:numRef>
          </c:xVal>
          <c:yVal>
            <c:numRef>
              <c:f>'New model'!$C$97:$C$102</c:f>
              <c:numCache>
                <c:formatCode>0.0</c:formatCode>
                <c:ptCount val="6"/>
                <c:pt idx="0">
                  <c:v>1287.4602039174406</c:v>
                </c:pt>
                <c:pt idx="1">
                  <c:v>407.23133572316016</c:v>
                </c:pt>
                <c:pt idx="2">
                  <c:v>199.596671133385</c:v>
                </c:pt>
                <c:pt idx="3">
                  <c:v>133.25856263528112</c:v>
                </c:pt>
                <c:pt idx="4">
                  <c:v>37.038085902093179</c:v>
                </c:pt>
                <c:pt idx="5">
                  <c:v>13.049081697834275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C9-45C6-B521-EC0FA33CD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1916592"/>
        <c:axId val="-721916048"/>
      </c:scatterChart>
      <c:valAx>
        <c:axId val="-7219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Moisture content (%)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37195013123359583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916048"/>
        <c:crosses val="autoZero"/>
        <c:crossBetween val="midCat"/>
        <c:majorUnit val="0.1"/>
      </c:valAx>
      <c:valAx>
        <c:axId val="-72191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K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6666666666666666E-2"/>
              <c:y val="0.41256160688247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91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7736801106596209"/>
                  <c:y val="0.12149424030329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model'!$B$98:$B$102</c:f>
              <c:numCache>
                <c:formatCode>0.00</c:formatCode>
                <c:ptCount val="5"/>
                <c:pt idx="0">
                  <c:v>0.80761239444886923</c:v>
                </c:pt>
                <c:pt idx="1">
                  <c:v>0.82439683592907143</c:v>
                </c:pt>
                <c:pt idx="2">
                  <c:v>0.8384696797679827</c:v>
                </c:pt>
                <c:pt idx="3">
                  <c:v>0.87170881092725094</c:v>
                </c:pt>
                <c:pt idx="4">
                  <c:v>0.89855726112352041</c:v>
                </c:pt>
              </c:numCache>
            </c:numRef>
          </c:xVal>
          <c:yVal>
            <c:numRef>
              <c:f>'New model'!$D$98:$D$102</c:f>
              <c:numCache>
                <c:formatCode>0.00</c:formatCode>
                <c:ptCount val="5"/>
                <c:pt idx="0">
                  <c:v>4.7598872974999651E-2</c:v>
                </c:pt>
                <c:pt idx="1">
                  <c:v>0.10357111911990546</c:v>
                </c:pt>
                <c:pt idx="2">
                  <c:v>0.15870037057629605</c:v>
                </c:pt>
                <c:pt idx="3">
                  <c:v>0.20709705014160551</c:v>
                </c:pt>
                <c:pt idx="4">
                  <c:v>0.23396624286789935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7-4B7B-9426-439C5AB56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3881200"/>
        <c:axId val="-853877392"/>
      </c:scatterChart>
      <c:valAx>
        <c:axId val="-853881200"/>
        <c:scaling>
          <c:orientation val="minMax"/>
          <c:max val="1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Moisture content (%)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1361679790026251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3877392"/>
        <c:crosses val="autoZero"/>
        <c:crossBetween val="midCat"/>
        <c:majorUnit val="0.1"/>
      </c:valAx>
      <c:valAx>
        <c:axId val="-8538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K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6666666666666666E-2"/>
              <c:y val="0.41256160688247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388120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'New model'!$C$150</c:f>
              <c:strCache>
                <c:ptCount val="1"/>
                <c:pt idx="0">
                  <c:v>0.77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model'!$C$151:$C$214</c:f>
              <c:numCache>
                <c:formatCode>0</c:formatCode>
                <c:ptCount val="64"/>
                <c:pt idx="0">
                  <c:v>10704048.071500704</c:v>
                </c:pt>
                <c:pt idx="1">
                  <c:v>5487665.6190031813</c:v>
                </c:pt>
                <c:pt idx="2">
                  <c:v>3712399.2935018362</c:v>
                </c:pt>
                <c:pt idx="3">
                  <c:v>2813372.449827529</c:v>
                </c:pt>
                <c:pt idx="4">
                  <c:v>2268905.6792411432</c:v>
                </c:pt>
                <c:pt idx="5">
                  <c:v>1903243.1310919481</c:v>
                </c:pt>
                <c:pt idx="6">
                  <c:v>1640456.7877344615</c:v>
                </c:pt>
                <c:pt idx="7">
                  <c:v>1442337.250658924</c:v>
                </c:pt>
                <c:pt idx="8">
                  <c:v>1287541.7246197695</c:v>
                </c:pt>
                <c:pt idx="9">
                  <c:v>1163204.3882429104</c:v>
                </c:pt>
                <c:pt idx="10">
                  <c:v>596342.30775080191</c:v>
                </c:pt>
                <c:pt idx="11">
                  <c:v>403424.86508525151</c:v>
                </c:pt>
                <c:pt idx="12">
                  <c:v>305727.99725312548</c:v>
                </c:pt>
                <c:pt idx="13">
                  <c:v>246561.02298618929</c:v>
                </c:pt>
                <c:pt idx="14">
                  <c:v>206824.62813986122</c:v>
                </c:pt>
                <c:pt idx="15">
                  <c:v>178267.74706814895</c:v>
                </c:pt>
                <c:pt idx="16">
                  <c:v>156738.18055428989</c:v>
                </c:pt>
                <c:pt idx="17">
                  <c:v>139916.61604277417</c:v>
                </c:pt>
                <c:pt idx="18">
                  <c:v>126404.93015254813</c:v>
                </c:pt>
                <c:pt idx="19">
                  <c:v>64804.267006004302</c:v>
                </c:pt>
                <c:pt idx="20">
                  <c:v>43840.009897085394</c:v>
                </c:pt>
                <c:pt idx="21">
                  <c:v>33223.332484874918</c:v>
                </c:pt>
                <c:pt idx="22">
                  <c:v>26793.682351894295</c:v>
                </c:pt>
                <c:pt idx="23">
                  <c:v>22475.545087426504</c:v>
                </c:pt>
                <c:pt idx="24">
                  <c:v>19372.280868575745</c:v>
                </c:pt>
                <c:pt idx="25">
                  <c:v>17032.671958133189</c:v>
                </c:pt>
                <c:pt idx="26">
                  <c:v>15204.679639133539</c:v>
                </c:pt>
                <c:pt idx="27">
                  <c:v>13736.370433580129</c:v>
                </c:pt>
                <c:pt idx="28">
                  <c:v>7042.2523567461103</c:v>
                </c:pt>
                <c:pt idx="29">
                  <c:v>4764.0753808528916</c:v>
                </c:pt>
                <c:pt idx="30">
                  <c:v>3610.3655252962321</c:v>
                </c:pt>
                <c:pt idx="31">
                  <c:v>2911.6581578038958</c:v>
                </c:pt>
                <c:pt idx="32">
                  <c:v>2442.4080029547717</c:v>
                </c:pt>
                <c:pt idx="33">
                  <c:v>2105.1775894577281</c:v>
                </c:pt>
                <c:pt idx="34">
                  <c:v>1850.9332761642574</c:v>
                </c:pt>
                <c:pt idx="35">
                  <c:v>1652.286122028615</c:v>
                </c:pt>
                <c:pt idx="36">
                  <c:v>1492.7255800926578</c:v>
                </c:pt>
                <c:pt idx="37">
                  <c:v>765.27859271213083</c:v>
                </c:pt>
                <c:pt idx="38">
                  <c:v>517.7100618300168</c:v>
                </c:pt>
                <c:pt idx="39">
                  <c:v>392.33689853905133</c:v>
                </c:pt>
                <c:pt idx="40">
                  <c:v>316.4086636753982</c:v>
                </c:pt>
                <c:pt idx="41">
                  <c:v>265.41544730920521</c:v>
                </c:pt>
                <c:pt idx="42">
                  <c:v>228.76876054094069</c:v>
                </c:pt>
                <c:pt idx="43">
                  <c:v>201.14013827268246</c:v>
                </c:pt>
                <c:pt idx="44">
                  <c:v>179.55323583548613</c:v>
                </c:pt>
                <c:pt idx="45">
                  <c:v>162.21385905666892</c:v>
                </c:pt>
                <c:pt idx="46">
                  <c:v>83.162501824069977</c:v>
                </c:pt>
                <c:pt idx="47">
                  <c:v>56.259334014160089</c:v>
                </c:pt>
                <c:pt idx="48">
                  <c:v>42.635085250159527</c:v>
                </c:pt>
                <c:pt idx="49">
                  <c:v>34.383995999160192</c:v>
                </c:pt>
                <c:pt idx="50">
                  <c:v>28.842584689012746</c:v>
                </c:pt>
                <c:pt idx="51">
                  <c:v>24.860204697941537</c:v>
                </c:pt>
                <c:pt idx="52">
                  <c:v>21.857813971660164</c:v>
                </c:pt>
                <c:pt idx="53">
                  <c:v>19.511974390616697</c:v>
                </c:pt>
                <c:pt idx="54">
                  <c:v>17.627711630977416</c:v>
                </c:pt>
                <c:pt idx="55">
                  <c:v>9.037233989687703</c:v>
                </c:pt>
                <c:pt idx="56">
                  <c:v>6.1136780933495807</c:v>
                </c:pt>
                <c:pt idx="57">
                  <c:v>4.633136727789676</c:v>
                </c:pt>
                <c:pt idx="58">
                  <c:v>3.7364943397477144</c:v>
                </c:pt>
                <c:pt idx="59">
                  <c:v>3.1343115104138115</c:v>
                </c:pt>
                <c:pt idx="60">
                  <c:v>2.7015479568197041</c:v>
                </c:pt>
                <c:pt idx="61">
                  <c:v>2.3752794232049554</c:v>
                </c:pt>
                <c:pt idx="62">
                  <c:v>2.1203580255657992</c:v>
                </c:pt>
                <c:pt idx="63">
                  <c:v>1.9155959863845031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A-49A9-B9A8-BC9798A2B5B1}"/>
            </c:ext>
          </c:extLst>
        </c:ser>
        <c:ser>
          <c:idx val="1"/>
          <c:order val="1"/>
          <c:tx>
            <c:strRef>
              <c:f>'New model'!$D$150</c:f>
              <c:strCache>
                <c:ptCount val="1"/>
                <c:pt idx="0">
                  <c:v>0.81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model'!$D$151:$D$214</c:f>
              <c:numCache>
                <c:formatCode>0</c:formatCode>
                <c:ptCount val="64"/>
                <c:pt idx="0">
                  <c:v>1940015.5555625579</c:v>
                </c:pt>
                <c:pt idx="1">
                  <c:v>1016897.5114084061</c:v>
                </c:pt>
                <c:pt idx="2">
                  <c:v>696913.38850589225</c:v>
                </c:pt>
                <c:pt idx="3">
                  <c:v>533026.93668801594</c:v>
                </c:pt>
                <c:pt idx="4">
                  <c:v>432951.55446242803</c:v>
                </c:pt>
                <c:pt idx="5">
                  <c:v>365300.93194708362</c:v>
                </c:pt>
                <c:pt idx="6">
                  <c:v>316419.66968700534</c:v>
                </c:pt>
                <c:pt idx="7">
                  <c:v>279396.60786612233</c:v>
                </c:pt>
                <c:pt idx="8">
                  <c:v>250352.77149513725</c:v>
                </c:pt>
                <c:pt idx="9">
                  <c:v>226940.11758352988</c:v>
                </c:pt>
                <c:pt idx="10">
                  <c:v>118955.14968822172</c:v>
                </c:pt>
                <c:pt idx="11">
                  <c:v>81523.885661422755</c:v>
                </c:pt>
                <c:pt idx="12">
                  <c:v>62352.693688628766</c:v>
                </c:pt>
                <c:pt idx="13">
                  <c:v>50646.025180547673</c:v>
                </c:pt>
                <c:pt idx="14">
                  <c:v>42732.356558555955</c:v>
                </c:pt>
                <c:pt idx="15">
                  <c:v>37014.299621782171</c:v>
                </c:pt>
                <c:pt idx="16">
                  <c:v>32683.397233477812</c:v>
                </c:pt>
                <c:pt idx="17">
                  <c:v>29285.892702027359</c:v>
                </c:pt>
                <c:pt idx="18">
                  <c:v>26547.115470881938</c:v>
                </c:pt>
                <c:pt idx="19">
                  <c:v>13915.195463256654</c:v>
                </c:pt>
                <c:pt idx="20">
                  <c:v>9536.5421915416919</c:v>
                </c:pt>
                <c:pt idx="21">
                  <c:v>7293.924833115052</c:v>
                </c:pt>
                <c:pt idx="22">
                  <c:v>5924.4962632678653</c:v>
                </c:pt>
                <c:pt idx="23">
                  <c:v>4998.7671460747224</c:v>
                </c:pt>
                <c:pt idx="24">
                  <c:v>4329.8773993610821</c:v>
                </c:pt>
                <c:pt idx="25">
                  <c:v>3823.2549166565163</c:v>
                </c:pt>
                <c:pt idx="26">
                  <c:v>3425.8199189591078</c:v>
                </c:pt>
                <c:pt idx="27">
                  <c:v>3105.441855448682</c:v>
                </c:pt>
                <c:pt idx="28">
                  <c:v>1627.7787492861357</c:v>
                </c:pt>
                <c:pt idx="29">
                  <c:v>1115.5704396716517</c:v>
                </c:pt>
                <c:pt idx="30">
                  <c:v>853.23241585687526</c:v>
                </c:pt>
                <c:pt idx="31">
                  <c:v>693.03871031040217</c:v>
                </c:pt>
                <c:pt idx="32">
                  <c:v>584.74830299694656</c:v>
                </c:pt>
                <c:pt idx="33">
                  <c:v>506.50258103128255</c:v>
                </c:pt>
                <c:pt idx="34">
                  <c:v>447.23864087071269</c:v>
                </c:pt>
                <c:pt idx="35">
                  <c:v>400.74728937064401</c:v>
                </c:pt>
                <c:pt idx="36">
                  <c:v>363.26994276083474</c:v>
                </c:pt>
                <c:pt idx="37">
                  <c:v>190.41512306629286</c:v>
                </c:pt>
                <c:pt idx="38">
                  <c:v>130.49776122974558</c:v>
                </c:pt>
                <c:pt idx="39">
                  <c:v>99.809851640333775</c:v>
                </c:pt>
                <c:pt idx="40">
                  <c:v>81.070631602319125</c:v>
                </c:pt>
                <c:pt idx="41">
                  <c:v>68.402981748471618</c:v>
                </c:pt>
                <c:pt idx="42">
                  <c:v>59.249914242192325</c:v>
                </c:pt>
                <c:pt idx="43">
                  <c:v>52.317307176264435</c:v>
                </c:pt>
                <c:pt idx="44">
                  <c:v>46.878818425083608</c:v>
                </c:pt>
                <c:pt idx="45">
                  <c:v>42.494774481743917</c:v>
                </c:pt>
                <c:pt idx="46">
                  <c:v>22.274476250689723</c:v>
                </c:pt>
                <c:pt idx="47">
                  <c:v>15.265432894571912</c:v>
                </c:pt>
                <c:pt idx="48">
                  <c:v>11.675607137430308</c:v>
                </c:pt>
                <c:pt idx="49">
                  <c:v>9.4835212097391235</c:v>
                </c:pt>
                <c:pt idx="50">
                  <c:v>8.0016784796144549</c:v>
                </c:pt>
                <c:pt idx="51">
                  <c:v>6.9309663349777244</c:v>
                </c:pt>
                <c:pt idx="52">
                  <c:v>6.120000331024281</c:v>
                </c:pt>
                <c:pt idx="53">
                  <c:v>5.4838140524499357</c:v>
                </c:pt>
                <c:pt idx="54">
                  <c:v>4.9709751501327988</c:v>
                </c:pt>
                <c:pt idx="55">
                  <c:v>2.605634910992892</c:v>
                </c:pt>
                <c:pt idx="56">
                  <c:v>1.7857275041555329</c:v>
                </c:pt>
                <c:pt idx="57">
                  <c:v>1.365795057173754</c:v>
                </c:pt>
                <c:pt idx="58">
                  <c:v>1.1093681245354823</c:v>
                </c:pt>
                <c:pt idx="59">
                  <c:v>0.93602437868223054</c:v>
                </c:pt>
                <c:pt idx="60">
                  <c:v>0.81077407370129306</c:v>
                </c:pt>
                <c:pt idx="61">
                  <c:v>0.71590848369829307</c:v>
                </c:pt>
                <c:pt idx="62">
                  <c:v>0.64148836451382374</c:v>
                </c:pt>
                <c:pt idx="63">
                  <c:v>0.58149723688623567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A-49A9-B9A8-BC9798A2B5B1}"/>
            </c:ext>
          </c:extLst>
        </c:ser>
        <c:ser>
          <c:idx val="2"/>
          <c:order val="2"/>
          <c:tx>
            <c:strRef>
              <c:f>'New model'!$F$150</c:f>
              <c:strCache>
                <c:ptCount val="1"/>
                <c:pt idx="0">
                  <c:v>0.84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model'!$F$151:$F$214</c:f>
              <c:numCache>
                <c:formatCode>0</c:formatCode>
                <c:ptCount val="64"/>
                <c:pt idx="0">
                  <c:v>416105.83316170541</c:v>
                </c:pt>
                <c:pt idx="1">
                  <c:v>224995.31590797385</c:v>
                </c:pt>
                <c:pt idx="2">
                  <c:v>157025.70387936712</c:v>
                </c:pt>
                <c:pt idx="3">
                  <c:v>121658.6938853513</c:v>
                </c:pt>
                <c:pt idx="4">
                  <c:v>99811.040983923041</c:v>
                </c:pt>
                <c:pt idx="5">
                  <c:v>84906.398887901072</c:v>
                </c:pt>
                <c:pt idx="6">
                  <c:v>74055.087705962607</c:v>
                </c:pt>
                <c:pt idx="7">
                  <c:v>65782.870804045335</c:v>
                </c:pt>
                <c:pt idx="8">
                  <c:v>59256.731614306787</c:v>
                </c:pt>
                <c:pt idx="9">
                  <c:v>53969.483019850704</c:v>
                </c:pt>
                <c:pt idx="10">
                  <c:v>29182.193359741803</c:v>
                </c:pt>
                <c:pt idx="11">
                  <c:v>20366.443783796345</c:v>
                </c:pt>
                <c:pt idx="12">
                  <c:v>15779.295291232049</c:v>
                </c:pt>
                <c:pt idx="13">
                  <c:v>12945.625493027113</c:v>
                </c:pt>
                <c:pt idx="14">
                  <c:v>11012.473481179182</c:v>
                </c:pt>
                <c:pt idx="15">
                  <c:v>9605.0439094116682</c:v>
                </c:pt>
                <c:pt idx="16">
                  <c:v>8532.1263147884511</c:v>
                </c:pt>
                <c:pt idx="17">
                  <c:v>7685.6773344664152</c:v>
                </c:pt>
                <c:pt idx="18">
                  <c:v>6999.9141211222395</c:v>
                </c:pt>
                <c:pt idx="19">
                  <c:v>3784.9695041370296</c:v>
                </c:pt>
                <c:pt idx="20">
                  <c:v>2641.5549948255289</c:v>
                </c:pt>
                <c:pt idx="21">
                  <c:v>2046.5957009413344</c:v>
                </c:pt>
                <c:pt idx="22">
                  <c:v>1679.0649386444907</c:v>
                </c:pt>
                <c:pt idx="23">
                  <c:v>1428.3325375015527</c:v>
                </c:pt>
                <c:pt idx="24">
                  <c:v>1245.7870398862283</c:v>
                </c:pt>
                <c:pt idx="25">
                  <c:v>1106.6281930497455</c:v>
                </c:pt>
                <c:pt idx="26">
                  <c:v>996.84262834484707</c:v>
                </c:pt>
                <c:pt idx="27">
                  <c:v>907.89822250222596</c:v>
                </c:pt>
                <c:pt idx="28">
                  <c:v>490.91560633035539</c:v>
                </c:pt>
                <c:pt idx="29">
                  <c:v>342.61321538320249</c:v>
                </c:pt>
                <c:pt idx="30">
                  <c:v>265.44619932671981</c:v>
                </c:pt>
                <c:pt idx="31">
                  <c:v>217.77696795753604</c:v>
                </c:pt>
                <c:pt idx="32">
                  <c:v>185.2566402245877</c:v>
                </c:pt>
                <c:pt idx="33">
                  <c:v>161.58024506559011</c:v>
                </c:pt>
                <c:pt idx="34">
                  <c:v>143.531156533623</c:v>
                </c:pt>
                <c:pt idx="35">
                  <c:v>129.29182197504409</c:v>
                </c:pt>
                <c:pt idx="36">
                  <c:v>117.75561359180665</c:v>
                </c:pt>
                <c:pt idx="37">
                  <c:v>63.672410643014629</c:v>
                </c:pt>
                <c:pt idx="38">
                  <c:v>44.437392212222228</c:v>
                </c:pt>
                <c:pt idx="39">
                  <c:v>34.428727034162982</c:v>
                </c:pt>
                <c:pt idx="40">
                  <c:v>28.24596397746555</c:v>
                </c:pt>
                <c:pt idx="41">
                  <c:v>24.028033981032944</c:v>
                </c:pt>
                <c:pt idx="42">
                  <c:v>20.957173866442282</c:v>
                </c:pt>
                <c:pt idx="43">
                  <c:v>18.616182946780672</c:v>
                </c:pt>
                <c:pt idx="44">
                  <c:v>16.769322212255592</c:v>
                </c:pt>
                <c:pt idx="45">
                  <c:v>15.273060557565833</c:v>
                </c:pt>
                <c:pt idx="46">
                  <c:v>8.2583968095821287</c:v>
                </c:pt>
                <c:pt idx="47">
                  <c:v>5.7635891960975512</c:v>
                </c:pt>
                <c:pt idx="48">
                  <c:v>4.4654519379045752</c:v>
                </c:pt>
                <c:pt idx="49">
                  <c:v>3.6635393012352413</c:v>
                </c:pt>
                <c:pt idx="50">
                  <c:v>3.1164681400556193</c:v>
                </c:pt>
                <c:pt idx="51">
                  <c:v>2.718173476528682</c:v>
                </c:pt>
                <c:pt idx="52">
                  <c:v>2.4145438236388999</c:v>
                </c:pt>
                <c:pt idx="53">
                  <c:v>2.1750035165621528</c:v>
                </c:pt>
                <c:pt idx="54">
                  <c:v>1.9809363789965744</c:v>
                </c:pt>
                <c:pt idx="55">
                  <c:v>1.0711251101657242</c:v>
                </c:pt>
                <c:pt idx="56">
                  <c:v>0.74754522638787368</c:v>
                </c:pt>
                <c:pt idx="57">
                  <c:v>0.57917508799989537</c:v>
                </c:pt>
                <c:pt idx="58">
                  <c:v>0.47516594662525269</c:v>
                </c:pt>
                <c:pt idx="59">
                  <c:v>0.4042100854214043</c:v>
                </c:pt>
                <c:pt idx="60">
                  <c:v>0.35255073492207922</c:v>
                </c:pt>
                <c:pt idx="61">
                  <c:v>0.31316956289801362</c:v>
                </c:pt>
                <c:pt idx="62">
                  <c:v>0.28210086473264973</c:v>
                </c:pt>
                <c:pt idx="63">
                  <c:v>0.25693009746420264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2A-49A9-B9A8-BC9798A2B5B1}"/>
            </c:ext>
          </c:extLst>
        </c:ser>
        <c:ser>
          <c:idx val="4"/>
          <c:order val="3"/>
          <c:tx>
            <c:strRef>
              <c:f>'New model'!$G$150</c:f>
              <c:strCache>
                <c:ptCount val="1"/>
                <c:pt idx="0">
                  <c:v>0.87</c:v>
                </c:pt>
              </c:strCache>
            </c:strRef>
          </c:tx>
          <c:spPr>
            <a:ln w="254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model'!$G$151:$G$214</c:f>
              <c:numCache>
                <c:formatCode>0</c:formatCode>
                <c:ptCount val="64"/>
                <c:pt idx="0">
                  <c:v>63156.667952374686</c:v>
                </c:pt>
                <c:pt idx="1">
                  <c:v>36044.008409812537</c:v>
                </c:pt>
                <c:pt idx="2">
                  <c:v>25962.36985003464</c:v>
                </c:pt>
                <c:pt idx="3">
                  <c:v>20570.599817367165</c:v>
                </c:pt>
                <c:pt idx="4">
                  <c:v>17172.350243979978</c:v>
                </c:pt>
                <c:pt idx="5">
                  <c:v>14816.929194538467</c:v>
                </c:pt>
                <c:pt idx="6">
                  <c:v>13079.360101797896</c:v>
                </c:pt>
                <c:pt idx="7">
                  <c:v>11739.803521160777</c:v>
                </c:pt>
                <c:pt idx="8">
                  <c:v>10672.580902119042</c:v>
                </c:pt>
                <c:pt idx="9">
                  <c:v>9800.3956934049711</c:v>
                </c:pt>
                <c:pt idx="10">
                  <c:v>5593.163101304769</c:v>
                </c:pt>
                <c:pt idx="11">
                  <c:v>4028.7353009303215</c:v>
                </c:pt>
                <c:pt idx="12">
                  <c:v>3192.0622856941286</c:v>
                </c:pt>
                <c:pt idx="13">
                  <c:v>2664.7356935241114</c:v>
                </c:pt>
                <c:pt idx="14">
                  <c:v>2299.2310040349626</c:v>
                </c:pt>
                <c:pt idx="15">
                  <c:v>2029.6020763922095</c:v>
                </c:pt>
                <c:pt idx="16">
                  <c:v>1821.7351168203702</c:v>
                </c:pt>
                <c:pt idx="17">
                  <c:v>1656.1278373570506</c:v>
                </c:pt>
                <c:pt idx="18">
                  <c:v>1520.7856725395743</c:v>
                </c:pt>
                <c:pt idx="19">
                  <c:v>867.92437517245219</c:v>
                </c:pt>
                <c:pt idx="20">
                  <c:v>625.16281135793417</c:v>
                </c:pt>
                <c:pt idx="21">
                  <c:v>495.33128475662272</c:v>
                </c:pt>
                <c:pt idx="22">
                  <c:v>413.50288198499339</c:v>
                </c:pt>
                <c:pt idx="23">
                  <c:v>356.78534603946252</c:v>
                </c:pt>
                <c:pt idx="24">
                  <c:v>314.94542213340594</c:v>
                </c:pt>
                <c:pt idx="25">
                  <c:v>282.68947004731376</c:v>
                </c:pt>
                <c:pt idx="26">
                  <c:v>256.99120379817083</c:v>
                </c:pt>
                <c:pt idx="27">
                  <c:v>235.98935534388704</c:v>
                </c:pt>
                <c:pt idx="28">
                  <c:v>134.68098594206282</c:v>
                </c:pt>
                <c:pt idx="29">
                  <c:v>97.010230633594958</c:v>
                </c:pt>
                <c:pt idx="30">
                  <c:v>76.863500677366417</c:v>
                </c:pt>
                <c:pt idx="31">
                  <c:v>64.165700870606216</c:v>
                </c:pt>
                <c:pt idx="32">
                  <c:v>55.364503577546309</c:v>
                </c:pt>
                <c:pt idx="33">
                  <c:v>48.871953806388028</c:v>
                </c:pt>
                <c:pt idx="34">
                  <c:v>43.866605928479132</c:v>
                </c:pt>
                <c:pt idx="35">
                  <c:v>39.878853153649537</c:v>
                </c:pt>
                <c:pt idx="36">
                  <c:v>36.619871452776444</c:v>
                </c:pt>
                <c:pt idx="37">
                  <c:v>20.899249396840595</c:v>
                </c:pt>
                <c:pt idx="38">
                  <c:v>15.053654306693987</c:v>
                </c:pt>
                <c:pt idx="39">
                  <c:v>11.92736642766741</c:v>
                </c:pt>
                <c:pt idx="40">
                  <c:v>9.956973330999741</c:v>
                </c:pt>
                <c:pt idx="41">
                  <c:v>8.5912392154388098</c:v>
                </c:pt>
                <c:pt idx="42">
                  <c:v>7.5837516629849855</c:v>
                </c:pt>
                <c:pt idx="43">
                  <c:v>6.8070420711546626</c:v>
                </c:pt>
                <c:pt idx="44">
                  <c:v>6.1882387620523778</c:v>
                </c:pt>
                <c:pt idx="45">
                  <c:v>5.6825231937420426</c:v>
                </c:pt>
                <c:pt idx="46">
                  <c:v>3.2430607950793862</c:v>
                </c:pt>
                <c:pt idx="47">
                  <c:v>2.3359650472469839</c:v>
                </c:pt>
                <c:pt idx="48">
                  <c:v>1.8508403682651782</c:v>
                </c:pt>
                <c:pt idx="49">
                  <c:v>1.5450827555700544</c:v>
                </c:pt>
                <c:pt idx="50">
                  <c:v>1.3331536722534238</c:v>
                </c:pt>
                <c:pt idx="51">
                  <c:v>1.1768158382550686</c:v>
                </c:pt>
                <c:pt idx="52">
                  <c:v>1.0562891926039659</c:v>
                </c:pt>
                <c:pt idx="53">
                  <c:v>0.96026580374874759</c:v>
                </c:pt>
                <c:pt idx="54">
                  <c:v>0.88179091204778171</c:v>
                </c:pt>
                <c:pt idx="55">
                  <c:v>0.50324502669320237</c:v>
                </c:pt>
                <c:pt idx="56">
                  <c:v>0.3624855859439477</c:v>
                </c:pt>
                <c:pt idx="57">
                  <c:v>0.28720590497276388</c:v>
                </c:pt>
                <c:pt idx="58">
                  <c:v>0.23975967818729257</c:v>
                </c:pt>
                <c:pt idx="59">
                  <c:v>0.20687338220648196</c:v>
                </c:pt>
                <c:pt idx="60">
                  <c:v>0.18261351092592096</c:v>
                </c:pt>
                <c:pt idx="61">
                  <c:v>0.16391067467321777</c:v>
                </c:pt>
                <c:pt idx="62">
                  <c:v>0.14901015447299951</c:v>
                </c:pt>
                <c:pt idx="63">
                  <c:v>0.13683273891892817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2A-49A9-B9A8-BC9798A2B5B1}"/>
            </c:ext>
          </c:extLst>
        </c:ser>
        <c:ser>
          <c:idx val="5"/>
          <c:order val="4"/>
          <c:tx>
            <c:strRef>
              <c:f>'New model'!$H$150</c:f>
              <c:strCache>
                <c:ptCount val="1"/>
                <c:pt idx="0">
                  <c:v>0.90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model'!$H$151:$H$214</c:f>
              <c:numCache>
                <c:formatCode>0</c:formatCode>
                <c:ptCount val="64"/>
                <c:pt idx="0">
                  <c:v>10438.766380303252</c:v>
                </c:pt>
                <c:pt idx="1">
                  <c:v>6369.5610517637178</c:v>
                </c:pt>
                <c:pt idx="2">
                  <c:v>4771.026630974925</c:v>
                </c:pt>
                <c:pt idx="3">
                  <c:v>3886.5998638209517</c:v>
                </c:pt>
                <c:pt idx="4">
                  <c:v>3315.1522832300011</c:v>
                </c:pt>
                <c:pt idx="5">
                  <c:v>2911.2008352755702</c:v>
                </c:pt>
                <c:pt idx="6">
                  <c:v>2608.315785427963</c:v>
                </c:pt>
                <c:pt idx="7">
                  <c:v>2371.5383805404163</c:v>
                </c:pt>
                <c:pt idx="8">
                  <c:v>2180.5924459064931</c:v>
                </c:pt>
                <c:pt idx="9">
                  <c:v>2022.8506027082815</c:v>
                </c:pt>
                <c:pt idx="10">
                  <c:v>1234.3096821152476</c:v>
                </c:pt>
                <c:pt idx="11">
                  <c:v>924.5416311083801</c:v>
                </c:pt>
                <c:pt idx="12">
                  <c:v>753.15517088789807</c:v>
                </c:pt>
                <c:pt idx="13">
                  <c:v>642.41861057980009</c:v>
                </c:pt>
                <c:pt idx="14">
                  <c:v>564.13987531647047</c:v>
                </c:pt>
                <c:pt idx="15">
                  <c:v>505.44604279698473</c:v>
                </c:pt>
                <c:pt idx="16">
                  <c:v>459.56271724539164</c:v>
                </c:pt>
                <c:pt idx="17">
                  <c:v>422.56073014395162</c:v>
                </c:pt>
                <c:pt idx="18">
                  <c:v>391.99311602549591</c:v>
                </c:pt>
                <c:pt idx="19">
                  <c:v>239.18765814193478</c:v>
                </c:pt>
                <c:pt idx="20">
                  <c:v>179.16002021516206</c:v>
                </c:pt>
                <c:pt idx="21">
                  <c:v>145.94831763245037</c:v>
                </c:pt>
                <c:pt idx="22">
                  <c:v>124.48950635147884</c:v>
                </c:pt>
                <c:pt idx="23">
                  <c:v>109.32045466109432</c:v>
                </c:pt>
                <c:pt idx="24">
                  <c:v>97.946615055743209</c:v>
                </c:pt>
                <c:pt idx="25">
                  <c:v>89.055227954540186</c:v>
                </c:pt>
                <c:pt idx="26">
                  <c:v>81.884889124965028</c:v>
                </c:pt>
                <c:pt idx="27">
                  <c:v>75.961419397781043</c:v>
                </c:pt>
                <c:pt idx="28">
                  <c:v>46.350390535202251</c:v>
                </c:pt>
                <c:pt idx="29">
                  <c:v>34.718082737947071</c:v>
                </c:pt>
                <c:pt idx="30">
                  <c:v>28.282234847609018</c:v>
                </c:pt>
                <c:pt idx="31">
                  <c:v>24.123892017461728</c:v>
                </c:pt>
                <c:pt idx="32">
                  <c:v>21.184394740052976</c:v>
                </c:pt>
                <c:pt idx="33">
                  <c:v>18.980343278167169</c:v>
                </c:pt>
                <c:pt idx="34">
                  <c:v>17.257347753473887</c:v>
                </c:pt>
                <c:pt idx="35">
                  <c:v>15.867861324273107</c:v>
                </c:pt>
                <c:pt idx="36">
                  <c:v>14.719996349502949</c:v>
                </c:pt>
                <c:pt idx="37">
                  <c:v>8.9818961373455259</c:v>
                </c:pt>
                <c:pt idx="38">
                  <c:v>6.7277580542320798</c:v>
                </c:pt>
                <c:pt idx="39">
                  <c:v>5.4806031405562567</c:v>
                </c:pt>
                <c:pt idx="40">
                  <c:v>4.6747889290127338</c:v>
                </c:pt>
                <c:pt idx="41">
                  <c:v>4.1051656974319055</c:v>
                </c:pt>
                <c:pt idx="42">
                  <c:v>3.6780590197225167</c:v>
                </c:pt>
                <c:pt idx="43">
                  <c:v>3.344172580596342</c:v>
                </c:pt>
                <c:pt idx="44">
                  <c:v>3.0749143791610387</c:v>
                </c:pt>
                <c:pt idx="45">
                  <c:v>2.852478195473394</c:v>
                </c:pt>
                <c:pt idx="46">
                  <c:v>1.7405345950816045</c:v>
                </c:pt>
                <c:pt idx="47">
                  <c:v>1.3037220049830738</c:v>
                </c:pt>
                <c:pt idx="48">
                  <c:v>1.0620451653174232</c:v>
                </c:pt>
                <c:pt idx="49">
                  <c:v>0.90589244534014557</c:v>
                </c:pt>
                <c:pt idx="50">
                  <c:v>0.79550941200642655</c:v>
                </c:pt>
                <c:pt idx="51">
                  <c:v>0.7127435976420603</c:v>
                </c:pt>
                <c:pt idx="52">
                  <c:v>0.64804223734560673</c:v>
                </c:pt>
                <c:pt idx="53">
                  <c:v>0.59586470072736419</c:v>
                </c:pt>
                <c:pt idx="54">
                  <c:v>0.55276045336287738</c:v>
                </c:pt>
                <c:pt idx="55">
                  <c:v>0.33728520463288275</c:v>
                </c:pt>
                <c:pt idx="56">
                  <c:v>0.2526385539693865</c:v>
                </c:pt>
                <c:pt idx="57">
                  <c:v>0.20580580353052746</c:v>
                </c:pt>
                <c:pt idx="58">
                  <c:v>0.17554613373692132</c:v>
                </c:pt>
                <c:pt idx="59">
                  <c:v>0.15415582980893985</c:v>
                </c:pt>
                <c:pt idx="60">
                  <c:v>0.13811726055936757</c:v>
                </c:pt>
                <c:pt idx="61">
                  <c:v>0.12557926699734248</c:v>
                </c:pt>
                <c:pt idx="62">
                  <c:v>0.11546817172508876</c:v>
                </c:pt>
                <c:pt idx="63">
                  <c:v>0.10711532143761957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2A-49A9-B9A8-BC9798A2B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3879568"/>
        <c:axId val="-853876848"/>
      </c:scatterChart>
      <c:valAx>
        <c:axId val="-853879568"/>
        <c:scaling>
          <c:logBase val="10"/>
          <c:orientation val="minMax"/>
          <c:min val="1.0000000000000002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3876848"/>
        <c:crosses val="autoZero"/>
        <c:crossBetween val="midCat"/>
      </c:valAx>
      <c:valAx>
        <c:axId val="-853876848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3879568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4185152063748"/>
          <c:y val="3.4775661907509782E-2"/>
          <c:w val="0.11185773696570479"/>
          <c:h val="0.58363209917909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22310438342021"/>
          <c:y val="6.2746412017646733E-2"/>
          <c:w val="0.8100717410323709"/>
          <c:h val="0.76665135608048995"/>
        </c:manualLayout>
      </c:layout>
      <c:scatterChart>
        <c:scatterStyle val="lineMarker"/>
        <c:varyColors val="0"/>
        <c:ser>
          <c:idx val="3"/>
          <c:order val="0"/>
          <c:tx>
            <c:v>New model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model'!$C$151:$C$214</c:f>
              <c:numCache>
                <c:formatCode>0</c:formatCode>
                <c:ptCount val="64"/>
                <c:pt idx="0">
                  <c:v>10704048.071500704</c:v>
                </c:pt>
                <c:pt idx="1">
                  <c:v>5487665.6190031813</c:v>
                </c:pt>
                <c:pt idx="2">
                  <c:v>3712399.2935018362</c:v>
                </c:pt>
                <c:pt idx="3">
                  <c:v>2813372.449827529</c:v>
                </c:pt>
                <c:pt idx="4">
                  <c:v>2268905.6792411432</c:v>
                </c:pt>
                <c:pt idx="5">
                  <c:v>1903243.1310919481</c:v>
                </c:pt>
                <c:pt idx="6">
                  <c:v>1640456.7877344615</c:v>
                </c:pt>
                <c:pt idx="7">
                  <c:v>1442337.250658924</c:v>
                </c:pt>
                <c:pt idx="8">
                  <c:v>1287541.7246197695</c:v>
                </c:pt>
                <c:pt idx="9">
                  <c:v>1163204.3882429104</c:v>
                </c:pt>
                <c:pt idx="10">
                  <c:v>596342.30775080191</c:v>
                </c:pt>
                <c:pt idx="11">
                  <c:v>403424.86508525151</c:v>
                </c:pt>
                <c:pt idx="12">
                  <c:v>305727.99725312548</c:v>
                </c:pt>
                <c:pt idx="13">
                  <c:v>246561.02298618929</c:v>
                </c:pt>
                <c:pt idx="14">
                  <c:v>206824.62813986122</c:v>
                </c:pt>
                <c:pt idx="15">
                  <c:v>178267.74706814895</c:v>
                </c:pt>
                <c:pt idx="16">
                  <c:v>156738.18055428989</c:v>
                </c:pt>
                <c:pt idx="17">
                  <c:v>139916.61604277417</c:v>
                </c:pt>
                <c:pt idx="18">
                  <c:v>126404.93015254813</c:v>
                </c:pt>
                <c:pt idx="19">
                  <c:v>64804.267006004302</c:v>
                </c:pt>
                <c:pt idx="20">
                  <c:v>43840.009897085394</c:v>
                </c:pt>
                <c:pt idx="21">
                  <c:v>33223.332484874918</c:v>
                </c:pt>
                <c:pt idx="22">
                  <c:v>26793.682351894295</c:v>
                </c:pt>
                <c:pt idx="23">
                  <c:v>22475.545087426504</c:v>
                </c:pt>
                <c:pt idx="24">
                  <c:v>19372.280868575745</c:v>
                </c:pt>
                <c:pt idx="25">
                  <c:v>17032.671958133189</c:v>
                </c:pt>
                <c:pt idx="26">
                  <c:v>15204.679639133539</c:v>
                </c:pt>
                <c:pt idx="27">
                  <c:v>13736.370433580129</c:v>
                </c:pt>
                <c:pt idx="28">
                  <c:v>7042.2523567461103</c:v>
                </c:pt>
                <c:pt idx="29">
                  <c:v>4764.0753808528916</c:v>
                </c:pt>
                <c:pt idx="30">
                  <c:v>3610.3655252962321</c:v>
                </c:pt>
                <c:pt idx="31">
                  <c:v>2911.6581578038958</c:v>
                </c:pt>
                <c:pt idx="32">
                  <c:v>2442.4080029547717</c:v>
                </c:pt>
                <c:pt idx="33">
                  <c:v>2105.1775894577281</c:v>
                </c:pt>
                <c:pt idx="34">
                  <c:v>1850.9332761642574</c:v>
                </c:pt>
                <c:pt idx="35">
                  <c:v>1652.286122028615</c:v>
                </c:pt>
                <c:pt idx="36">
                  <c:v>1492.7255800926578</c:v>
                </c:pt>
                <c:pt idx="37">
                  <c:v>765.27859271213083</c:v>
                </c:pt>
                <c:pt idx="38">
                  <c:v>517.7100618300168</c:v>
                </c:pt>
                <c:pt idx="39">
                  <c:v>392.33689853905133</c:v>
                </c:pt>
                <c:pt idx="40">
                  <c:v>316.4086636753982</c:v>
                </c:pt>
                <c:pt idx="41">
                  <c:v>265.41544730920521</c:v>
                </c:pt>
                <c:pt idx="42">
                  <c:v>228.76876054094069</c:v>
                </c:pt>
                <c:pt idx="43">
                  <c:v>201.14013827268246</c:v>
                </c:pt>
                <c:pt idx="44">
                  <c:v>179.55323583548613</c:v>
                </c:pt>
                <c:pt idx="45">
                  <c:v>162.21385905666892</c:v>
                </c:pt>
                <c:pt idx="46">
                  <c:v>83.162501824069977</c:v>
                </c:pt>
                <c:pt idx="47">
                  <c:v>56.259334014160089</c:v>
                </c:pt>
                <c:pt idx="48">
                  <c:v>42.635085250159527</c:v>
                </c:pt>
                <c:pt idx="49">
                  <c:v>34.383995999160192</c:v>
                </c:pt>
                <c:pt idx="50">
                  <c:v>28.842584689012746</c:v>
                </c:pt>
                <c:pt idx="51">
                  <c:v>24.860204697941537</c:v>
                </c:pt>
                <c:pt idx="52">
                  <c:v>21.857813971660164</c:v>
                </c:pt>
                <c:pt idx="53">
                  <c:v>19.511974390616697</c:v>
                </c:pt>
                <c:pt idx="54">
                  <c:v>17.627711630977416</c:v>
                </c:pt>
                <c:pt idx="55">
                  <c:v>9.037233989687703</c:v>
                </c:pt>
                <c:pt idx="56">
                  <c:v>6.1136780933495807</c:v>
                </c:pt>
                <c:pt idx="57">
                  <c:v>4.633136727789676</c:v>
                </c:pt>
                <c:pt idx="58">
                  <c:v>3.7364943397477144</c:v>
                </c:pt>
                <c:pt idx="59">
                  <c:v>3.1343115104138115</c:v>
                </c:pt>
                <c:pt idx="60">
                  <c:v>2.7015479568197041</c:v>
                </c:pt>
                <c:pt idx="61">
                  <c:v>2.3752794232049554</c:v>
                </c:pt>
                <c:pt idx="62">
                  <c:v>2.1203580255657992</c:v>
                </c:pt>
                <c:pt idx="63">
                  <c:v>1.9155959863845031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3-4837-85DA-41FCDFB9B168}"/>
            </c:ext>
          </c:extLst>
        </c:ser>
        <c:ser>
          <c:idx val="6"/>
          <c:order val="1"/>
          <c:tx>
            <c:strRef>
              <c:f>'New model'!$D$150</c:f>
              <c:strCache>
                <c:ptCount val="1"/>
                <c:pt idx="0">
                  <c:v>0.81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model'!$D$151:$D$214</c:f>
              <c:numCache>
                <c:formatCode>0</c:formatCode>
                <c:ptCount val="64"/>
                <c:pt idx="0">
                  <c:v>1940015.5555625579</c:v>
                </c:pt>
                <c:pt idx="1">
                  <c:v>1016897.5114084061</c:v>
                </c:pt>
                <c:pt idx="2">
                  <c:v>696913.38850589225</c:v>
                </c:pt>
                <c:pt idx="3">
                  <c:v>533026.93668801594</c:v>
                </c:pt>
                <c:pt idx="4">
                  <c:v>432951.55446242803</c:v>
                </c:pt>
                <c:pt idx="5">
                  <c:v>365300.93194708362</c:v>
                </c:pt>
                <c:pt idx="6">
                  <c:v>316419.66968700534</c:v>
                </c:pt>
                <c:pt idx="7">
                  <c:v>279396.60786612233</c:v>
                </c:pt>
                <c:pt idx="8">
                  <c:v>250352.77149513725</c:v>
                </c:pt>
                <c:pt idx="9">
                  <c:v>226940.11758352988</c:v>
                </c:pt>
                <c:pt idx="10">
                  <c:v>118955.14968822172</c:v>
                </c:pt>
                <c:pt idx="11">
                  <c:v>81523.885661422755</c:v>
                </c:pt>
                <c:pt idx="12">
                  <c:v>62352.693688628766</c:v>
                </c:pt>
                <c:pt idx="13">
                  <c:v>50646.025180547673</c:v>
                </c:pt>
                <c:pt idx="14">
                  <c:v>42732.356558555955</c:v>
                </c:pt>
                <c:pt idx="15">
                  <c:v>37014.299621782171</c:v>
                </c:pt>
                <c:pt idx="16">
                  <c:v>32683.397233477812</c:v>
                </c:pt>
                <c:pt idx="17">
                  <c:v>29285.892702027359</c:v>
                </c:pt>
                <c:pt idx="18">
                  <c:v>26547.115470881938</c:v>
                </c:pt>
                <c:pt idx="19">
                  <c:v>13915.195463256654</c:v>
                </c:pt>
                <c:pt idx="20">
                  <c:v>9536.5421915416919</c:v>
                </c:pt>
                <c:pt idx="21">
                  <c:v>7293.924833115052</c:v>
                </c:pt>
                <c:pt idx="22">
                  <c:v>5924.4962632678653</c:v>
                </c:pt>
                <c:pt idx="23">
                  <c:v>4998.7671460747224</c:v>
                </c:pt>
                <c:pt idx="24">
                  <c:v>4329.8773993610821</c:v>
                </c:pt>
                <c:pt idx="25">
                  <c:v>3823.2549166565163</c:v>
                </c:pt>
                <c:pt idx="26">
                  <c:v>3425.8199189591078</c:v>
                </c:pt>
                <c:pt idx="27">
                  <c:v>3105.441855448682</c:v>
                </c:pt>
                <c:pt idx="28">
                  <c:v>1627.7787492861357</c:v>
                </c:pt>
                <c:pt idx="29">
                  <c:v>1115.5704396716517</c:v>
                </c:pt>
                <c:pt idx="30">
                  <c:v>853.23241585687526</c:v>
                </c:pt>
                <c:pt idx="31">
                  <c:v>693.03871031040217</c:v>
                </c:pt>
                <c:pt idx="32">
                  <c:v>584.74830299694656</c:v>
                </c:pt>
                <c:pt idx="33">
                  <c:v>506.50258103128255</c:v>
                </c:pt>
                <c:pt idx="34">
                  <c:v>447.23864087071269</c:v>
                </c:pt>
                <c:pt idx="35">
                  <c:v>400.74728937064401</c:v>
                </c:pt>
                <c:pt idx="36">
                  <c:v>363.26994276083474</c:v>
                </c:pt>
                <c:pt idx="37">
                  <c:v>190.41512306629286</c:v>
                </c:pt>
                <c:pt idx="38">
                  <c:v>130.49776122974558</c:v>
                </c:pt>
                <c:pt idx="39">
                  <c:v>99.809851640333775</c:v>
                </c:pt>
                <c:pt idx="40">
                  <c:v>81.070631602319125</c:v>
                </c:pt>
                <c:pt idx="41">
                  <c:v>68.402981748471618</c:v>
                </c:pt>
                <c:pt idx="42">
                  <c:v>59.249914242192325</c:v>
                </c:pt>
                <c:pt idx="43">
                  <c:v>52.317307176264435</c:v>
                </c:pt>
                <c:pt idx="44">
                  <c:v>46.878818425083608</c:v>
                </c:pt>
                <c:pt idx="45">
                  <c:v>42.494774481743917</c:v>
                </c:pt>
                <c:pt idx="46">
                  <c:v>22.274476250689723</c:v>
                </c:pt>
                <c:pt idx="47">
                  <c:v>15.265432894571912</c:v>
                </c:pt>
                <c:pt idx="48">
                  <c:v>11.675607137430308</c:v>
                </c:pt>
                <c:pt idx="49">
                  <c:v>9.4835212097391235</c:v>
                </c:pt>
                <c:pt idx="50">
                  <c:v>8.0016784796144549</c:v>
                </c:pt>
                <c:pt idx="51">
                  <c:v>6.9309663349777244</c:v>
                </c:pt>
                <c:pt idx="52">
                  <c:v>6.120000331024281</c:v>
                </c:pt>
                <c:pt idx="53">
                  <c:v>5.4838140524499357</c:v>
                </c:pt>
                <c:pt idx="54">
                  <c:v>4.9709751501327988</c:v>
                </c:pt>
                <c:pt idx="55">
                  <c:v>2.605634910992892</c:v>
                </c:pt>
                <c:pt idx="56">
                  <c:v>1.7857275041555329</c:v>
                </c:pt>
                <c:pt idx="57">
                  <c:v>1.365795057173754</c:v>
                </c:pt>
                <c:pt idx="58">
                  <c:v>1.1093681245354823</c:v>
                </c:pt>
                <c:pt idx="59">
                  <c:v>0.93602437868223054</c:v>
                </c:pt>
                <c:pt idx="60">
                  <c:v>0.81077407370129306</c:v>
                </c:pt>
                <c:pt idx="61">
                  <c:v>0.71590848369829307</c:v>
                </c:pt>
                <c:pt idx="62">
                  <c:v>0.64148836451382374</c:v>
                </c:pt>
                <c:pt idx="63">
                  <c:v>0.58149723688623567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3-4837-85DA-41FCDFB9B168}"/>
            </c:ext>
          </c:extLst>
        </c:ser>
        <c:ser>
          <c:idx val="7"/>
          <c:order val="2"/>
          <c:tx>
            <c:strRef>
              <c:f>'New model'!$F$150</c:f>
              <c:strCache>
                <c:ptCount val="1"/>
                <c:pt idx="0">
                  <c:v>0.84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model'!$F$151:$F$214</c:f>
              <c:numCache>
                <c:formatCode>0</c:formatCode>
                <c:ptCount val="64"/>
                <c:pt idx="0">
                  <c:v>416105.83316170541</c:v>
                </c:pt>
                <c:pt idx="1">
                  <c:v>224995.31590797385</c:v>
                </c:pt>
                <c:pt idx="2">
                  <c:v>157025.70387936712</c:v>
                </c:pt>
                <c:pt idx="3">
                  <c:v>121658.6938853513</c:v>
                </c:pt>
                <c:pt idx="4">
                  <c:v>99811.040983923041</c:v>
                </c:pt>
                <c:pt idx="5">
                  <c:v>84906.398887901072</c:v>
                </c:pt>
                <c:pt idx="6">
                  <c:v>74055.087705962607</c:v>
                </c:pt>
                <c:pt idx="7">
                  <c:v>65782.870804045335</c:v>
                </c:pt>
                <c:pt idx="8">
                  <c:v>59256.731614306787</c:v>
                </c:pt>
                <c:pt idx="9">
                  <c:v>53969.483019850704</c:v>
                </c:pt>
                <c:pt idx="10">
                  <c:v>29182.193359741803</c:v>
                </c:pt>
                <c:pt idx="11">
                  <c:v>20366.443783796345</c:v>
                </c:pt>
                <c:pt idx="12">
                  <c:v>15779.295291232049</c:v>
                </c:pt>
                <c:pt idx="13">
                  <c:v>12945.625493027113</c:v>
                </c:pt>
                <c:pt idx="14">
                  <c:v>11012.473481179182</c:v>
                </c:pt>
                <c:pt idx="15">
                  <c:v>9605.0439094116682</c:v>
                </c:pt>
                <c:pt idx="16">
                  <c:v>8532.1263147884511</c:v>
                </c:pt>
                <c:pt idx="17">
                  <c:v>7685.6773344664152</c:v>
                </c:pt>
                <c:pt idx="18">
                  <c:v>6999.9141211222395</c:v>
                </c:pt>
                <c:pt idx="19">
                  <c:v>3784.9695041370296</c:v>
                </c:pt>
                <c:pt idx="20">
                  <c:v>2641.5549948255289</c:v>
                </c:pt>
                <c:pt idx="21">
                  <c:v>2046.5957009413344</c:v>
                </c:pt>
                <c:pt idx="22">
                  <c:v>1679.0649386444907</c:v>
                </c:pt>
                <c:pt idx="23">
                  <c:v>1428.3325375015527</c:v>
                </c:pt>
                <c:pt idx="24">
                  <c:v>1245.7870398862283</c:v>
                </c:pt>
                <c:pt idx="25">
                  <c:v>1106.6281930497455</c:v>
                </c:pt>
                <c:pt idx="26">
                  <c:v>996.84262834484707</c:v>
                </c:pt>
                <c:pt idx="27">
                  <c:v>907.89822250222596</c:v>
                </c:pt>
                <c:pt idx="28">
                  <c:v>490.91560633035539</c:v>
                </c:pt>
                <c:pt idx="29">
                  <c:v>342.61321538320249</c:v>
                </c:pt>
                <c:pt idx="30">
                  <c:v>265.44619932671981</c:v>
                </c:pt>
                <c:pt idx="31">
                  <c:v>217.77696795753604</c:v>
                </c:pt>
                <c:pt idx="32">
                  <c:v>185.2566402245877</c:v>
                </c:pt>
                <c:pt idx="33">
                  <c:v>161.58024506559011</c:v>
                </c:pt>
                <c:pt idx="34">
                  <c:v>143.531156533623</c:v>
                </c:pt>
                <c:pt idx="35">
                  <c:v>129.29182197504409</c:v>
                </c:pt>
                <c:pt idx="36">
                  <c:v>117.75561359180665</c:v>
                </c:pt>
                <c:pt idx="37">
                  <c:v>63.672410643014629</c:v>
                </c:pt>
                <c:pt idx="38">
                  <c:v>44.437392212222228</c:v>
                </c:pt>
                <c:pt idx="39">
                  <c:v>34.428727034162982</c:v>
                </c:pt>
                <c:pt idx="40">
                  <c:v>28.24596397746555</c:v>
                </c:pt>
                <c:pt idx="41">
                  <c:v>24.028033981032944</c:v>
                </c:pt>
                <c:pt idx="42">
                  <c:v>20.957173866442282</c:v>
                </c:pt>
                <c:pt idx="43">
                  <c:v>18.616182946780672</c:v>
                </c:pt>
                <c:pt idx="44">
                  <c:v>16.769322212255592</c:v>
                </c:pt>
                <c:pt idx="45">
                  <c:v>15.273060557565833</c:v>
                </c:pt>
                <c:pt idx="46">
                  <c:v>8.2583968095821287</c:v>
                </c:pt>
                <c:pt idx="47">
                  <c:v>5.7635891960975512</c:v>
                </c:pt>
                <c:pt idx="48">
                  <c:v>4.4654519379045752</c:v>
                </c:pt>
                <c:pt idx="49">
                  <c:v>3.6635393012352413</c:v>
                </c:pt>
                <c:pt idx="50">
                  <c:v>3.1164681400556193</c:v>
                </c:pt>
                <c:pt idx="51">
                  <c:v>2.718173476528682</c:v>
                </c:pt>
                <c:pt idx="52">
                  <c:v>2.4145438236388999</c:v>
                </c:pt>
                <c:pt idx="53">
                  <c:v>2.1750035165621528</c:v>
                </c:pt>
                <c:pt idx="54">
                  <c:v>1.9809363789965744</c:v>
                </c:pt>
                <c:pt idx="55">
                  <c:v>1.0711251101657242</c:v>
                </c:pt>
                <c:pt idx="56">
                  <c:v>0.74754522638787368</c:v>
                </c:pt>
                <c:pt idx="57">
                  <c:v>0.57917508799989537</c:v>
                </c:pt>
                <c:pt idx="58">
                  <c:v>0.47516594662525269</c:v>
                </c:pt>
                <c:pt idx="59">
                  <c:v>0.4042100854214043</c:v>
                </c:pt>
                <c:pt idx="60">
                  <c:v>0.35255073492207922</c:v>
                </c:pt>
                <c:pt idx="61">
                  <c:v>0.31316956289801362</c:v>
                </c:pt>
                <c:pt idx="62">
                  <c:v>0.28210086473264973</c:v>
                </c:pt>
                <c:pt idx="63">
                  <c:v>0.25693009746420264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73-4837-85DA-41FCDFB9B168}"/>
            </c:ext>
          </c:extLst>
        </c:ser>
        <c:ser>
          <c:idx val="8"/>
          <c:order val="3"/>
          <c:tx>
            <c:strRef>
              <c:f>'New model'!$G$150</c:f>
              <c:strCache>
                <c:ptCount val="1"/>
                <c:pt idx="0">
                  <c:v>0.87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model'!$G$151:$G$214</c:f>
              <c:numCache>
                <c:formatCode>0</c:formatCode>
                <c:ptCount val="64"/>
                <c:pt idx="0">
                  <c:v>63156.667952374686</c:v>
                </c:pt>
                <c:pt idx="1">
                  <c:v>36044.008409812537</c:v>
                </c:pt>
                <c:pt idx="2">
                  <c:v>25962.36985003464</c:v>
                </c:pt>
                <c:pt idx="3">
                  <c:v>20570.599817367165</c:v>
                </c:pt>
                <c:pt idx="4">
                  <c:v>17172.350243979978</c:v>
                </c:pt>
                <c:pt idx="5">
                  <c:v>14816.929194538467</c:v>
                </c:pt>
                <c:pt idx="6">
                  <c:v>13079.360101797896</c:v>
                </c:pt>
                <c:pt idx="7">
                  <c:v>11739.803521160777</c:v>
                </c:pt>
                <c:pt idx="8">
                  <c:v>10672.580902119042</c:v>
                </c:pt>
                <c:pt idx="9">
                  <c:v>9800.3956934049711</c:v>
                </c:pt>
                <c:pt idx="10">
                  <c:v>5593.163101304769</c:v>
                </c:pt>
                <c:pt idx="11">
                  <c:v>4028.7353009303215</c:v>
                </c:pt>
                <c:pt idx="12">
                  <c:v>3192.0622856941286</c:v>
                </c:pt>
                <c:pt idx="13">
                  <c:v>2664.7356935241114</c:v>
                </c:pt>
                <c:pt idx="14">
                  <c:v>2299.2310040349626</c:v>
                </c:pt>
                <c:pt idx="15">
                  <c:v>2029.6020763922095</c:v>
                </c:pt>
                <c:pt idx="16">
                  <c:v>1821.7351168203702</c:v>
                </c:pt>
                <c:pt idx="17">
                  <c:v>1656.1278373570506</c:v>
                </c:pt>
                <c:pt idx="18">
                  <c:v>1520.7856725395743</c:v>
                </c:pt>
                <c:pt idx="19">
                  <c:v>867.92437517245219</c:v>
                </c:pt>
                <c:pt idx="20">
                  <c:v>625.16281135793417</c:v>
                </c:pt>
                <c:pt idx="21">
                  <c:v>495.33128475662272</c:v>
                </c:pt>
                <c:pt idx="22">
                  <c:v>413.50288198499339</c:v>
                </c:pt>
                <c:pt idx="23">
                  <c:v>356.78534603946252</c:v>
                </c:pt>
                <c:pt idx="24">
                  <c:v>314.94542213340594</c:v>
                </c:pt>
                <c:pt idx="25">
                  <c:v>282.68947004731376</c:v>
                </c:pt>
                <c:pt idx="26">
                  <c:v>256.99120379817083</c:v>
                </c:pt>
                <c:pt idx="27">
                  <c:v>235.98935534388704</c:v>
                </c:pt>
                <c:pt idx="28">
                  <c:v>134.68098594206282</c:v>
                </c:pt>
                <c:pt idx="29">
                  <c:v>97.010230633594958</c:v>
                </c:pt>
                <c:pt idx="30">
                  <c:v>76.863500677366417</c:v>
                </c:pt>
                <c:pt idx="31">
                  <c:v>64.165700870606216</c:v>
                </c:pt>
                <c:pt idx="32">
                  <c:v>55.364503577546309</c:v>
                </c:pt>
                <c:pt idx="33">
                  <c:v>48.871953806388028</c:v>
                </c:pt>
                <c:pt idx="34">
                  <c:v>43.866605928479132</c:v>
                </c:pt>
                <c:pt idx="35">
                  <c:v>39.878853153649537</c:v>
                </c:pt>
                <c:pt idx="36">
                  <c:v>36.619871452776444</c:v>
                </c:pt>
                <c:pt idx="37">
                  <c:v>20.899249396840595</c:v>
                </c:pt>
                <c:pt idx="38">
                  <c:v>15.053654306693987</c:v>
                </c:pt>
                <c:pt idx="39">
                  <c:v>11.92736642766741</c:v>
                </c:pt>
                <c:pt idx="40">
                  <c:v>9.956973330999741</c:v>
                </c:pt>
                <c:pt idx="41">
                  <c:v>8.5912392154388098</c:v>
                </c:pt>
                <c:pt idx="42">
                  <c:v>7.5837516629849855</c:v>
                </c:pt>
                <c:pt idx="43">
                  <c:v>6.8070420711546626</c:v>
                </c:pt>
                <c:pt idx="44">
                  <c:v>6.1882387620523778</c:v>
                </c:pt>
                <c:pt idx="45">
                  <c:v>5.6825231937420426</c:v>
                </c:pt>
                <c:pt idx="46">
                  <c:v>3.2430607950793862</c:v>
                </c:pt>
                <c:pt idx="47">
                  <c:v>2.3359650472469839</c:v>
                </c:pt>
                <c:pt idx="48">
                  <c:v>1.8508403682651782</c:v>
                </c:pt>
                <c:pt idx="49">
                  <c:v>1.5450827555700544</c:v>
                </c:pt>
                <c:pt idx="50">
                  <c:v>1.3331536722534238</c:v>
                </c:pt>
                <c:pt idx="51">
                  <c:v>1.1768158382550686</c:v>
                </c:pt>
                <c:pt idx="52">
                  <c:v>1.0562891926039659</c:v>
                </c:pt>
                <c:pt idx="53">
                  <c:v>0.96026580374874759</c:v>
                </c:pt>
                <c:pt idx="54">
                  <c:v>0.88179091204778171</c:v>
                </c:pt>
                <c:pt idx="55">
                  <c:v>0.50324502669320237</c:v>
                </c:pt>
                <c:pt idx="56">
                  <c:v>0.3624855859439477</c:v>
                </c:pt>
                <c:pt idx="57">
                  <c:v>0.28720590497276388</c:v>
                </c:pt>
                <c:pt idx="58">
                  <c:v>0.23975967818729257</c:v>
                </c:pt>
                <c:pt idx="59">
                  <c:v>0.20687338220648196</c:v>
                </c:pt>
                <c:pt idx="60">
                  <c:v>0.18261351092592096</c:v>
                </c:pt>
                <c:pt idx="61">
                  <c:v>0.16391067467321777</c:v>
                </c:pt>
                <c:pt idx="62">
                  <c:v>0.14901015447299951</c:v>
                </c:pt>
                <c:pt idx="63">
                  <c:v>0.13683273891892817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73-4837-85DA-41FCDFB9B168}"/>
            </c:ext>
          </c:extLst>
        </c:ser>
        <c:ser>
          <c:idx val="9"/>
          <c:order val="4"/>
          <c:tx>
            <c:strRef>
              <c:f>'New model'!$H$150</c:f>
              <c:strCache>
                <c:ptCount val="1"/>
                <c:pt idx="0">
                  <c:v>0.90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model'!$H$151:$H$214</c:f>
              <c:numCache>
                <c:formatCode>0</c:formatCode>
                <c:ptCount val="64"/>
                <c:pt idx="0">
                  <c:v>10438.766380303252</c:v>
                </c:pt>
                <c:pt idx="1">
                  <c:v>6369.5610517637178</c:v>
                </c:pt>
                <c:pt idx="2">
                  <c:v>4771.026630974925</c:v>
                </c:pt>
                <c:pt idx="3">
                  <c:v>3886.5998638209517</c:v>
                </c:pt>
                <c:pt idx="4">
                  <c:v>3315.1522832300011</c:v>
                </c:pt>
                <c:pt idx="5">
                  <c:v>2911.2008352755702</c:v>
                </c:pt>
                <c:pt idx="6">
                  <c:v>2608.315785427963</c:v>
                </c:pt>
                <c:pt idx="7">
                  <c:v>2371.5383805404163</c:v>
                </c:pt>
                <c:pt idx="8">
                  <c:v>2180.5924459064931</c:v>
                </c:pt>
                <c:pt idx="9">
                  <c:v>2022.8506027082815</c:v>
                </c:pt>
                <c:pt idx="10">
                  <c:v>1234.3096821152476</c:v>
                </c:pt>
                <c:pt idx="11">
                  <c:v>924.5416311083801</c:v>
                </c:pt>
                <c:pt idx="12">
                  <c:v>753.15517088789807</c:v>
                </c:pt>
                <c:pt idx="13">
                  <c:v>642.41861057980009</c:v>
                </c:pt>
                <c:pt idx="14">
                  <c:v>564.13987531647047</c:v>
                </c:pt>
                <c:pt idx="15">
                  <c:v>505.44604279698473</c:v>
                </c:pt>
                <c:pt idx="16">
                  <c:v>459.56271724539164</c:v>
                </c:pt>
                <c:pt idx="17">
                  <c:v>422.56073014395162</c:v>
                </c:pt>
                <c:pt idx="18">
                  <c:v>391.99311602549591</c:v>
                </c:pt>
                <c:pt idx="19">
                  <c:v>239.18765814193478</c:v>
                </c:pt>
                <c:pt idx="20">
                  <c:v>179.16002021516206</c:v>
                </c:pt>
                <c:pt idx="21">
                  <c:v>145.94831763245037</c:v>
                </c:pt>
                <c:pt idx="22">
                  <c:v>124.48950635147884</c:v>
                </c:pt>
                <c:pt idx="23">
                  <c:v>109.32045466109432</c:v>
                </c:pt>
                <c:pt idx="24">
                  <c:v>97.946615055743209</c:v>
                </c:pt>
                <c:pt idx="25">
                  <c:v>89.055227954540186</c:v>
                </c:pt>
                <c:pt idx="26">
                  <c:v>81.884889124965028</c:v>
                </c:pt>
                <c:pt idx="27">
                  <c:v>75.961419397781043</c:v>
                </c:pt>
                <c:pt idx="28">
                  <c:v>46.350390535202251</c:v>
                </c:pt>
                <c:pt idx="29">
                  <c:v>34.718082737947071</c:v>
                </c:pt>
                <c:pt idx="30">
                  <c:v>28.282234847609018</c:v>
                </c:pt>
                <c:pt idx="31">
                  <c:v>24.123892017461728</c:v>
                </c:pt>
                <c:pt idx="32">
                  <c:v>21.184394740052976</c:v>
                </c:pt>
                <c:pt idx="33">
                  <c:v>18.980343278167169</c:v>
                </c:pt>
                <c:pt idx="34">
                  <c:v>17.257347753473887</c:v>
                </c:pt>
                <c:pt idx="35">
                  <c:v>15.867861324273107</c:v>
                </c:pt>
                <c:pt idx="36">
                  <c:v>14.719996349502949</c:v>
                </c:pt>
                <c:pt idx="37">
                  <c:v>8.9818961373455259</c:v>
                </c:pt>
                <c:pt idx="38">
                  <c:v>6.7277580542320798</c:v>
                </c:pt>
                <c:pt idx="39">
                  <c:v>5.4806031405562567</c:v>
                </c:pt>
                <c:pt idx="40">
                  <c:v>4.6747889290127338</c:v>
                </c:pt>
                <c:pt idx="41">
                  <c:v>4.1051656974319055</c:v>
                </c:pt>
                <c:pt idx="42">
                  <c:v>3.6780590197225167</c:v>
                </c:pt>
                <c:pt idx="43">
                  <c:v>3.344172580596342</c:v>
                </c:pt>
                <c:pt idx="44">
                  <c:v>3.0749143791610387</c:v>
                </c:pt>
                <c:pt idx="45">
                  <c:v>2.852478195473394</c:v>
                </c:pt>
                <c:pt idx="46">
                  <c:v>1.7405345950816045</c:v>
                </c:pt>
                <c:pt idx="47">
                  <c:v>1.3037220049830738</c:v>
                </c:pt>
                <c:pt idx="48">
                  <c:v>1.0620451653174232</c:v>
                </c:pt>
                <c:pt idx="49">
                  <c:v>0.90589244534014557</c:v>
                </c:pt>
                <c:pt idx="50">
                  <c:v>0.79550941200642655</c:v>
                </c:pt>
                <c:pt idx="51">
                  <c:v>0.7127435976420603</c:v>
                </c:pt>
                <c:pt idx="52">
                  <c:v>0.64804223734560673</c:v>
                </c:pt>
                <c:pt idx="53">
                  <c:v>0.59586470072736419</c:v>
                </c:pt>
                <c:pt idx="54">
                  <c:v>0.55276045336287738</c:v>
                </c:pt>
                <c:pt idx="55">
                  <c:v>0.33728520463288275</c:v>
                </c:pt>
                <c:pt idx="56">
                  <c:v>0.2526385539693865</c:v>
                </c:pt>
                <c:pt idx="57">
                  <c:v>0.20580580353052746</c:v>
                </c:pt>
                <c:pt idx="58">
                  <c:v>0.17554613373692132</c:v>
                </c:pt>
                <c:pt idx="59">
                  <c:v>0.15415582980893985</c:v>
                </c:pt>
                <c:pt idx="60">
                  <c:v>0.13811726055936757</c:v>
                </c:pt>
                <c:pt idx="61">
                  <c:v>0.12557926699734248</c:v>
                </c:pt>
                <c:pt idx="62">
                  <c:v>0.11546817172508876</c:v>
                </c:pt>
                <c:pt idx="63">
                  <c:v>0.10711532143761957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73-4837-85DA-41FCDFB9B168}"/>
            </c:ext>
          </c:extLst>
        </c:ser>
        <c:ser>
          <c:idx val="0"/>
          <c:order val="5"/>
          <c:tx>
            <c:v>Model Woolley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73-4837-85DA-41FCDFB9B168}"/>
            </c:ext>
          </c:extLst>
        </c:ser>
        <c:ser>
          <c:idx val="1"/>
          <c:order val="6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73-4837-85DA-41FCDFB9B168}"/>
            </c:ext>
          </c:extLst>
        </c:ser>
        <c:ser>
          <c:idx val="2"/>
          <c:order val="7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73-4837-85DA-41FCDFB9B168}"/>
            </c:ext>
          </c:extLst>
        </c:ser>
        <c:ser>
          <c:idx val="4"/>
          <c:order val="8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73-4837-85DA-41FCDFB9B168}"/>
            </c:ext>
          </c:extLst>
        </c:ser>
        <c:ser>
          <c:idx val="5"/>
          <c:order val="9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73-4837-85DA-41FCDFB9B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3875216"/>
        <c:axId val="-853879024"/>
      </c:scatterChart>
      <c:valAx>
        <c:axId val="-853875216"/>
        <c:scaling>
          <c:logBase val="10"/>
          <c:orientation val="minMax"/>
          <c:min val="1.0000000000000002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3879024"/>
        <c:crosses val="autoZero"/>
        <c:crossBetween val="midCat"/>
      </c:valAx>
      <c:valAx>
        <c:axId val="-853879024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3875216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76508241178993897"/>
          <c:y val="5.8416323846044067E-2"/>
          <c:w val="0.18803502228426436"/>
          <c:h val="0.386626583024639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040469925325361"/>
          <c:y val="5.0925987652400612E-2"/>
          <c:w val="0.7691254442320633"/>
          <c:h val="0.79591795415747557"/>
        </c:manualLayout>
      </c:layout>
      <c:scatterChart>
        <c:scatterStyle val="lineMarker"/>
        <c:varyColors val="0"/>
        <c:ser>
          <c:idx val="1"/>
          <c:order val="0"/>
          <c:tx>
            <c:v>77.1% - Model</c:v>
          </c:tx>
          <c:spPr>
            <a:ln w="25400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model'!$C$151:$C$213</c:f>
              <c:numCache>
                <c:formatCode>0</c:formatCode>
                <c:ptCount val="63"/>
                <c:pt idx="0">
                  <c:v>10704048.071500704</c:v>
                </c:pt>
                <c:pt idx="1">
                  <c:v>5487665.6190031813</c:v>
                </c:pt>
                <c:pt idx="2">
                  <c:v>3712399.2935018362</c:v>
                </c:pt>
                <c:pt idx="3">
                  <c:v>2813372.449827529</c:v>
                </c:pt>
                <c:pt idx="4">
                  <c:v>2268905.6792411432</c:v>
                </c:pt>
                <c:pt idx="5">
                  <c:v>1903243.1310919481</c:v>
                </c:pt>
                <c:pt idx="6">
                  <c:v>1640456.7877344615</c:v>
                </c:pt>
                <c:pt idx="7">
                  <c:v>1442337.250658924</c:v>
                </c:pt>
                <c:pt idx="8">
                  <c:v>1287541.7246197695</c:v>
                </c:pt>
                <c:pt idx="9">
                  <c:v>1163204.3882429104</c:v>
                </c:pt>
                <c:pt idx="10">
                  <c:v>596342.30775080191</c:v>
                </c:pt>
                <c:pt idx="11">
                  <c:v>403424.86508525151</c:v>
                </c:pt>
                <c:pt idx="12">
                  <c:v>305727.99725312548</c:v>
                </c:pt>
                <c:pt idx="13">
                  <c:v>246561.02298618929</c:v>
                </c:pt>
                <c:pt idx="14">
                  <c:v>206824.62813986122</c:v>
                </c:pt>
                <c:pt idx="15">
                  <c:v>178267.74706814895</c:v>
                </c:pt>
                <c:pt idx="16">
                  <c:v>156738.18055428989</c:v>
                </c:pt>
                <c:pt idx="17">
                  <c:v>139916.61604277417</c:v>
                </c:pt>
                <c:pt idx="18">
                  <c:v>126404.93015254813</c:v>
                </c:pt>
                <c:pt idx="19">
                  <c:v>64804.267006004302</c:v>
                </c:pt>
                <c:pt idx="20">
                  <c:v>43840.009897085394</c:v>
                </c:pt>
                <c:pt idx="21">
                  <c:v>33223.332484874918</c:v>
                </c:pt>
                <c:pt idx="22">
                  <c:v>26793.682351894295</c:v>
                </c:pt>
                <c:pt idx="23">
                  <c:v>22475.545087426504</c:v>
                </c:pt>
                <c:pt idx="24">
                  <c:v>19372.280868575745</c:v>
                </c:pt>
                <c:pt idx="25">
                  <c:v>17032.671958133189</c:v>
                </c:pt>
                <c:pt idx="26">
                  <c:v>15204.679639133539</c:v>
                </c:pt>
                <c:pt idx="27">
                  <c:v>13736.370433580129</c:v>
                </c:pt>
                <c:pt idx="28">
                  <c:v>7042.2523567461103</c:v>
                </c:pt>
                <c:pt idx="29">
                  <c:v>4764.0753808528916</c:v>
                </c:pt>
                <c:pt idx="30">
                  <c:v>3610.3655252962321</c:v>
                </c:pt>
                <c:pt idx="31">
                  <c:v>2911.6581578038958</c:v>
                </c:pt>
                <c:pt idx="32">
                  <c:v>2442.4080029547717</c:v>
                </c:pt>
                <c:pt idx="33">
                  <c:v>2105.1775894577281</c:v>
                </c:pt>
                <c:pt idx="34">
                  <c:v>1850.9332761642574</c:v>
                </c:pt>
                <c:pt idx="35">
                  <c:v>1652.286122028615</c:v>
                </c:pt>
                <c:pt idx="36">
                  <c:v>1492.7255800926578</c:v>
                </c:pt>
                <c:pt idx="37">
                  <c:v>765.27859271213083</c:v>
                </c:pt>
                <c:pt idx="38">
                  <c:v>517.7100618300168</c:v>
                </c:pt>
                <c:pt idx="39">
                  <c:v>392.33689853905133</c:v>
                </c:pt>
                <c:pt idx="40">
                  <c:v>316.4086636753982</c:v>
                </c:pt>
                <c:pt idx="41">
                  <c:v>265.41544730920521</c:v>
                </c:pt>
                <c:pt idx="42">
                  <c:v>228.76876054094069</c:v>
                </c:pt>
                <c:pt idx="43">
                  <c:v>201.14013827268246</c:v>
                </c:pt>
                <c:pt idx="44">
                  <c:v>179.55323583548613</c:v>
                </c:pt>
                <c:pt idx="45">
                  <c:v>162.21385905666892</c:v>
                </c:pt>
                <c:pt idx="46">
                  <c:v>83.162501824069977</c:v>
                </c:pt>
                <c:pt idx="47">
                  <c:v>56.259334014160089</c:v>
                </c:pt>
                <c:pt idx="48">
                  <c:v>42.635085250159527</c:v>
                </c:pt>
                <c:pt idx="49">
                  <c:v>34.383995999160192</c:v>
                </c:pt>
                <c:pt idx="50">
                  <c:v>28.842584689012746</c:v>
                </c:pt>
                <c:pt idx="51">
                  <c:v>24.860204697941537</c:v>
                </c:pt>
                <c:pt idx="52">
                  <c:v>21.857813971660164</c:v>
                </c:pt>
                <c:pt idx="53">
                  <c:v>19.511974390616697</c:v>
                </c:pt>
                <c:pt idx="54">
                  <c:v>17.627711630977416</c:v>
                </c:pt>
                <c:pt idx="55">
                  <c:v>9.037233989687703</c:v>
                </c:pt>
                <c:pt idx="56">
                  <c:v>6.1136780933495807</c:v>
                </c:pt>
                <c:pt idx="57">
                  <c:v>4.633136727789676</c:v>
                </c:pt>
                <c:pt idx="58">
                  <c:v>3.7364943397477144</c:v>
                </c:pt>
                <c:pt idx="59">
                  <c:v>3.1343115104138115</c:v>
                </c:pt>
                <c:pt idx="60">
                  <c:v>2.7015479568197041</c:v>
                </c:pt>
                <c:pt idx="61">
                  <c:v>2.3752794232049554</c:v>
                </c:pt>
                <c:pt idx="62">
                  <c:v>2.1203580255657992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F-4E12-A68A-AECCC94806BE}"/>
            </c:ext>
          </c:extLst>
        </c:ser>
        <c:ser>
          <c:idx val="2"/>
          <c:order val="1"/>
          <c:tx>
            <c:v>77.1% - Exp</c:v>
          </c:tx>
          <c:spPr>
            <a:ln w="25400">
              <a:noFill/>
            </a:ln>
          </c:spPr>
          <c:marker>
            <c:symbol val="x"/>
            <c:size val="8"/>
            <c:spPr>
              <a:noFill/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FF-4E12-A68A-AECCC94806BE}"/>
            </c:ext>
          </c:extLst>
        </c:ser>
        <c:ser>
          <c:idx val="4"/>
          <c:order val="2"/>
          <c:tx>
            <c:v>83.8% - Model</c:v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model'!$F$151:$F$214</c:f>
              <c:numCache>
                <c:formatCode>0</c:formatCode>
                <c:ptCount val="64"/>
                <c:pt idx="0">
                  <c:v>416105.83316170541</c:v>
                </c:pt>
                <c:pt idx="1">
                  <c:v>224995.31590797385</c:v>
                </c:pt>
                <c:pt idx="2">
                  <c:v>157025.70387936712</c:v>
                </c:pt>
                <c:pt idx="3">
                  <c:v>121658.6938853513</c:v>
                </c:pt>
                <c:pt idx="4">
                  <c:v>99811.040983923041</c:v>
                </c:pt>
                <c:pt idx="5">
                  <c:v>84906.398887901072</c:v>
                </c:pt>
                <c:pt idx="6">
                  <c:v>74055.087705962607</c:v>
                </c:pt>
                <c:pt idx="7">
                  <c:v>65782.870804045335</c:v>
                </c:pt>
                <c:pt idx="8">
                  <c:v>59256.731614306787</c:v>
                </c:pt>
                <c:pt idx="9">
                  <c:v>53969.483019850704</c:v>
                </c:pt>
                <c:pt idx="10">
                  <c:v>29182.193359741803</c:v>
                </c:pt>
                <c:pt idx="11">
                  <c:v>20366.443783796345</c:v>
                </c:pt>
                <c:pt idx="12">
                  <c:v>15779.295291232049</c:v>
                </c:pt>
                <c:pt idx="13">
                  <c:v>12945.625493027113</c:v>
                </c:pt>
                <c:pt idx="14">
                  <c:v>11012.473481179182</c:v>
                </c:pt>
                <c:pt idx="15">
                  <c:v>9605.0439094116682</c:v>
                </c:pt>
                <c:pt idx="16">
                  <c:v>8532.1263147884511</c:v>
                </c:pt>
                <c:pt idx="17">
                  <c:v>7685.6773344664152</c:v>
                </c:pt>
                <c:pt idx="18">
                  <c:v>6999.9141211222395</c:v>
                </c:pt>
                <c:pt idx="19">
                  <c:v>3784.9695041370296</c:v>
                </c:pt>
                <c:pt idx="20">
                  <c:v>2641.5549948255289</c:v>
                </c:pt>
                <c:pt idx="21">
                  <c:v>2046.5957009413344</c:v>
                </c:pt>
                <c:pt idx="22">
                  <c:v>1679.0649386444907</c:v>
                </c:pt>
                <c:pt idx="23">
                  <c:v>1428.3325375015527</c:v>
                </c:pt>
                <c:pt idx="24">
                  <c:v>1245.7870398862283</c:v>
                </c:pt>
                <c:pt idx="25">
                  <c:v>1106.6281930497455</c:v>
                </c:pt>
                <c:pt idx="26">
                  <c:v>996.84262834484707</c:v>
                </c:pt>
                <c:pt idx="27">
                  <c:v>907.89822250222596</c:v>
                </c:pt>
                <c:pt idx="28">
                  <c:v>490.91560633035539</c:v>
                </c:pt>
                <c:pt idx="29">
                  <c:v>342.61321538320249</c:v>
                </c:pt>
                <c:pt idx="30">
                  <c:v>265.44619932671981</c:v>
                </c:pt>
                <c:pt idx="31">
                  <c:v>217.77696795753604</c:v>
                </c:pt>
                <c:pt idx="32">
                  <c:v>185.2566402245877</c:v>
                </c:pt>
                <c:pt idx="33">
                  <c:v>161.58024506559011</c:v>
                </c:pt>
                <c:pt idx="34">
                  <c:v>143.531156533623</c:v>
                </c:pt>
                <c:pt idx="35">
                  <c:v>129.29182197504409</c:v>
                </c:pt>
                <c:pt idx="36">
                  <c:v>117.75561359180665</c:v>
                </c:pt>
                <c:pt idx="37">
                  <c:v>63.672410643014629</c:v>
                </c:pt>
                <c:pt idx="38">
                  <c:v>44.437392212222228</c:v>
                </c:pt>
                <c:pt idx="39">
                  <c:v>34.428727034162982</c:v>
                </c:pt>
                <c:pt idx="40">
                  <c:v>28.24596397746555</c:v>
                </c:pt>
                <c:pt idx="41">
                  <c:v>24.028033981032944</c:v>
                </c:pt>
                <c:pt idx="42">
                  <c:v>20.957173866442282</c:v>
                </c:pt>
                <c:pt idx="43">
                  <c:v>18.616182946780672</c:v>
                </c:pt>
                <c:pt idx="44">
                  <c:v>16.769322212255592</c:v>
                </c:pt>
                <c:pt idx="45">
                  <c:v>15.273060557565833</c:v>
                </c:pt>
                <c:pt idx="46">
                  <c:v>8.2583968095821287</c:v>
                </c:pt>
                <c:pt idx="47">
                  <c:v>5.7635891960975512</c:v>
                </c:pt>
                <c:pt idx="48">
                  <c:v>4.4654519379045752</c:v>
                </c:pt>
                <c:pt idx="49">
                  <c:v>3.6635393012352413</c:v>
                </c:pt>
                <c:pt idx="50">
                  <c:v>3.1164681400556193</c:v>
                </c:pt>
                <c:pt idx="51">
                  <c:v>2.718173476528682</c:v>
                </c:pt>
                <c:pt idx="52">
                  <c:v>2.4145438236388999</c:v>
                </c:pt>
                <c:pt idx="53">
                  <c:v>2.1750035165621528</c:v>
                </c:pt>
                <c:pt idx="54">
                  <c:v>1.9809363789965744</c:v>
                </c:pt>
                <c:pt idx="55">
                  <c:v>1.0711251101657242</c:v>
                </c:pt>
                <c:pt idx="56">
                  <c:v>0.74754522638787368</c:v>
                </c:pt>
                <c:pt idx="57">
                  <c:v>0.57917508799989537</c:v>
                </c:pt>
                <c:pt idx="58">
                  <c:v>0.47516594662525269</c:v>
                </c:pt>
                <c:pt idx="59">
                  <c:v>0.4042100854214043</c:v>
                </c:pt>
                <c:pt idx="60">
                  <c:v>0.35255073492207922</c:v>
                </c:pt>
                <c:pt idx="61">
                  <c:v>0.31316956289801362</c:v>
                </c:pt>
                <c:pt idx="62">
                  <c:v>0.28210086473264973</c:v>
                </c:pt>
                <c:pt idx="63">
                  <c:v>0.25693009746420264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FF-4E12-A68A-AECCC94806BE}"/>
            </c:ext>
          </c:extLst>
        </c:ser>
        <c:ser>
          <c:idx val="5"/>
          <c:order val="3"/>
          <c:tx>
            <c:v>83.8% - Exp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FF-4E12-A68A-AECCC94806BE}"/>
            </c:ext>
          </c:extLst>
        </c:ser>
        <c:ser>
          <c:idx val="3"/>
          <c:order val="4"/>
          <c:tx>
            <c:v>89.9% - Model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model'!$H$151:$H$214</c:f>
              <c:numCache>
                <c:formatCode>0</c:formatCode>
                <c:ptCount val="64"/>
                <c:pt idx="0">
                  <c:v>10438.766380303252</c:v>
                </c:pt>
                <c:pt idx="1">
                  <c:v>6369.5610517637178</c:v>
                </c:pt>
                <c:pt idx="2">
                  <c:v>4771.026630974925</c:v>
                </c:pt>
                <c:pt idx="3">
                  <c:v>3886.5998638209517</c:v>
                </c:pt>
                <c:pt idx="4">
                  <c:v>3315.1522832300011</c:v>
                </c:pt>
                <c:pt idx="5">
                  <c:v>2911.2008352755702</c:v>
                </c:pt>
                <c:pt idx="6">
                  <c:v>2608.315785427963</c:v>
                </c:pt>
                <c:pt idx="7">
                  <c:v>2371.5383805404163</c:v>
                </c:pt>
                <c:pt idx="8">
                  <c:v>2180.5924459064931</c:v>
                </c:pt>
                <c:pt idx="9">
                  <c:v>2022.8506027082815</c:v>
                </c:pt>
                <c:pt idx="10">
                  <c:v>1234.3096821152476</c:v>
                </c:pt>
                <c:pt idx="11">
                  <c:v>924.5416311083801</c:v>
                </c:pt>
                <c:pt idx="12">
                  <c:v>753.15517088789807</c:v>
                </c:pt>
                <c:pt idx="13">
                  <c:v>642.41861057980009</c:v>
                </c:pt>
                <c:pt idx="14">
                  <c:v>564.13987531647047</c:v>
                </c:pt>
                <c:pt idx="15">
                  <c:v>505.44604279698473</c:v>
                </c:pt>
                <c:pt idx="16">
                  <c:v>459.56271724539164</c:v>
                </c:pt>
                <c:pt idx="17">
                  <c:v>422.56073014395162</c:v>
                </c:pt>
                <c:pt idx="18">
                  <c:v>391.99311602549591</c:v>
                </c:pt>
                <c:pt idx="19">
                  <c:v>239.18765814193478</c:v>
                </c:pt>
                <c:pt idx="20">
                  <c:v>179.16002021516206</c:v>
                </c:pt>
                <c:pt idx="21">
                  <c:v>145.94831763245037</c:v>
                </c:pt>
                <c:pt idx="22">
                  <c:v>124.48950635147884</c:v>
                </c:pt>
                <c:pt idx="23">
                  <c:v>109.32045466109432</c:v>
                </c:pt>
                <c:pt idx="24">
                  <c:v>97.946615055743209</c:v>
                </c:pt>
                <c:pt idx="25">
                  <c:v>89.055227954540186</c:v>
                </c:pt>
                <c:pt idx="26">
                  <c:v>81.884889124965028</c:v>
                </c:pt>
                <c:pt idx="27">
                  <c:v>75.961419397781043</c:v>
                </c:pt>
                <c:pt idx="28">
                  <c:v>46.350390535202251</c:v>
                </c:pt>
                <c:pt idx="29">
                  <c:v>34.718082737947071</c:v>
                </c:pt>
                <c:pt idx="30">
                  <c:v>28.282234847609018</c:v>
                </c:pt>
                <c:pt idx="31">
                  <c:v>24.123892017461728</c:v>
                </c:pt>
                <c:pt idx="32">
                  <c:v>21.184394740052976</c:v>
                </c:pt>
                <c:pt idx="33">
                  <c:v>18.980343278167169</c:v>
                </c:pt>
                <c:pt idx="34">
                  <c:v>17.257347753473887</c:v>
                </c:pt>
                <c:pt idx="35">
                  <c:v>15.867861324273107</c:v>
                </c:pt>
                <c:pt idx="36">
                  <c:v>14.719996349502949</c:v>
                </c:pt>
                <c:pt idx="37">
                  <c:v>8.9818961373455259</c:v>
                </c:pt>
                <c:pt idx="38">
                  <c:v>6.7277580542320798</c:v>
                </c:pt>
                <c:pt idx="39">
                  <c:v>5.4806031405562567</c:v>
                </c:pt>
                <c:pt idx="40">
                  <c:v>4.6747889290127338</c:v>
                </c:pt>
                <c:pt idx="41">
                  <c:v>4.1051656974319055</c:v>
                </c:pt>
                <c:pt idx="42">
                  <c:v>3.6780590197225167</c:v>
                </c:pt>
                <c:pt idx="43">
                  <c:v>3.344172580596342</c:v>
                </c:pt>
                <c:pt idx="44">
                  <c:v>3.0749143791610387</c:v>
                </c:pt>
                <c:pt idx="45">
                  <c:v>2.852478195473394</c:v>
                </c:pt>
                <c:pt idx="46">
                  <c:v>1.7405345950816045</c:v>
                </c:pt>
                <c:pt idx="47">
                  <c:v>1.3037220049830738</c:v>
                </c:pt>
                <c:pt idx="48">
                  <c:v>1.0620451653174232</c:v>
                </c:pt>
                <c:pt idx="49">
                  <c:v>0.90589244534014557</c:v>
                </c:pt>
                <c:pt idx="50">
                  <c:v>0.79550941200642655</c:v>
                </c:pt>
                <c:pt idx="51">
                  <c:v>0.7127435976420603</c:v>
                </c:pt>
                <c:pt idx="52">
                  <c:v>0.64804223734560673</c:v>
                </c:pt>
                <c:pt idx="53">
                  <c:v>0.59586470072736419</c:v>
                </c:pt>
                <c:pt idx="54">
                  <c:v>0.55276045336287738</c:v>
                </c:pt>
                <c:pt idx="55">
                  <c:v>0.33728520463288275</c:v>
                </c:pt>
                <c:pt idx="56">
                  <c:v>0.2526385539693865</c:v>
                </c:pt>
                <c:pt idx="57">
                  <c:v>0.20580580353052746</c:v>
                </c:pt>
                <c:pt idx="58">
                  <c:v>0.17554613373692132</c:v>
                </c:pt>
                <c:pt idx="59">
                  <c:v>0.15415582980893985</c:v>
                </c:pt>
                <c:pt idx="60">
                  <c:v>0.13811726055936757</c:v>
                </c:pt>
                <c:pt idx="61">
                  <c:v>0.12557926699734248</c:v>
                </c:pt>
                <c:pt idx="62">
                  <c:v>0.11546817172508876</c:v>
                </c:pt>
                <c:pt idx="63">
                  <c:v>0.10711532143761957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FF-4E12-A68A-AECCC94806BE}"/>
            </c:ext>
          </c:extLst>
        </c:ser>
        <c:ser>
          <c:idx val="0"/>
          <c:order val="5"/>
          <c:tx>
            <c:v>89.9% - Exp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'Average data'!$V$8:$V$68</c:f>
              <c:numCache>
                <c:formatCode>0.00000</c:formatCode>
                <c:ptCount val="61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data'!$W$8:$W$68</c:f>
              <c:numCache>
                <c:formatCode>0</c:formatCode>
                <c:ptCount val="61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FF-4E12-A68A-AECCC9480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9696"/>
        <c:axId val="-212368608"/>
      </c:scatterChart>
      <c:valAx>
        <c:axId val="-212369696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000"/>
                  <a:t>Shear rate (s</a:t>
                </a:r>
                <a:r>
                  <a:rPr lang="en-ZA" sz="2000" baseline="30000"/>
                  <a:t>-1</a:t>
                </a:r>
                <a:r>
                  <a:rPr lang="en-ZA" sz="2000"/>
                  <a:t>)</a:t>
                </a:r>
                <a:endParaRPr lang="es-419" sz="2000"/>
              </a:p>
            </c:rich>
          </c:tx>
          <c:layout>
            <c:manualLayout>
              <c:xMode val="edge"/>
              <c:yMode val="edge"/>
              <c:x val="0.47926116194127183"/>
              <c:y val="0.932441114177682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68608"/>
        <c:crosses val="autoZero"/>
        <c:crossBetween val="midCat"/>
      </c:valAx>
      <c:valAx>
        <c:axId val="-212368608"/>
        <c:scaling>
          <c:logBase val="10"/>
          <c:orientation val="minMax"/>
          <c:max val="10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000"/>
                  <a:t>Viscocity (Pa.s)</a:t>
                </a:r>
                <a:endParaRPr lang="es-419" sz="2000"/>
              </a:p>
            </c:rich>
          </c:tx>
          <c:layout>
            <c:manualLayout>
              <c:xMode val="edge"/>
              <c:yMode val="edge"/>
              <c:x val="1.671585443028796E-2"/>
              <c:y val="0.311613350629914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69696"/>
        <c:crossesAt val="1.0000000000000003E-4"/>
        <c:crossBetween val="midCat"/>
      </c:valAx>
    </c:plotArea>
    <c:legend>
      <c:legendPos val="r"/>
      <c:layout>
        <c:manualLayout>
          <c:xMode val="edge"/>
          <c:yMode val="edge"/>
          <c:x val="0.77514465477988936"/>
          <c:y val="4.3757486392604412E-2"/>
          <c:w val="0.19484101590233074"/>
          <c:h val="0.37112359796542954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3"/>
          <c:order val="0"/>
          <c:tx>
            <c:v>Model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model'!$C$151:$C$214</c:f>
              <c:numCache>
                <c:formatCode>0</c:formatCode>
                <c:ptCount val="64"/>
                <c:pt idx="0">
                  <c:v>10704048.071500704</c:v>
                </c:pt>
                <c:pt idx="1">
                  <c:v>5487665.6190031813</c:v>
                </c:pt>
                <c:pt idx="2">
                  <c:v>3712399.2935018362</c:v>
                </c:pt>
                <c:pt idx="3">
                  <c:v>2813372.449827529</c:v>
                </c:pt>
                <c:pt idx="4">
                  <c:v>2268905.6792411432</c:v>
                </c:pt>
                <c:pt idx="5">
                  <c:v>1903243.1310919481</c:v>
                </c:pt>
                <c:pt idx="6">
                  <c:v>1640456.7877344615</c:v>
                </c:pt>
                <c:pt idx="7">
                  <c:v>1442337.250658924</c:v>
                </c:pt>
                <c:pt idx="8">
                  <c:v>1287541.7246197695</c:v>
                </c:pt>
                <c:pt idx="9">
                  <c:v>1163204.3882429104</c:v>
                </c:pt>
                <c:pt idx="10">
                  <c:v>596342.30775080191</c:v>
                </c:pt>
                <c:pt idx="11">
                  <c:v>403424.86508525151</c:v>
                </c:pt>
                <c:pt idx="12">
                  <c:v>305727.99725312548</c:v>
                </c:pt>
                <c:pt idx="13">
                  <c:v>246561.02298618929</c:v>
                </c:pt>
                <c:pt idx="14">
                  <c:v>206824.62813986122</c:v>
                </c:pt>
                <c:pt idx="15">
                  <c:v>178267.74706814895</c:v>
                </c:pt>
                <c:pt idx="16">
                  <c:v>156738.18055428989</c:v>
                </c:pt>
                <c:pt idx="17">
                  <c:v>139916.61604277417</c:v>
                </c:pt>
                <c:pt idx="18">
                  <c:v>126404.93015254813</c:v>
                </c:pt>
                <c:pt idx="19">
                  <c:v>64804.267006004302</c:v>
                </c:pt>
                <c:pt idx="20">
                  <c:v>43840.009897085394</c:v>
                </c:pt>
                <c:pt idx="21">
                  <c:v>33223.332484874918</c:v>
                </c:pt>
                <c:pt idx="22">
                  <c:v>26793.682351894295</c:v>
                </c:pt>
                <c:pt idx="23">
                  <c:v>22475.545087426504</c:v>
                </c:pt>
                <c:pt idx="24">
                  <c:v>19372.280868575745</c:v>
                </c:pt>
                <c:pt idx="25">
                  <c:v>17032.671958133189</c:v>
                </c:pt>
                <c:pt idx="26">
                  <c:v>15204.679639133539</c:v>
                </c:pt>
                <c:pt idx="27">
                  <c:v>13736.370433580129</c:v>
                </c:pt>
                <c:pt idx="28">
                  <c:v>7042.2523567461103</c:v>
                </c:pt>
                <c:pt idx="29">
                  <c:v>4764.0753808528916</c:v>
                </c:pt>
                <c:pt idx="30">
                  <c:v>3610.3655252962321</c:v>
                </c:pt>
                <c:pt idx="31">
                  <c:v>2911.6581578038958</c:v>
                </c:pt>
                <c:pt idx="32">
                  <c:v>2442.4080029547717</c:v>
                </c:pt>
                <c:pt idx="33">
                  <c:v>2105.1775894577281</c:v>
                </c:pt>
                <c:pt idx="34">
                  <c:v>1850.9332761642574</c:v>
                </c:pt>
                <c:pt idx="35">
                  <c:v>1652.286122028615</c:v>
                </c:pt>
                <c:pt idx="36">
                  <c:v>1492.7255800926578</c:v>
                </c:pt>
                <c:pt idx="37">
                  <c:v>765.27859271213083</c:v>
                </c:pt>
                <c:pt idx="38">
                  <c:v>517.7100618300168</c:v>
                </c:pt>
                <c:pt idx="39">
                  <c:v>392.33689853905133</c:v>
                </c:pt>
                <c:pt idx="40">
                  <c:v>316.4086636753982</c:v>
                </c:pt>
                <c:pt idx="41">
                  <c:v>265.41544730920521</c:v>
                </c:pt>
                <c:pt idx="42">
                  <c:v>228.76876054094069</c:v>
                </c:pt>
                <c:pt idx="43">
                  <c:v>201.14013827268246</c:v>
                </c:pt>
                <c:pt idx="44">
                  <c:v>179.55323583548613</c:v>
                </c:pt>
                <c:pt idx="45">
                  <c:v>162.21385905666892</c:v>
                </c:pt>
                <c:pt idx="46">
                  <c:v>83.162501824069977</c:v>
                </c:pt>
                <c:pt idx="47">
                  <c:v>56.259334014160089</c:v>
                </c:pt>
                <c:pt idx="48">
                  <c:v>42.635085250159527</c:v>
                </c:pt>
                <c:pt idx="49">
                  <c:v>34.383995999160192</c:v>
                </c:pt>
                <c:pt idx="50">
                  <c:v>28.842584689012746</c:v>
                </c:pt>
                <c:pt idx="51">
                  <c:v>24.860204697941537</c:v>
                </c:pt>
                <c:pt idx="52">
                  <c:v>21.857813971660164</c:v>
                </c:pt>
                <c:pt idx="53">
                  <c:v>19.511974390616697</c:v>
                </c:pt>
                <c:pt idx="54">
                  <c:v>17.627711630977416</c:v>
                </c:pt>
                <c:pt idx="55">
                  <c:v>9.037233989687703</c:v>
                </c:pt>
                <c:pt idx="56">
                  <c:v>6.1136780933495807</c:v>
                </c:pt>
                <c:pt idx="57">
                  <c:v>4.633136727789676</c:v>
                </c:pt>
                <c:pt idx="58">
                  <c:v>3.7364943397477144</c:v>
                </c:pt>
                <c:pt idx="59">
                  <c:v>3.1343115104138115</c:v>
                </c:pt>
                <c:pt idx="60">
                  <c:v>2.7015479568197041</c:v>
                </c:pt>
                <c:pt idx="61">
                  <c:v>2.3752794232049554</c:v>
                </c:pt>
                <c:pt idx="62">
                  <c:v>2.1203580255657992</c:v>
                </c:pt>
                <c:pt idx="63">
                  <c:v>1.9155959863845031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3-4DC2-8056-4B0FBB52A8FE}"/>
            </c:ext>
          </c:extLst>
        </c:ser>
        <c:ser>
          <c:idx val="0"/>
          <c:order val="1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23-4DC2-8056-4B0FBB52A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63577728"/>
        <c:axId val="-663580992"/>
      </c:scatterChart>
      <c:valAx>
        <c:axId val="-663577728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3580992"/>
        <c:crosses val="autoZero"/>
        <c:crossBetween val="midCat"/>
      </c:valAx>
      <c:valAx>
        <c:axId val="-663580992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3577728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06428628554396"/>
          <c:y val="5.8806301694557681E-2"/>
          <c:w val="0.8100717410323709"/>
          <c:h val="0.76665135608048995"/>
        </c:manualLayout>
      </c:layout>
      <c:scatterChart>
        <c:scatterStyle val="lineMarker"/>
        <c:varyColors val="0"/>
        <c:ser>
          <c:idx val="3"/>
          <c:order val="0"/>
          <c:tx>
            <c:v>Model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model'!$D$151:$D$214</c:f>
              <c:numCache>
                <c:formatCode>0</c:formatCode>
                <c:ptCount val="64"/>
                <c:pt idx="0">
                  <c:v>1940015.5555625579</c:v>
                </c:pt>
                <c:pt idx="1">
                  <c:v>1016897.5114084061</c:v>
                </c:pt>
                <c:pt idx="2">
                  <c:v>696913.38850589225</c:v>
                </c:pt>
                <c:pt idx="3">
                  <c:v>533026.93668801594</c:v>
                </c:pt>
                <c:pt idx="4">
                  <c:v>432951.55446242803</c:v>
                </c:pt>
                <c:pt idx="5">
                  <c:v>365300.93194708362</c:v>
                </c:pt>
                <c:pt idx="6">
                  <c:v>316419.66968700534</c:v>
                </c:pt>
                <c:pt idx="7">
                  <c:v>279396.60786612233</c:v>
                </c:pt>
                <c:pt idx="8">
                  <c:v>250352.77149513725</c:v>
                </c:pt>
                <c:pt idx="9">
                  <c:v>226940.11758352988</c:v>
                </c:pt>
                <c:pt idx="10">
                  <c:v>118955.14968822172</c:v>
                </c:pt>
                <c:pt idx="11">
                  <c:v>81523.885661422755</c:v>
                </c:pt>
                <c:pt idx="12">
                  <c:v>62352.693688628766</c:v>
                </c:pt>
                <c:pt idx="13">
                  <c:v>50646.025180547673</c:v>
                </c:pt>
                <c:pt idx="14">
                  <c:v>42732.356558555955</c:v>
                </c:pt>
                <c:pt idx="15">
                  <c:v>37014.299621782171</c:v>
                </c:pt>
                <c:pt idx="16">
                  <c:v>32683.397233477812</c:v>
                </c:pt>
                <c:pt idx="17">
                  <c:v>29285.892702027359</c:v>
                </c:pt>
                <c:pt idx="18">
                  <c:v>26547.115470881938</c:v>
                </c:pt>
                <c:pt idx="19">
                  <c:v>13915.195463256654</c:v>
                </c:pt>
                <c:pt idx="20">
                  <c:v>9536.5421915416919</c:v>
                </c:pt>
                <c:pt idx="21">
                  <c:v>7293.924833115052</c:v>
                </c:pt>
                <c:pt idx="22">
                  <c:v>5924.4962632678653</c:v>
                </c:pt>
                <c:pt idx="23">
                  <c:v>4998.7671460747224</c:v>
                </c:pt>
                <c:pt idx="24">
                  <c:v>4329.8773993610821</c:v>
                </c:pt>
                <c:pt idx="25">
                  <c:v>3823.2549166565163</c:v>
                </c:pt>
                <c:pt idx="26">
                  <c:v>3425.8199189591078</c:v>
                </c:pt>
                <c:pt idx="27">
                  <c:v>3105.441855448682</c:v>
                </c:pt>
                <c:pt idx="28">
                  <c:v>1627.7787492861357</c:v>
                </c:pt>
                <c:pt idx="29">
                  <c:v>1115.5704396716517</c:v>
                </c:pt>
                <c:pt idx="30">
                  <c:v>853.23241585687526</c:v>
                </c:pt>
                <c:pt idx="31">
                  <c:v>693.03871031040217</c:v>
                </c:pt>
                <c:pt idx="32">
                  <c:v>584.74830299694656</c:v>
                </c:pt>
                <c:pt idx="33">
                  <c:v>506.50258103128255</c:v>
                </c:pt>
                <c:pt idx="34">
                  <c:v>447.23864087071269</c:v>
                </c:pt>
                <c:pt idx="35">
                  <c:v>400.74728937064401</c:v>
                </c:pt>
                <c:pt idx="36">
                  <c:v>363.26994276083474</c:v>
                </c:pt>
                <c:pt idx="37">
                  <c:v>190.41512306629286</c:v>
                </c:pt>
                <c:pt idx="38">
                  <c:v>130.49776122974558</c:v>
                </c:pt>
                <c:pt idx="39">
                  <c:v>99.809851640333775</c:v>
                </c:pt>
                <c:pt idx="40">
                  <c:v>81.070631602319125</c:v>
                </c:pt>
                <c:pt idx="41">
                  <c:v>68.402981748471618</c:v>
                </c:pt>
                <c:pt idx="42">
                  <c:v>59.249914242192325</c:v>
                </c:pt>
                <c:pt idx="43">
                  <c:v>52.317307176264435</c:v>
                </c:pt>
                <c:pt idx="44">
                  <c:v>46.878818425083608</c:v>
                </c:pt>
                <c:pt idx="45">
                  <c:v>42.494774481743917</c:v>
                </c:pt>
                <c:pt idx="46">
                  <c:v>22.274476250689723</c:v>
                </c:pt>
                <c:pt idx="47">
                  <c:v>15.265432894571912</c:v>
                </c:pt>
                <c:pt idx="48">
                  <c:v>11.675607137430308</c:v>
                </c:pt>
                <c:pt idx="49">
                  <c:v>9.4835212097391235</c:v>
                </c:pt>
                <c:pt idx="50">
                  <c:v>8.0016784796144549</c:v>
                </c:pt>
                <c:pt idx="51">
                  <c:v>6.9309663349777244</c:v>
                </c:pt>
                <c:pt idx="52">
                  <c:v>6.120000331024281</c:v>
                </c:pt>
                <c:pt idx="53">
                  <c:v>5.4838140524499357</c:v>
                </c:pt>
                <c:pt idx="54">
                  <c:v>4.9709751501327988</c:v>
                </c:pt>
                <c:pt idx="55">
                  <c:v>2.605634910992892</c:v>
                </c:pt>
                <c:pt idx="56">
                  <c:v>1.7857275041555329</c:v>
                </c:pt>
                <c:pt idx="57">
                  <c:v>1.365795057173754</c:v>
                </c:pt>
                <c:pt idx="58">
                  <c:v>1.1093681245354823</c:v>
                </c:pt>
                <c:pt idx="59">
                  <c:v>0.93602437868223054</c:v>
                </c:pt>
                <c:pt idx="60">
                  <c:v>0.81077407370129306</c:v>
                </c:pt>
                <c:pt idx="61">
                  <c:v>0.71590848369829307</c:v>
                </c:pt>
                <c:pt idx="62">
                  <c:v>0.64148836451382374</c:v>
                </c:pt>
                <c:pt idx="63">
                  <c:v>0.58149723688623567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5-48FA-90D1-A6C69B18558D}"/>
            </c:ext>
          </c:extLst>
        </c:ser>
        <c:ser>
          <c:idx val="0"/>
          <c:order val="1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75-48FA-90D1-A6C69B18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63577184"/>
        <c:axId val="-663582624"/>
      </c:scatterChart>
      <c:valAx>
        <c:axId val="-663577184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3582624"/>
        <c:crosses val="autoZero"/>
        <c:crossBetween val="midCat"/>
      </c:valAx>
      <c:valAx>
        <c:axId val="-663582624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3577184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3"/>
          <c:order val="0"/>
          <c:tx>
            <c:v>Model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model'!$F$151:$F$214</c:f>
              <c:numCache>
                <c:formatCode>0</c:formatCode>
                <c:ptCount val="64"/>
                <c:pt idx="0">
                  <c:v>416105.83316170541</c:v>
                </c:pt>
                <c:pt idx="1">
                  <c:v>224995.31590797385</c:v>
                </c:pt>
                <c:pt idx="2">
                  <c:v>157025.70387936712</c:v>
                </c:pt>
                <c:pt idx="3">
                  <c:v>121658.6938853513</c:v>
                </c:pt>
                <c:pt idx="4">
                  <c:v>99811.040983923041</c:v>
                </c:pt>
                <c:pt idx="5">
                  <c:v>84906.398887901072</c:v>
                </c:pt>
                <c:pt idx="6">
                  <c:v>74055.087705962607</c:v>
                </c:pt>
                <c:pt idx="7">
                  <c:v>65782.870804045335</c:v>
                </c:pt>
                <c:pt idx="8">
                  <c:v>59256.731614306787</c:v>
                </c:pt>
                <c:pt idx="9">
                  <c:v>53969.483019850704</c:v>
                </c:pt>
                <c:pt idx="10">
                  <c:v>29182.193359741803</c:v>
                </c:pt>
                <c:pt idx="11">
                  <c:v>20366.443783796345</c:v>
                </c:pt>
                <c:pt idx="12">
                  <c:v>15779.295291232049</c:v>
                </c:pt>
                <c:pt idx="13">
                  <c:v>12945.625493027113</c:v>
                </c:pt>
                <c:pt idx="14">
                  <c:v>11012.473481179182</c:v>
                </c:pt>
                <c:pt idx="15">
                  <c:v>9605.0439094116682</c:v>
                </c:pt>
                <c:pt idx="16">
                  <c:v>8532.1263147884511</c:v>
                </c:pt>
                <c:pt idx="17">
                  <c:v>7685.6773344664152</c:v>
                </c:pt>
                <c:pt idx="18">
                  <c:v>6999.9141211222395</c:v>
                </c:pt>
                <c:pt idx="19">
                  <c:v>3784.9695041370296</c:v>
                </c:pt>
                <c:pt idx="20">
                  <c:v>2641.5549948255289</c:v>
                </c:pt>
                <c:pt idx="21">
                  <c:v>2046.5957009413344</c:v>
                </c:pt>
                <c:pt idx="22">
                  <c:v>1679.0649386444907</c:v>
                </c:pt>
                <c:pt idx="23">
                  <c:v>1428.3325375015527</c:v>
                </c:pt>
                <c:pt idx="24">
                  <c:v>1245.7870398862283</c:v>
                </c:pt>
                <c:pt idx="25">
                  <c:v>1106.6281930497455</c:v>
                </c:pt>
                <c:pt idx="26">
                  <c:v>996.84262834484707</c:v>
                </c:pt>
                <c:pt idx="27">
                  <c:v>907.89822250222596</c:v>
                </c:pt>
                <c:pt idx="28">
                  <c:v>490.91560633035539</c:v>
                </c:pt>
                <c:pt idx="29">
                  <c:v>342.61321538320249</c:v>
                </c:pt>
                <c:pt idx="30">
                  <c:v>265.44619932671981</c:v>
                </c:pt>
                <c:pt idx="31">
                  <c:v>217.77696795753604</c:v>
                </c:pt>
                <c:pt idx="32">
                  <c:v>185.2566402245877</c:v>
                </c:pt>
                <c:pt idx="33">
                  <c:v>161.58024506559011</c:v>
                </c:pt>
                <c:pt idx="34">
                  <c:v>143.531156533623</c:v>
                </c:pt>
                <c:pt idx="35">
                  <c:v>129.29182197504409</c:v>
                </c:pt>
                <c:pt idx="36">
                  <c:v>117.75561359180665</c:v>
                </c:pt>
                <c:pt idx="37">
                  <c:v>63.672410643014629</c:v>
                </c:pt>
                <c:pt idx="38">
                  <c:v>44.437392212222228</c:v>
                </c:pt>
                <c:pt idx="39">
                  <c:v>34.428727034162982</c:v>
                </c:pt>
                <c:pt idx="40">
                  <c:v>28.24596397746555</c:v>
                </c:pt>
                <c:pt idx="41">
                  <c:v>24.028033981032944</c:v>
                </c:pt>
                <c:pt idx="42">
                  <c:v>20.957173866442282</c:v>
                </c:pt>
                <c:pt idx="43">
                  <c:v>18.616182946780672</c:v>
                </c:pt>
                <c:pt idx="44">
                  <c:v>16.769322212255592</c:v>
                </c:pt>
                <c:pt idx="45">
                  <c:v>15.273060557565833</c:v>
                </c:pt>
                <c:pt idx="46">
                  <c:v>8.2583968095821287</c:v>
                </c:pt>
                <c:pt idx="47">
                  <c:v>5.7635891960975512</c:v>
                </c:pt>
                <c:pt idx="48">
                  <c:v>4.4654519379045752</c:v>
                </c:pt>
                <c:pt idx="49">
                  <c:v>3.6635393012352413</c:v>
                </c:pt>
                <c:pt idx="50">
                  <c:v>3.1164681400556193</c:v>
                </c:pt>
                <c:pt idx="51">
                  <c:v>2.718173476528682</c:v>
                </c:pt>
                <c:pt idx="52">
                  <c:v>2.4145438236388999</c:v>
                </c:pt>
                <c:pt idx="53">
                  <c:v>2.1750035165621528</c:v>
                </c:pt>
                <c:pt idx="54">
                  <c:v>1.9809363789965744</c:v>
                </c:pt>
                <c:pt idx="55">
                  <c:v>1.0711251101657242</c:v>
                </c:pt>
                <c:pt idx="56">
                  <c:v>0.74754522638787368</c:v>
                </c:pt>
                <c:pt idx="57">
                  <c:v>0.57917508799989537</c:v>
                </c:pt>
                <c:pt idx="58">
                  <c:v>0.47516594662525269</c:v>
                </c:pt>
                <c:pt idx="59">
                  <c:v>0.4042100854214043</c:v>
                </c:pt>
                <c:pt idx="60">
                  <c:v>0.35255073492207922</c:v>
                </c:pt>
                <c:pt idx="61">
                  <c:v>0.31316956289801362</c:v>
                </c:pt>
                <c:pt idx="62">
                  <c:v>0.28210086473264973</c:v>
                </c:pt>
                <c:pt idx="63">
                  <c:v>0.25693009746420264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B2-4B82-A39F-EE5D247F0FBB}"/>
            </c:ext>
          </c:extLst>
        </c:ser>
        <c:ser>
          <c:idx val="0"/>
          <c:order val="1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B2-4B82-A39F-EE5D247F0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67952544"/>
        <c:axId val="-667948736"/>
      </c:scatterChart>
      <c:valAx>
        <c:axId val="-667952544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7948736"/>
        <c:crosses val="autoZero"/>
        <c:crossBetween val="midCat"/>
      </c:valAx>
      <c:valAx>
        <c:axId val="-667948736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7952544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3"/>
          <c:order val="0"/>
          <c:tx>
            <c:v>Model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model'!$G$151:$G$214</c:f>
              <c:numCache>
                <c:formatCode>0</c:formatCode>
                <c:ptCount val="64"/>
                <c:pt idx="0">
                  <c:v>63156.667952374686</c:v>
                </c:pt>
                <c:pt idx="1">
                  <c:v>36044.008409812537</c:v>
                </c:pt>
                <c:pt idx="2">
                  <c:v>25962.36985003464</c:v>
                </c:pt>
                <c:pt idx="3">
                  <c:v>20570.599817367165</c:v>
                </c:pt>
                <c:pt idx="4">
                  <c:v>17172.350243979978</c:v>
                </c:pt>
                <c:pt idx="5">
                  <c:v>14816.929194538467</c:v>
                </c:pt>
                <c:pt idx="6">
                  <c:v>13079.360101797896</c:v>
                </c:pt>
                <c:pt idx="7">
                  <c:v>11739.803521160777</c:v>
                </c:pt>
                <c:pt idx="8">
                  <c:v>10672.580902119042</c:v>
                </c:pt>
                <c:pt idx="9">
                  <c:v>9800.3956934049711</c:v>
                </c:pt>
                <c:pt idx="10">
                  <c:v>5593.163101304769</c:v>
                </c:pt>
                <c:pt idx="11">
                  <c:v>4028.7353009303215</c:v>
                </c:pt>
                <c:pt idx="12">
                  <c:v>3192.0622856941286</c:v>
                </c:pt>
                <c:pt idx="13">
                  <c:v>2664.7356935241114</c:v>
                </c:pt>
                <c:pt idx="14">
                  <c:v>2299.2310040349626</c:v>
                </c:pt>
                <c:pt idx="15">
                  <c:v>2029.6020763922095</c:v>
                </c:pt>
                <c:pt idx="16">
                  <c:v>1821.7351168203702</c:v>
                </c:pt>
                <c:pt idx="17">
                  <c:v>1656.1278373570506</c:v>
                </c:pt>
                <c:pt idx="18">
                  <c:v>1520.7856725395743</c:v>
                </c:pt>
                <c:pt idx="19">
                  <c:v>867.92437517245219</c:v>
                </c:pt>
                <c:pt idx="20">
                  <c:v>625.16281135793417</c:v>
                </c:pt>
                <c:pt idx="21">
                  <c:v>495.33128475662272</c:v>
                </c:pt>
                <c:pt idx="22">
                  <c:v>413.50288198499339</c:v>
                </c:pt>
                <c:pt idx="23">
                  <c:v>356.78534603946252</c:v>
                </c:pt>
                <c:pt idx="24">
                  <c:v>314.94542213340594</c:v>
                </c:pt>
                <c:pt idx="25">
                  <c:v>282.68947004731376</c:v>
                </c:pt>
                <c:pt idx="26">
                  <c:v>256.99120379817083</c:v>
                </c:pt>
                <c:pt idx="27">
                  <c:v>235.98935534388704</c:v>
                </c:pt>
                <c:pt idx="28">
                  <c:v>134.68098594206282</c:v>
                </c:pt>
                <c:pt idx="29">
                  <c:v>97.010230633594958</c:v>
                </c:pt>
                <c:pt idx="30">
                  <c:v>76.863500677366417</c:v>
                </c:pt>
                <c:pt idx="31">
                  <c:v>64.165700870606216</c:v>
                </c:pt>
                <c:pt idx="32">
                  <c:v>55.364503577546309</c:v>
                </c:pt>
                <c:pt idx="33">
                  <c:v>48.871953806388028</c:v>
                </c:pt>
                <c:pt idx="34">
                  <c:v>43.866605928479132</c:v>
                </c:pt>
                <c:pt idx="35">
                  <c:v>39.878853153649537</c:v>
                </c:pt>
                <c:pt idx="36">
                  <c:v>36.619871452776444</c:v>
                </c:pt>
                <c:pt idx="37">
                  <c:v>20.899249396840595</c:v>
                </c:pt>
                <c:pt idx="38">
                  <c:v>15.053654306693987</c:v>
                </c:pt>
                <c:pt idx="39">
                  <c:v>11.92736642766741</c:v>
                </c:pt>
                <c:pt idx="40">
                  <c:v>9.956973330999741</c:v>
                </c:pt>
                <c:pt idx="41">
                  <c:v>8.5912392154388098</c:v>
                </c:pt>
                <c:pt idx="42">
                  <c:v>7.5837516629849855</c:v>
                </c:pt>
                <c:pt idx="43">
                  <c:v>6.8070420711546626</c:v>
                </c:pt>
                <c:pt idx="44">
                  <c:v>6.1882387620523778</c:v>
                </c:pt>
                <c:pt idx="45">
                  <c:v>5.6825231937420426</c:v>
                </c:pt>
                <c:pt idx="46">
                  <c:v>3.2430607950793862</c:v>
                </c:pt>
                <c:pt idx="47">
                  <c:v>2.3359650472469839</c:v>
                </c:pt>
                <c:pt idx="48">
                  <c:v>1.8508403682651782</c:v>
                </c:pt>
                <c:pt idx="49">
                  <c:v>1.5450827555700544</c:v>
                </c:pt>
                <c:pt idx="50">
                  <c:v>1.3331536722534238</c:v>
                </c:pt>
                <c:pt idx="51">
                  <c:v>1.1768158382550686</c:v>
                </c:pt>
                <c:pt idx="52">
                  <c:v>1.0562891926039659</c:v>
                </c:pt>
                <c:pt idx="53">
                  <c:v>0.96026580374874759</c:v>
                </c:pt>
                <c:pt idx="54">
                  <c:v>0.88179091204778171</c:v>
                </c:pt>
                <c:pt idx="55">
                  <c:v>0.50324502669320237</c:v>
                </c:pt>
                <c:pt idx="56">
                  <c:v>0.3624855859439477</c:v>
                </c:pt>
                <c:pt idx="57">
                  <c:v>0.28720590497276388</c:v>
                </c:pt>
                <c:pt idx="58">
                  <c:v>0.23975967818729257</c:v>
                </c:pt>
                <c:pt idx="59">
                  <c:v>0.20687338220648196</c:v>
                </c:pt>
                <c:pt idx="60">
                  <c:v>0.18261351092592096</c:v>
                </c:pt>
                <c:pt idx="61">
                  <c:v>0.16391067467321777</c:v>
                </c:pt>
                <c:pt idx="62">
                  <c:v>0.14901015447299951</c:v>
                </c:pt>
                <c:pt idx="63">
                  <c:v>0.13683273891892817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A-47EA-AF4E-78DCECE98E3D}"/>
            </c:ext>
          </c:extLst>
        </c:ser>
        <c:ser>
          <c:idx val="0"/>
          <c:order val="1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A-47EA-AF4E-78DCECE98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67950368"/>
        <c:axId val="-667955808"/>
      </c:scatterChart>
      <c:valAx>
        <c:axId val="-667950368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7955808"/>
        <c:crosses val="autoZero"/>
        <c:crossBetween val="midCat"/>
      </c:valAx>
      <c:valAx>
        <c:axId val="-667955808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7950368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3"/>
          <c:order val="0"/>
          <c:tx>
            <c:v>Model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model'!$H$151:$H$214</c:f>
              <c:numCache>
                <c:formatCode>0</c:formatCode>
                <c:ptCount val="64"/>
                <c:pt idx="0">
                  <c:v>10438.766380303252</c:v>
                </c:pt>
                <c:pt idx="1">
                  <c:v>6369.5610517637178</c:v>
                </c:pt>
                <c:pt idx="2">
                  <c:v>4771.026630974925</c:v>
                </c:pt>
                <c:pt idx="3">
                  <c:v>3886.5998638209517</c:v>
                </c:pt>
                <c:pt idx="4">
                  <c:v>3315.1522832300011</c:v>
                </c:pt>
                <c:pt idx="5">
                  <c:v>2911.2008352755702</c:v>
                </c:pt>
                <c:pt idx="6">
                  <c:v>2608.315785427963</c:v>
                </c:pt>
                <c:pt idx="7">
                  <c:v>2371.5383805404163</c:v>
                </c:pt>
                <c:pt idx="8">
                  <c:v>2180.5924459064931</c:v>
                </c:pt>
                <c:pt idx="9">
                  <c:v>2022.8506027082815</c:v>
                </c:pt>
                <c:pt idx="10">
                  <c:v>1234.3096821152476</c:v>
                </c:pt>
                <c:pt idx="11">
                  <c:v>924.5416311083801</c:v>
                </c:pt>
                <c:pt idx="12">
                  <c:v>753.15517088789807</c:v>
                </c:pt>
                <c:pt idx="13">
                  <c:v>642.41861057980009</c:v>
                </c:pt>
                <c:pt idx="14">
                  <c:v>564.13987531647047</c:v>
                </c:pt>
                <c:pt idx="15">
                  <c:v>505.44604279698473</c:v>
                </c:pt>
                <c:pt idx="16">
                  <c:v>459.56271724539164</c:v>
                </c:pt>
                <c:pt idx="17">
                  <c:v>422.56073014395162</c:v>
                </c:pt>
                <c:pt idx="18">
                  <c:v>391.99311602549591</c:v>
                </c:pt>
                <c:pt idx="19">
                  <c:v>239.18765814193478</c:v>
                </c:pt>
                <c:pt idx="20">
                  <c:v>179.16002021516206</c:v>
                </c:pt>
                <c:pt idx="21">
                  <c:v>145.94831763245037</c:v>
                </c:pt>
                <c:pt idx="22">
                  <c:v>124.48950635147884</c:v>
                </c:pt>
                <c:pt idx="23">
                  <c:v>109.32045466109432</c:v>
                </c:pt>
                <c:pt idx="24">
                  <c:v>97.946615055743209</c:v>
                </c:pt>
                <c:pt idx="25">
                  <c:v>89.055227954540186</c:v>
                </c:pt>
                <c:pt idx="26">
                  <c:v>81.884889124965028</c:v>
                </c:pt>
                <c:pt idx="27">
                  <c:v>75.961419397781043</c:v>
                </c:pt>
                <c:pt idx="28">
                  <c:v>46.350390535202251</c:v>
                </c:pt>
                <c:pt idx="29">
                  <c:v>34.718082737947071</c:v>
                </c:pt>
                <c:pt idx="30">
                  <c:v>28.282234847609018</c:v>
                </c:pt>
                <c:pt idx="31">
                  <c:v>24.123892017461728</c:v>
                </c:pt>
                <c:pt idx="32">
                  <c:v>21.184394740052976</c:v>
                </c:pt>
                <c:pt idx="33">
                  <c:v>18.980343278167169</c:v>
                </c:pt>
                <c:pt idx="34">
                  <c:v>17.257347753473887</c:v>
                </c:pt>
                <c:pt idx="35">
                  <c:v>15.867861324273107</c:v>
                </c:pt>
                <c:pt idx="36">
                  <c:v>14.719996349502949</c:v>
                </c:pt>
                <c:pt idx="37">
                  <c:v>8.9818961373455259</c:v>
                </c:pt>
                <c:pt idx="38">
                  <c:v>6.7277580542320798</c:v>
                </c:pt>
                <c:pt idx="39">
                  <c:v>5.4806031405562567</c:v>
                </c:pt>
                <c:pt idx="40">
                  <c:v>4.6747889290127338</c:v>
                </c:pt>
                <c:pt idx="41">
                  <c:v>4.1051656974319055</c:v>
                </c:pt>
                <c:pt idx="42">
                  <c:v>3.6780590197225167</c:v>
                </c:pt>
                <c:pt idx="43">
                  <c:v>3.344172580596342</c:v>
                </c:pt>
                <c:pt idx="44">
                  <c:v>3.0749143791610387</c:v>
                </c:pt>
                <c:pt idx="45">
                  <c:v>2.852478195473394</c:v>
                </c:pt>
                <c:pt idx="46">
                  <c:v>1.7405345950816045</c:v>
                </c:pt>
                <c:pt idx="47">
                  <c:v>1.3037220049830738</c:v>
                </c:pt>
                <c:pt idx="48">
                  <c:v>1.0620451653174232</c:v>
                </c:pt>
                <c:pt idx="49">
                  <c:v>0.90589244534014557</c:v>
                </c:pt>
                <c:pt idx="50">
                  <c:v>0.79550941200642655</c:v>
                </c:pt>
                <c:pt idx="51">
                  <c:v>0.7127435976420603</c:v>
                </c:pt>
                <c:pt idx="52">
                  <c:v>0.64804223734560673</c:v>
                </c:pt>
                <c:pt idx="53">
                  <c:v>0.59586470072736419</c:v>
                </c:pt>
                <c:pt idx="54">
                  <c:v>0.55276045336287738</c:v>
                </c:pt>
                <c:pt idx="55">
                  <c:v>0.33728520463288275</c:v>
                </c:pt>
                <c:pt idx="56">
                  <c:v>0.2526385539693865</c:v>
                </c:pt>
                <c:pt idx="57">
                  <c:v>0.20580580353052746</c:v>
                </c:pt>
                <c:pt idx="58">
                  <c:v>0.17554613373692132</c:v>
                </c:pt>
                <c:pt idx="59">
                  <c:v>0.15415582980893985</c:v>
                </c:pt>
                <c:pt idx="60">
                  <c:v>0.13811726055936757</c:v>
                </c:pt>
                <c:pt idx="61">
                  <c:v>0.12557926699734248</c:v>
                </c:pt>
                <c:pt idx="62">
                  <c:v>0.11546817172508876</c:v>
                </c:pt>
                <c:pt idx="63">
                  <c:v>0.10711532143761957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8-4683-B0E6-A3F86476F5E0}"/>
            </c:ext>
          </c:extLst>
        </c:ser>
        <c:ser>
          <c:idx val="0"/>
          <c:order val="1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data'!$V$8:$V$68</c:f>
              <c:numCache>
                <c:formatCode>0.00000</c:formatCode>
                <c:ptCount val="61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data'!$W$8:$W$68</c:f>
              <c:numCache>
                <c:formatCode>0</c:formatCode>
                <c:ptCount val="61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8-4683-B0E6-A3F86476F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67952000"/>
        <c:axId val="-667950912"/>
      </c:scatterChart>
      <c:valAx>
        <c:axId val="-667952000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7950912"/>
        <c:crosses val="autoZero"/>
        <c:crossBetween val="midCat"/>
      </c:valAx>
      <c:valAx>
        <c:axId val="-667950912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7952000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3"/>
          <c:order val="0"/>
          <c:tx>
            <c:v>Model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 model'!$B$151:$B$214</c:f>
              <c:numCache>
                <c:formatCode>General</c:formatCode>
                <c:ptCount val="64"/>
                <c:pt idx="0">
                  <c:v>1E-4</c:v>
                </c:pt>
                <c:pt idx="1">
                  <c:v>2.0000000000000001E-4</c:v>
                </c:pt>
                <c:pt idx="2">
                  <c:v>3.0000000000000003E-4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6.0000000000000006E-4</c:v>
                </c:pt>
                <c:pt idx="6">
                  <c:v>7.000000000000001E-4</c:v>
                </c:pt>
                <c:pt idx="7">
                  <c:v>8.0000000000000015E-4</c:v>
                </c:pt>
                <c:pt idx="8">
                  <c:v>9.0000000000000019E-4</c:v>
                </c:pt>
                <c:pt idx="9">
                  <c:v>1.0000000000000002E-3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9.0000000000000011E-3</c:v>
                </c:pt>
                <c:pt idx="18">
                  <c:v>1.0000000000000002E-2</c:v>
                </c:pt>
                <c:pt idx="19">
                  <c:v>2.0000000000000004E-2</c:v>
                </c:pt>
                <c:pt idx="20">
                  <c:v>3.0000000000000006E-2</c:v>
                </c:pt>
                <c:pt idx="21">
                  <c:v>4.0000000000000008E-2</c:v>
                </c:pt>
                <c:pt idx="22">
                  <c:v>5.000000000000001E-2</c:v>
                </c:pt>
                <c:pt idx="23">
                  <c:v>6.0000000000000012E-2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0.09</c:v>
                </c:pt>
                <c:pt idx="27">
                  <c:v>9.9999999999999992E-2</c:v>
                </c:pt>
                <c:pt idx="28">
                  <c:v>0.2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0.79999999999999993</c:v>
                </c:pt>
                <c:pt idx="35">
                  <c:v>0.89999999999999991</c:v>
                </c:pt>
                <c:pt idx="36">
                  <c:v>0.99999999999999989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200</c:v>
                </c:pt>
                <c:pt idx="56">
                  <c:v>300</c:v>
                </c:pt>
                <c:pt idx="57">
                  <c:v>400</c:v>
                </c:pt>
                <c:pt idx="58">
                  <c:v>500</c:v>
                </c:pt>
                <c:pt idx="59">
                  <c:v>600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</c:numCache>
            </c:numRef>
          </c:xVal>
          <c:yVal>
            <c:numRef>
              <c:f>'New model'!$E$151:$E$214</c:f>
              <c:numCache>
                <c:formatCode>0</c:formatCode>
                <c:ptCount val="64"/>
                <c:pt idx="0">
                  <c:v>855632.6731358933</c:v>
                </c:pt>
                <c:pt idx="1">
                  <c:v>455319.36396035558</c:v>
                </c:pt>
                <c:pt idx="2">
                  <c:v>314813.40671047842</c:v>
                </c:pt>
                <c:pt idx="3">
                  <c:v>242295.239191195</c:v>
                </c:pt>
                <c:pt idx="4">
                  <c:v>197763.3643211</c:v>
                </c:pt>
                <c:pt idx="5">
                  <c:v>167525.90756529252</c:v>
                </c:pt>
                <c:pt idx="6">
                  <c:v>145597.14265429709</c:v>
                </c:pt>
                <c:pt idx="7">
                  <c:v>128935.83620974651</c:v>
                </c:pt>
                <c:pt idx="8">
                  <c:v>115829.47233820356</c:v>
                </c:pt>
                <c:pt idx="9">
                  <c:v>105238.48852957737</c:v>
                </c:pt>
                <c:pt idx="10">
                  <c:v>56001.977444152682</c:v>
                </c:pt>
                <c:pt idx="11">
                  <c:v>38720.455788153398</c:v>
                </c:pt>
                <c:pt idx="12">
                  <c:v>29801.088190029903</c:v>
                </c:pt>
                <c:pt idx="13">
                  <c:v>24323.892952100094</c:v>
                </c:pt>
                <c:pt idx="14">
                  <c:v>20604.838799694851</c:v>
                </c:pt>
                <c:pt idx="15">
                  <c:v>17907.711694794001</c:v>
                </c:pt>
                <c:pt idx="16">
                  <c:v>15858.45532321768</c:v>
                </c:pt>
                <c:pt idx="17">
                  <c:v>14246.438896934267</c:v>
                </c:pt>
                <c:pt idx="18">
                  <c:v>12943.801488318122</c:v>
                </c:pt>
                <c:pt idx="19">
                  <c:v>6887.9598055672714</c:v>
                </c:pt>
                <c:pt idx="20">
                  <c:v>4762.4201018261119</c:v>
                </c:pt>
                <c:pt idx="21">
                  <c:v>3665.3830272295877</c:v>
                </c:pt>
                <c:pt idx="22">
                  <c:v>2991.7157324679429</c:v>
                </c:pt>
                <c:pt idx="23">
                  <c:v>2534.2908934604047</c:v>
                </c:pt>
                <c:pt idx="24">
                  <c:v>2202.5579094315913</c:v>
                </c:pt>
                <c:pt idx="25">
                  <c:v>1950.5097467966821</c:v>
                </c:pt>
                <c:pt idx="26">
                  <c:v>1752.2398846078484</c:v>
                </c:pt>
                <c:pt idx="27">
                  <c:v>1592.0220758577188</c:v>
                </c:pt>
                <c:pt idx="28">
                  <c:v>847.1841968513221</c:v>
                </c:pt>
                <c:pt idx="29">
                  <c:v>585.75357042198425</c:v>
                </c:pt>
                <c:pt idx="30">
                  <c:v>450.82356223480122</c:v>
                </c:pt>
                <c:pt idx="31">
                  <c:v>367.96589433779116</c:v>
                </c:pt>
                <c:pt idx="32">
                  <c:v>311.70495411842074</c:v>
                </c:pt>
                <c:pt idx="33">
                  <c:v>270.90347594829694</c:v>
                </c:pt>
                <c:pt idx="34">
                  <c:v>239.90282753320051</c:v>
                </c:pt>
                <c:pt idx="35">
                  <c:v>215.51663790670108</c:v>
                </c:pt>
                <c:pt idx="36">
                  <c:v>195.81065827575893</c:v>
                </c:pt>
                <c:pt idx="37">
                  <c:v>104.19936870341685</c:v>
                </c:pt>
                <c:pt idx="38">
                  <c:v>72.044724725259059</c:v>
                </c:pt>
                <c:pt idx="39">
                  <c:v>55.449016584684813</c:v>
                </c:pt>
                <c:pt idx="40">
                  <c:v>45.257942767214864</c:v>
                </c:pt>
                <c:pt idx="41">
                  <c:v>38.338131850878924</c:v>
                </c:pt>
                <c:pt idx="42">
                  <c:v>33.319756527903834</c:v>
                </c:pt>
                <c:pt idx="43">
                  <c:v>29.50683366383803</c:v>
                </c:pt>
                <c:pt idx="44">
                  <c:v>26.50745575569583</c:v>
                </c:pt>
                <c:pt idx="45">
                  <c:v>24.083719990961161</c:v>
                </c:pt>
                <c:pt idx="46">
                  <c:v>12.815995008575522</c:v>
                </c:pt>
                <c:pt idx="47">
                  <c:v>8.8611365305022272</c:v>
                </c:pt>
                <c:pt idx="48">
                  <c:v>6.8199484183289414</c:v>
                </c:pt>
                <c:pt idx="49">
                  <c:v>5.5664979147229943</c:v>
                </c:pt>
                <c:pt idx="50">
                  <c:v>4.7153961924422161</c:v>
                </c:pt>
                <c:pt idx="51">
                  <c:v>4.0981614251811145</c:v>
                </c:pt>
                <c:pt idx="52">
                  <c:v>3.6291912096989121</c:v>
                </c:pt>
                <c:pt idx="53">
                  <c:v>3.2602829065306453</c:v>
                </c:pt>
                <c:pt idx="54">
                  <c:v>2.9621756737377183</c:v>
                </c:pt>
                <c:pt idx="55">
                  <c:v>1.5763025256644061</c:v>
                </c:pt>
                <c:pt idx="56">
                  <c:v>1.0898749479803596</c:v>
                </c:pt>
                <c:pt idx="57">
                  <c:v>0.83881914041941896</c:v>
                </c:pt>
                <c:pt idx="58">
                  <c:v>0.68465107205583853</c:v>
                </c:pt>
                <c:pt idx="59">
                  <c:v>0.57996986755077917</c:v>
                </c:pt>
                <c:pt idx="60">
                  <c:v>0.50405311493730409</c:v>
                </c:pt>
                <c:pt idx="61">
                  <c:v>0.446372151841475</c:v>
                </c:pt>
                <c:pt idx="62">
                  <c:v>0.40099829755754268</c:v>
                </c:pt>
                <c:pt idx="63">
                  <c:v>0.36433261661307514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F-4368-AF15-7755094A3124}"/>
            </c:ext>
          </c:extLst>
        </c:ser>
        <c:ser>
          <c:idx val="0"/>
          <c:order val="1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data'!$N$8:$N$68</c:f>
              <c:numCache>
                <c:formatCode>0.00000</c:formatCode>
                <c:ptCount val="61"/>
                <c:pt idx="0">
                  <c:v>2.4649999999999997E-4</c:v>
                </c:pt>
                <c:pt idx="1">
                  <c:v>2.765E-4</c:v>
                </c:pt>
                <c:pt idx="2">
                  <c:v>3.1800000000000003E-4</c:v>
                </c:pt>
                <c:pt idx="3">
                  <c:v>3.6650000000000002E-4</c:v>
                </c:pt>
                <c:pt idx="4">
                  <c:v>4.15E-4</c:v>
                </c:pt>
                <c:pt idx="5">
                  <c:v>4.0250000000000003E-4</c:v>
                </c:pt>
                <c:pt idx="6">
                  <c:v>4.0099999999999999E-4</c:v>
                </c:pt>
                <c:pt idx="7">
                  <c:v>7.76E-4</c:v>
                </c:pt>
                <c:pt idx="8">
                  <c:v>1.01E-3</c:v>
                </c:pt>
                <c:pt idx="9">
                  <c:v>1.1529999999999999E-3</c:v>
                </c:pt>
                <c:pt idx="10">
                  <c:v>1.73E-3</c:v>
                </c:pt>
                <c:pt idx="11">
                  <c:v>2.5149999999999999E-3</c:v>
                </c:pt>
                <c:pt idx="12">
                  <c:v>3.1250000000000002E-3</c:v>
                </c:pt>
                <c:pt idx="13">
                  <c:v>4.3100000000000005E-3</c:v>
                </c:pt>
                <c:pt idx="14">
                  <c:v>6.45E-3</c:v>
                </c:pt>
                <c:pt idx="15">
                  <c:v>8.7899999999999992E-3</c:v>
                </c:pt>
                <c:pt idx="16">
                  <c:v>1.26E-2</c:v>
                </c:pt>
                <c:pt idx="17">
                  <c:v>1.7099999999999997E-2</c:v>
                </c:pt>
                <c:pt idx="18">
                  <c:v>2.4550000000000002E-2</c:v>
                </c:pt>
                <c:pt idx="19">
                  <c:v>3.3849999999999998E-2</c:v>
                </c:pt>
                <c:pt idx="20">
                  <c:v>4.795E-2</c:v>
                </c:pt>
                <c:pt idx="21">
                  <c:v>6.88E-2</c:v>
                </c:pt>
                <c:pt idx="22">
                  <c:v>9.6700000000000008E-2</c:v>
                </c:pt>
                <c:pt idx="23">
                  <c:v>0.14699999999999999</c:v>
                </c:pt>
                <c:pt idx="24">
                  <c:v>0.215</c:v>
                </c:pt>
                <c:pt idx="25">
                  <c:v>0.308</c:v>
                </c:pt>
                <c:pt idx="26">
                  <c:v>0.373</c:v>
                </c:pt>
                <c:pt idx="27">
                  <c:v>0.52649999999999997</c:v>
                </c:pt>
                <c:pt idx="28">
                  <c:v>0.61</c:v>
                </c:pt>
                <c:pt idx="29">
                  <c:v>0.80699999999999994</c:v>
                </c:pt>
                <c:pt idx="30">
                  <c:v>1.04</c:v>
                </c:pt>
                <c:pt idx="31">
                  <c:v>1.1949999999999998</c:v>
                </c:pt>
                <c:pt idx="32">
                  <c:v>1.4950000000000001</c:v>
                </c:pt>
                <c:pt idx="33">
                  <c:v>2.0049999999999999</c:v>
                </c:pt>
                <c:pt idx="34">
                  <c:v>2.4950000000000001</c:v>
                </c:pt>
                <c:pt idx="35">
                  <c:v>3.1950000000000003</c:v>
                </c:pt>
                <c:pt idx="36">
                  <c:v>3.9899999999999998</c:v>
                </c:pt>
                <c:pt idx="37">
                  <c:v>5.0350000000000001</c:v>
                </c:pt>
                <c:pt idx="38">
                  <c:v>6.3250000000000002</c:v>
                </c:pt>
                <c:pt idx="39">
                  <c:v>7.96</c:v>
                </c:pt>
                <c:pt idx="40">
                  <c:v>9.9849999999999994</c:v>
                </c:pt>
                <c:pt idx="41">
                  <c:v>12.6</c:v>
                </c:pt>
                <c:pt idx="42">
                  <c:v>15.8</c:v>
                </c:pt>
                <c:pt idx="43">
                  <c:v>19.95</c:v>
                </c:pt>
                <c:pt idx="44">
                  <c:v>25.15</c:v>
                </c:pt>
                <c:pt idx="45">
                  <c:v>31.65</c:v>
                </c:pt>
                <c:pt idx="46">
                  <c:v>39.849999999999994</c:v>
                </c:pt>
                <c:pt idx="47">
                  <c:v>50.150000000000006</c:v>
                </c:pt>
                <c:pt idx="48">
                  <c:v>63.05</c:v>
                </c:pt>
                <c:pt idx="49">
                  <c:v>79.400000000000006</c:v>
                </c:pt>
                <c:pt idx="50">
                  <c:v>99.95</c:v>
                </c:pt>
                <c:pt idx="51">
                  <c:v>126</c:v>
                </c:pt>
                <c:pt idx="52">
                  <c:v>158.5</c:v>
                </c:pt>
                <c:pt idx="53">
                  <c:v>200</c:v>
                </c:pt>
                <c:pt idx="54">
                  <c:v>251.5</c:v>
                </c:pt>
                <c:pt idx="55">
                  <c:v>316</c:v>
                </c:pt>
                <c:pt idx="56">
                  <c:v>397.5</c:v>
                </c:pt>
                <c:pt idx="57">
                  <c:v>501</c:v>
                </c:pt>
                <c:pt idx="58">
                  <c:v>630.5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data'!$O$8:$O$68</c:f>
              <c:numCache>
                <c:formatCode>0</c:formatCode>
                <c:ptCount val="61"/>
                <c:pt idx="0">
                  <c:v>13200</c:v>
                </c:pt>
                <c:pt idx="1">
                  <c:v>12850</c:v>
                </c:pt>
                <c:pt idx="2">
                  <c:v>12300</c:v>
                </c:pt>
                <c:pt idx="3">
                  <c:v>11800</c:v>
                </c:pt>
                <c:pt idx="4">
                  <c:v>12335</c:v>
                </c:pt>
                <c:pt idx="5">
                  <c:v>14250</c:v>
                </c:pt>
                <c:pt idx="6">
                  <c:v>16800</c:v>
                </c:pt>
                <c:pt idx="7">
                  <c:v>10245</c:v>
                </c:pt>
                <c:pt idx="8">
                  <c:v>9295</c:v>
                </c:pt>
                <c:pt idx="9">
                  <c:v>10090</c:v>
                </c:pt>
                <c:pt idx="10">
                  <c:v>8140</c:v>
                </c:pt>
                <c:pt idx="11">
                  <c:v>6640</c:v>
                </c:pt>
                <c:pt idx="12">
                  <c:v>6575</c:v>
                </c:pt>
                <c:pt idx="13">
                  <c:v>5845</c:v>
                </c:pt>
                <c:pt idx="14">
                  <c:v>4735</c:v>
                </c:pt>
                <c:pt idx="15">
                  <c:v>4220</c:v>
                </c:pt>
                <c:pt idx="16">
                  <c:v>3580</c:v>
                </c:pt>
                <c:pt idx="17">
                  <c:v>3220</c:v>
                </c:pt>
                <c:pt idx="18">
                  <c:v>2705</c:v>
                </c:pt>
                <c:pt idx="19">
                  <c:v>2365</c:v>
                </c:pt>
                <c:pt idx="20">
                  <c:v>2005</c:v>
                </c:pt>
                <c:pt idx="21">
                  <c:v>1655</c:v>
                </c:pt>
                <c:pt idx="22">
                  <c:v>1385</c:v>
                </c:pt>
                <c:pt idx="23">
                  <c:v>1052.5</c:v>
                </c:pt>
                <c:pt idx="24">
                  <c:v>798</c:v>
                </c:pt>
                <c:pt idx="25">
                  <c:v>592</c:v>
                </c:pt>
                <c:pt idx="26">
                  <c:v>506.5</c:v>
                </c:pt>
                <c:pt idx="27">
                  <c:v>377.5</c:v>
                </c:pt>
                <c:pt idx="28">
                  <c:v>327</c:v>
                </c:pt>
                <c:pt idx="29">
                  <c:v>251</c:v>
                </c:pt>
                <c:pt idx="30">
                  <c:v>200</c:v>
                </c:pt>
                <c:pt idx="31">
                  <c:v>179</c:v>
                </c:pt>
                <c:pt idx="32">
                  <c:v>167.5</c:v>
                </c:pt>
                <c:pt idx="33">
                  <c:v>103.5</c:v>
                </c:pt>
                <c:pt idx="34">
                  <c:v>82.949999999999989</c:v>
                </c:pt>
                <c:pt idx="35">
                  <c:v>66.900000000000006</c:v>
                </c:pt>
                <c:pt idx="36">
                  <c:v>52.8</c:v>
                </c:pt>
                <c:pt idx="37">
                  <c:v>42.7</c:v>
                </c:pt>
                <c:pt idx="38">
                  <c:v>35.25</c:v>
                </c:pt>
                <c:pt idx="39">
                  <c:v>28.4</c:v>
                </c:pt>
                <c:pt idx="40">
                  <c:v>23.05</c:v>
                </c:pt>
                <c:pt idx="41">
                  <c:v>18.75</c:v>
                </c:pt>
                <c:pt idx="42">
                  <c:v>15.65</c:v>
                </c:pt>
                <c:pt idx="43">
                  <c:v>13</c:v>
                </c:pt>
                <c:pt idx="44">
                  <c:v>11.399999999999999</c:v>
                </c:pt>
                <c:pt idx="45">
                  <c:v>8.8049999999999997</c:v>
                </c:pt>
                <c:pt idx="46">
                  <c:v>7.34</c:v>
                </c:pt>
                <c:pt idx="47">
                  <c:v>6.06</c:v>
                </c:pt>
                <c:pt idx="48">
                  <c:v>5.37</c:v>
                </c:pt>
                <c:pt idx="49">
                  <c:v>4.58</c:v>
                </c:pt>
                <c:pt idx="50">
                  <c:v>3.51</c:v>
                </c:pt>
                <c:pt idx="51">
                  <c:v>2.98</c:v>
                </c:pt>
                <c:pt idx="52">
                  <c:v>2.4649999999999999</c:v>
                </c:pt>
                <c:pt idx="53">
                  <c:v>2.0750000000000002</c:v>
                </c:pt>
                <c:pt idx="54">
                  <c:v>1.82</c:v>
                </c:pt>
                <c:pt idx="55">
                  <c:v>1.6099999999999999</c:v>
                </c:pt>
                <c:pt idx="56">
                  <c:v>1.5350000000000001</c:v>
                </c:pt>
                <c:pt idx="57">
                  <c:v>1.385</c:v>
                </c:pt>
                <c:pt idx="58">
                  <c:v>1.29</c:v>
                </c:pt>
                <c:pt idx="59">
                  <c:v>1.23</c:v>
                </c:pt>
                <c:pt idx="60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4F-4368-AF15-7755094A3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67954720"/>
        <c:axId val="-849671328"/>
      </c:scatterChart>
      <c:valAx>
        <c:axId val="-667954720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671328"/>
        <c:crosses val="autoZero"/>
        <c:crossBetween val="midCat"/>
      </c:valAx>
      <c:valAx>
        <c:axId val="-849671328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7954720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32095026583216"/>
          <c:y val="5.0925925925925923E-2"/>
          <c:w val="0.74037990443502255"/>
          <c:h val="0.78887357830271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'[3]Average Pit 1'!$B$4</c:f>
              <c:strCache>
                <c:ptCount val="1"/>
                <c:pt idx="0">
                  <c:v>Section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732365061988088"/>
                  <c:y val="-0.127122685017870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'[3]Average Pit 1'!$B$8:$B$68</c:f>
              <c:numCache>
                <c:formatCode>General</c:formatCode>
                <c:ptCount val="61"/>
                <c:pt idx="0">
                  <c:v>1.16E-4</c:v>
                </c:pt>
                <c:pt idx="1">
                  <c:v>4.8796499999999999E-5</c:v>
                </c:pt>
                <c:pt idx="2">
                  <c:v>5.4900000000000006E-5</c:v>
                </c:pt>
                <c:pt idx="3">
                  <c:v>6.7000000000000002E-5</c:v>
                </c:pt>
                <c:pt idx="4">
                  <c:v>8.42E-5</c:v>
                </c:pt>
                <c:pt idx="5">
                  <c:v>1.0620000000000001E-4</c:v>
                </c:pt>
                <c:pt idx="6">
                  <c:v>1.3099999999999999E-4</c:v>
                </c:pt>
                <c:pt idx="7">
                  <c:v>1.5650000000000001E-4</c:v>
                </c:pt>
                <c:pt idx="8">
                  <c:v>1.8599999999999999E-4</c:v>
                </c:pt>
                <c:pt idx="9">
                  <c:v>2.5000000000000001E-4</c:v>
                </c:pt>
                <c:pt idx="10">
                  <c:v>3.5733333333333336E-4</c:v>
                </c:pt>
                <c:pt idx="11">
                  <c:v>5.2599999999999999E-4</c:v>
                </c:pt>
                <c:pt idx="12">
                  <c:v>5.3700000000000004E-4</c:v>
                </c:pt>
                <c:pt idx="13">
                  <c:v>7.2566666666666667E-4</c:v>
                </c:pt>
                <c:pt idx="14">
                  <c:v>1.243E-3</c:v>
                </c:pt>
                <c:pt idx="15">
                  <c:v>1.3866666666666665E-3</c:v>
                </c:pt>
                <c:pt idx="16">
                  <c:v>1.7066666666666664E-3</c:v>
                </c:pt>
                <c:pt idx="17">
                  <c:v>2.9466666666666669E-3</c:v>
                </c:pt>
                <c:pt idx="18">
                  <c:v>4.4733333333333335E-3</c:v>
                </c:pt>
                <c:pt idx="19">
                  <c:v>7.0533333333333325E-3</c:v>
                </c:pt>
                <c:pt idx="20">
                  <c:v>1.0923333333333334E-2</c:v>
                </c:pt>
                <c:pt idx="21">
                  <c:v>1.7266666666666666E-2</c:v>
                </c:pt>
                <c:pt idx="22">
                  <c:v>2.8933333333333335E-2</c:v>
                </c:pt>
                <c:pt idx="23">
                  <c:v>4.7533333333333337E-2</c:v>
                </c:pt>
                <c:pt idx="24">
                  <c:v>8.0633333333333335E-2</c:v>
                </c:pt>
                <c:pt idx="25">
                  <c:v>0.14266666666666666</c:v>
                </c:pt>
                <c:pt idx="26">
                  <c:v>0.24266666666666667</c:v>
                </c:pt>
                <c:pt idx="27">
                  <c:v>0.39866666666666672</c:v>
                </c:pt>
                <c:pt idx="28">
                  <c:v>0.53699999999999992</c:v>
                </c:pt>
                <c:pt idx="29">
                  <c:v>0.77133333333333332</c:v>
                </c:pt>
                <c:pt idx="30">
                  <c:v>0.91100000000000003</c:v>
                </c:pt>
                <c:pt idx="31">
                  <c:v>1.3099999999999998</c:v>
                </c:pt>
                <c:pt idx="32">
                  <c:v>1.6666666666666667</c:v>
                </c:pt>
                <c:pt idx="33">
                  <c:v>2.08</c:v>
                </c:pt>
                <c:pt idx="34">
                  <c:v>2.4833333333333338</c:v>
                </c:pt>
                <c:pt idx="35">
                  <c:v>3.28</c:v>
                </c:pt>
                <c:pt idx="36">
                  <c:v>3.9433333333333329</c:v>
                </c:pt>
                <c:pt idx="37">
                  <c:v>5.08</c:v>
                </c:pt>
                <c:pt idx="38">
                  <c:v>5.93</c:v>
                </c:pt>
                <c:pt idx="39">
                  <c:v>7.9433333333333325</c:v>
                </c:pt>
                <c:pt idx="40">
                  <c:v>10.556666666666667</c:v>
                </c:pt>
                <c:pt idx="41">
                  <c:v>12.833333333333334</c:v>
                </c:pt>
                <c:pt idx="42">
                  <c:v>15.933333333333332</c:v>
                </c:pt>
                <c:pt idx="43">
                  <c:v>19.900000000000002</c:v>
                </c:pt>
                <c:pt idx="44">
                  <c:v>25.166666666666668</c:v>
                </c:pt>
                <c:pt idx="45">
                  <c:v>31.5</c:v>
                </c:pt>
                <c:pt idx="46">
                  <c:v>39.933333333333337</c:v>
                </c:pt>
                <c:pt idx="47">
                  <c:v>50.233333333333327</c:v>
                </c:pt>
                <c:pt idx="48">
                  <c:v>63.20000000000001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199.33333333333334</c:v>
                </c:pt>
                <c:pt idx="54">
                  <c:v>248.33333333333334</c:v>
                </c:pt>
                <c:pt idx="55">
                  <c:v>295.66666666666669</c:v>
                </c:pt>
                <c:pt idx="56">
                  <c:v>343.66666666666669</c:v>
                </c:pt>
                <c:pt idx="57">
                  <c:v>387</c:v>
                </c:pt>
                <c:pt idx="58">
                  <c:v>413.33333333333331</c:v>
                </c:pt>
                <c:pt idx="59">
                  <c:v>445.66666666666669</c:v>
                </c:pt>
                <c:pt idx="60">
                  <c:v>457</c:v>
                </c:pt>
              </c:numCache>
            </c:numRef>
          </c:xVal>
          <c:yVal>
            <c:numRef>
              <c:f>'[3]Average Pit 1'!$C$8:$C$68</c:f>
              <c:numCache>
                <c:formatCode>General</c:formatCode>
                <c:ptCount val="61"/>
                <c:pt idx="0">
                  <c:v>160000</c:v>
                </c:pt>
                <c:pt idx="1">
                  <c:v>1152500</c:v>
                </c:pt>
                <c:pt idx="2">
                  <c:v>137050</c:v>
                </c:pt>
                <c:pt idx="3">
                  <c:v>124000</c:v>
                </c:pt>
                <c:pt idx="4">
                  <c:v>114000</c:v>
                </c:pt>
                <c:pt idx="5">
                  <c:v>103750</c:v>
                </c:pt>
                <c:pt idx="6">
                  <c:v>95450</c:v>
                </c:pt>
                <c:pt idx="7">
                  <c:v>90850</c:v>
                </c:pt>
                <c:pt idx="8">
                  <c:v>56623.333333333336</c:v>
                </c:pt>
                <c:pt idx="9">
                  <c:v>50200</c:v>
                </c:pt>
                <c:pt idx="10">
                  <c:v>44533.333333333336</c:v>
                </c:pt>
                <c:pt idx="11">
                  <c:v>39500</c:v>
                </c:pt>
                <c:pt idx="12">
                  <c:v>49166.666666666664</c:v>
                </c:pt>
                <c:pt idx="13">
                  <c:v>39733.333333333336</c:v>
                </c:pt>
                <c:pt idx="14">
                  <c:v>30566.666666666668</c:v>
                </c:pt>
                <c:pt idx="15">
                  <c:v>32333.333333333332</c:v>
                </c:pt>
                <c:pt idx="16">
                  <c:v>33333.333333333336</c:v>
                </c:pt>
                <c:pt idx="17">
                  <c:v>24100</c:v>
                </c:pt>
                <c:pt idx="18">
                  <c:v>20166.666666666668</c:v>
                </c:pt>
                <c:pt idx="19">
                  <c:v>15700</c:v>
                </c:pt>
                <c:pt idx="20">
                  <c:v>12616.666666666666</c:v>
                </c:pt>
                <c:pt idx="21">
                  <c:v>9863.3333333333339</c:v>
                </c:pt>
                <c:pt idx="22">
                  <c:v>7350</c:v>
                </c:pt>
                <c:pt idx="23">
                  <c:v>5536.666666666667</c:v>
                </c:pt>
                <c:pt idx="24">
                  <c:v>4033.3333333333335</c:v>
                </c:pt>
                <c:pt idx="25">
                  <c:v>2680</c:v>
                </c:pt>
                <c:pt idx="26">
                  <c:v>1870</c:v>
                </c:pt>
                <c:pt idx="27">
                  <c:v>1218.6666666666667</c:v>
                </c:pt>
                <c:pt idx="28">
                  <c:v>922.66666666666663</c:v>
                </c:pt>
                <c:pt idx="29">
                  <c:v>693</c:v>
                </c:pt>
                <c:pt idx="30">
                  <c:v>605.33333333333337</c:v>
                </c:pt>
                <c:pt idx="31">
                  <c:v>447</c:v>
                </c:pt>
                <c:pt idx="32">
                  <c:v>348</c:v>
                </c:pt>
                <c:pt idx="33">
                  <c:v>275.66666666666669</c:v>
                </c:pt>
                <c:pt idx="34">
                  <c:v>239</c:v>
                </c:pt>
                <c:pt idx="35">
                  <c:v>184</c:v>
                </c:pt>
                <c:pt idx="36">
                  <c:v>152</c:v>
                </c:pt>
                <c:pt idx="37">
                  <c:v>131</c:v>
                </c:pt>
                <c:pt idx="38">
                  <c:v>118.03333333333335</c:v>
                </c:pt>
                <c:pt idx="39">
                  <c:v>86.90000000000002</c:v>
                </c:pt>
                <c:pt idx="40">
                  <c:v>65.099999999999994</c:v>
                </c:pt>
                <c:pt idx="41">
                  <c:v>53.666666666666664</c:v>
                </c:pt>
                <c:pt idx="42">
                  <c:v>44.133333333333326</c:v>
                </c:pt>
                <c:pt idx="43">
                  <c:v>35.733333333333327</c:v>
                </c:pt>
                <c:pt idx="44">
                  <c:v>30.099999999999998</c:v>
                </c:pt>
                <c:pt idx="45">
                  <c:v>25.399999999999995</c:v>
                </c:pt>
                <c:pt idx="46">
                  <c:v>21.466666666666665</c:v>
                </c:pt>
                <c:pt idx="47">
                  <c:v>18.033333333333331</c:v>
                </c:pt>
                <c:pt idx="48">
                  <c:v>15</c:v>
                </c:pt>
                <c:pt idx="49">
                  <c:v>12.866666666666667</c:v>
                </c:pt>
                <c:pt idx="50">
                  <c:v>10.969999999999999</c:v>
                </c:pt>
                <c:pt idx="51">
                  <c:v>9.423333333333332</c:v>
                </c:pt>
                <c:pt idx="52">
                  <c:v>8.16</c:v>
                </c:pt>
                <c:pt idx="53">
                  <c:v>7.0766666666666671</c:v>
                </c:pt>
                <c:pt idx="54">
                  <c:v>6.13</c:v>
                </c:pt>
                <c:pt idx="55">
                  <c:v>5.4833333333333334</c:v>
                </c:pt>
                <c:pt idx="56">
                  <c:v>5.18</c:v>
                </c:pt>
                <c:pt idx="57">
                  <c:v>4.8666666666666663</c:v>
                </c:pt>
                <c:pt idx="58">
                  <c:v>4.6366666666666667</c:v>
                </c:pt>
                <c:pt idx="59">
                  <c:v>4.4066666666666672</c:v>
                </c:pt>
                <c:pt idx="60">
                  <c:v>4.3133333333333335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DD-4C5F-A325-5421BBD06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3876304"/>
        <c:axId val="-668651232"/>
      </c:scatterChart>
      <c:valAx>
        <c:axId val="-853876304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8651232"/>
        <c:crosses val="autoZero"/>
        <c:crossBetween val="midCat"/>
      </c:valAx>
      <c:valAx>
        <c:axId val="-668651232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3876304"/>
        <c:crossesAt val="1.0000000000000003E-4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91675225379432"/>
          <c:y val="5.0925925925925923E-2"/>
          <c:w val="0.78496005934040858"/>
          <c:h val="0.75575284165176559"/>
        </c:manualLayout>
      </c:layout>
      <c:scatterChart>
        <c:scatterStyle val="lineMarker"/>
        <c:varyColors val="0"/>
        <c:ser>
          <c:idx val="4"/>
          <c:order val="0"/>
          <c:tx>
            <c:strRef>
              <c:f>'[3]Average Pit 1'!$N$4</c:f>
              <c:strCache>
                <c:ptCount val="1"/>
                <c:pt idx="0">
                  <c:v>Section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966049957700293"/>
                  <c:y val="-5.89899377892204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'[3]Average Pit 1'!$N$8:$N$68</c:f>
              <c:numCache>
                <c:formatCode>General</c:formatCode>
                <c:ptCount val="61"/>
                <c:pt idx="0">
                  <c:v>7.1400000000000001E-5</c:v>
                </c:pt>
                <c:pt idx="1">
                  <c:v>9.1199999999999994E-5</c:v>
                </c:pt>
                <c:pt idx="2">
                  <c:v>6.3999999999999997E-5</c:v>
                </c:pt>
                <c:pt idx="3">
                  <c:v>7.5900000000000002E-5</c:v>
                </c:pt>
                <c:pt idx="4">
                  <c:v>8.7899999999999995E-5</c:v>
                </c:pt>
                <c:pt idx="5">
                  <c:v>9.8900000000000005E-5</c:v>
                </c:pt>
                <c:pt idx="6">
                  <c:v>1.15E-4</c:v>
                </c:pt>
                <c:pt idx="7">
                  <c:v>1.3799999999999999E-4</c:v>
                </c:pt>
                <c:pt idx="8">
                  <c:v>1.63E-4</c:v>
                </c:pt>
                <c:pt idx="9">
                  <c:v>2.2900000000000001E-4</c:v>
                </c:pt>
                <c:pt idx="10">
                  <c:v>2.5000000000000001E-4</c:v>
                </c:pt>
                <c:pt idx="11">
                  <c:v>4.0499999999999998E-4</c:v>
                </c:pt>
                <c:pt idx="12">
                  <c:v>5.3899999999999998E-4</c:v>
                </c:pt>
                <c:pt idx="13">
                  <c:v>6.1600000000000001E-4</c:v>
                </c:pt>
                <c:pt idx="14">
                  <c:v>6.9566666666666681E-4</c:v>
                </c:pt>
                <c:pt idx="15">
                  <c:v>1.191E-3</c:v>
                </c:pt>
                <c:pt idx="16">
                  <c:v>1.4000000000000002E-3</c:v>
                </c:pt>
                <c:pt idx="17">
                  <c:v>2.0166666666666666E-3</c:v>
                </c:pt>
                <c:pt idx="18">
                  <c:v>3.0500000000000002E-3</c:v>
                </c:pt>
                <c:pt idx="19">
                  <c:v>4.496666666666667E-3</c:v>
                </c:pt>
                <c:pt idx="20">
                  <c:v>6.8399999999999997E-3</c:v>
                </c:pt>
                <c:pt idx="21">
                  <c:v>1.1203333333333334E-2</c:v>
                </c:pt>
                <c:pt idx="22">
                  <c:v>1.8566666666666665E-2</c:v>
                </c:pt>
                <c:pt idx="23">
                  <c:v>3.0733333333333335E-2</c:v>
                </c:pt>
                <c:pt idx="24">
                  <c:v>5.1233333333333332E-2</c:v>
                </c:pt>
                <c:pt idx="25">
                  <c:v>9.2899999999999996E-2</c:v>
                </c:pt>
                <c:pt idx="26">
                  <c:v>0.16900000000000001</c:v>
                </c:pt>
                <c:pt idx="27">
                  <c:v>0.3086666666666667</c:v>
                </c:pt>
                <c:pt idx="28">
                  <c:v>0.505</c:v>
                </c:pt>
                <c:pt idx="29">
                  <c:v>0.84833333333333327</c:v>
                </c:pt>
                <c:pt idx="30">
                  <c:v>1.07</c:v>
                </c:pt>
                <c:pt idx="31">
                  <c:v>1.2433333333333334</c:v>
                </c:pt>
                <c:pt idx="32">
                  <c:v>1.67</c:v>
                </c:pt>
                <c:pt idx="33">
                  <c:v>2.0033333333333334</c:v>
                </c:pt>
                <c:pt idx="34">
                  <c:v>2.64</c:v>
                </c:pt>
                <c:pt idx="35">
                  <c:v>3.2533333333333334</c:v>
                </c:pt>
                <c:pt idx="36">
                  <c:v>3.9299999999999997</c:v>
                </c:pt>
                <c:pt idx="37">
                  <c:v>4.8833333333333337</c:v>
                </c:pt>
                <c:pt idx="38">
                  <c:v>6.3966666666666674</c:v>
                </c:pt>
                <c:pt idx="39">
                  <c:v>7.75</c:v>
                </c:pt>
                <c:pt idx="40">
                  <c:v>10.233333333333333</c:v>
                </c:pt>
                <c:pt idx="41">
                  <c:v>12.666666666666666</c:v>
                </c:pt>
                <c:pt idx="42">
                  <c:v>15.9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31.666666666666668</c:v>
                </c:pt>
                <c:pt idx="46">
                  <c:v>39.9</c:v>
                </c:pt>
                <c:pt idx="47">
                  <c:v>50.300000000000004</c:v>
                </c:pt>
                <c:pt idx="48">
                  <c:v>62.9</c:v>
                </c:pt>
                <c:pt idx="49">
                  <c:v>79.566666666666663</c:v>
                </c:pt>
                <c:pt idx="50">
                  <c:v>100</c:v>
                </c:pt>
                <c:pt idx="51">
                  <c:v>126</c:v>
                </c:pt>
                <c:pt idx="52">
                  <c:v>158.33333333333334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385.33333333333331</c:v>
                </c:pt>
                <c:pt idx="57">
                  <c:v>399.66666666666669</c:v>
                </c:pt>
                <c:pt idx="58">
                  <c:v>395.33333333333331</c:v>
                </c:pt>
                <c:pt idx="59">
                  <c:v>382.33333333333331</c:v>
                </c:pt>
                <c:pt idx="60">
                  <c:v>384.66666666666669</c:v>
                </c:pt>
              </c:numCache>
            </c:numRef>
          </c:xVal>
          <c:yVal>
            <c:numRef>
              <c:f>'[3]Average Pit 1'!$O$8:$O$68</c:f>
              <c:numCache>
                <c:formatCode>General</c:formatCode>
                <c:ptCount val="61"/>
                <c:pt idx="0">
                  <c:v>208000</c:v>
                </c:pt>
                <c:pt idx="1">
                  <c:v>166000</c:v>
                </c:pt>
                <c:pt idx="2">
                  <c:v>244000</c:v>
                </c:pt>
                <c:pt idx="3">
                  <c:v>213000</c:v>
                </c:pt>
                <c:pt idx="4">
                  <c:v>191000</c:v>
                </c:pt>
                <c:pt idx="5">
                  <c:v>179000</c:v>
                </c:pt>
                <c:pt idx="6">
                  <c:v>164000</c:v>
                </c:pt>
                <c:pt idx="7">
                  <c:v>146000</c:v>
                </c:pt>
                <c:pt idx="8">
                  <c:v>135000</c:v>
                </c:pt>
                <c:pt idx="9">
                  <c:v>105000</c:v>
                </c:pt>
                <c:pt idx="10">
                  <c:v>108000</c:v>
                </c:pt>
                <c:pt idx="11">
                  <c:v>42056.5</c:v>
                </c:pt>
                <c:pt idx="12">
                  <c:v>33730</c:v>
                </c:pt>
                <c:pt idx="13">
                  <c:v>28213.333333333332</c:v>
                </c:pt>
                <c:pt idx="14">
                  <c:v>35066.666666666664</c:v>
                </c:pt>
                <c:pt idx="15">
                  <c:v>27433.333333333332</c:v>
                </c:pt>
                <c:pt idx="16">
                  <c:v>31866.666666666668</c:v>
                </c:pt>
                <c:pt idx="17">
                  <c:v>28500</c:v>
                </c:pt>
                <c:pt idx="18">
                  <c:v>24666.666666666668</c:v>
                </c:pt>
                <c:pt idx="19">
                  <c:v>21400</c:v>
                </c:pt>
                <c:pt idx="20">
                  <c:v>18200</c:v>
                </c:pt>
                <c:pt idx="21">
                  <c:v>14133.333333333334</c:v>
                </c:pt>
                <c:pt idx="22">
                  <c:v>10713.333333333334</c:v>
                </c:pt>
                <c:pt idx="23">
                  <c:v>8023.333333333333</c:v>
                </c:pt>
                <c:pt idx="24">
                  <c:v>5980</c:v>
                </c:pt>
                <c:pt idx="25">
                  <c:v>4153.333333333333</c:v>
                </c:pt>
                <c:pt idx="26">
                  <c:v>2753.3333333333335</c:v>
                </c:pt>
                <c:pt idx="27">
                  <c:v>1700</c:v>
                </c:pt>
                <c:pt idx="28">
                  <c:v>1181.3333333333333</c:v>
                </c:pt>
                <c:pt idx="29">
                  <c:v>703.33333333333337</c:v>
                </c:pt>
                <c:pt idx="30">
                  <c:v>553.66666666666663</c:v>
                </c:pt>
                <c:pt idx="31">
                  <c:v>465</c:v>
                </c:pt>
                <c:pt idx="32">
                  <c:v>371.33333333333331</c:v>
                </c:pt>
                <c:pt idx="33">
                  <c:v>315.33333333333331</c:v>
                </c:pt>
                <c:pt idx="34">
                  <c:v>235</c:v>
                </c:pt>
                <c:pt idx="35">
                  <c:v>193.66666666666666</c:v>
                </c:pt>
                <c:pt idx="36">
                  <c:v>163.33333333333334</c:v>
                </c:pt>
                <c:pt idx="37">
                  <c:v>136.66666666666666</c:v>
                </c:pt>
                <c:pt idx="38">
                  <c:v>100.53333333333335</c:v>
                </c:pt>
                <c:pt idx="39">
                  <c:v>89.8</c:v>
                </c:pt>
                <c:pt idx="40">
                  <c:v>69.13333333333334</c:v>
                </c:pt>
                <c:pt idx="41">
                  <c:v>58.266666666666673</c:v>
                </c:pt>
                <c:pt idx="42">
                  <c:v>48.033333333333331</c:v>
                </c:pt>
                <c:pt idx="43">
                  <c:v>39.06666666666667</c:v>
                </c:pt>
                <c:pt idx="44">
                  <c:v>32.43333333333333</c:v>
                </c:pt>
                <c:pt idx="45">
                  <c:v>26.533333333333331</c:v>
                </c:pt>
                <c:pt idx="46">
                  <c:v>22.233333333333331</c:v>
                </c:pt>
                <c:pt idx="47">
                  <c:v>18.3</c:v>
                </c:pt>
                <c:pt idx="48">
                  <c:v>15.566666666666668</c:v>
                </c:pt>
                <c:pt idx="49">
                  <c:v>13.200000000000001</c:v>
                </c:pt>
                <c:pt idx="50">
                  <c:v>11.033333333333333</c:v>
                </c:pt>
                <c:pt idx="51">
                  <c:v>8.9600000000000009</c:v>
                </c:pt>
                <c:pt idx="52">
                  <c:v>7.56</c:v>
                </c:pt>
                <c:pt idx="53">
                  <c:v>6.5866666666666669</c:v>
                </c:pt>
                <c:pt idx="54">
                  <c:v>5.7833333333333323</c:v>
                </c:pt>
                <c:pt idx="55">
                  <c:v>5.0366666666666671</c:v>
                </c:pt>
                <c:pt idx="56">
                  <c:v>4.5133333333333328</c:v>
                </c:pt>
                <c:pt idx="57">
                  <c:v>4.4133333333333331</c:v>
                </c:pt>
                <c:pt idx="58">
                  <c:v>4.46</c:v>
                </c:pt>
                <c:pt idx="59">
                  <c:v>4.6333333333333337</c:v>
                </c:pt>
                <c:pt idx="60">
                  <c:v>4.6066666666666665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1-478D-8FD4-101345A4F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4791600"/>
        <c:axId val="-624791056"/>
      </c:scatterChart>
      <c:valAx>
        <c:axId val="-624791600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791056"/>
        <c:crosses val="autoZero"/>
        <c:crossBetween val="midCat"/>
      </c:valAx>
      <c:valAx>
        <c:axId val="-624791056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539541252994E-2"/>
              <c:y val="0.27460080936098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791600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10849048026042"/>
          <c:y val="5.0925925925925923E-2"/>
          <c:w val="0.7715805010516873"/>
          <c:h val="0.800389450306565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'[3]Average Pit 2'!$B$4</c:f>
              <c:strCache>
                <c:ptCount val="1"/>
                <c:pt idx="0">
                  <c:v>Section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9633872383474419"/>
                  <c:y val="-0.145611096035760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'[3]Average Pit 2'!$B$8:$B$68</c:f>
              <c:numCache>
                <c:formatCode>General</c:formatCode>
                <c:ptCount val="61"/>
                <c:pt idx="0">
                  <c:v>1.3200000000000001E-4</c:v>
                </c:pt>
                <c:pt idx="1">
                  <c:v>9.8900000000000005E-5</c:v>
                </c:pt>
                <c:pt idx="2">
                  <c:v>9.1799999999999995E-5</c:v>
                </c:pt>
                <c:pt idx="3">
                  <c:v>1.02E-4</c:v>
                </c:pt>
                <c:pt idx="4">
                  <c:v>1.13E-4</c:v>
                </c:pt>
                <c:pt idx="5">
                  <c:v>1.27E-4</c:v>
                </c:pt>
                <c:pt idx="6">
                  <c:v>1.54E-4</c:v>
                </c:pt>
                <c:pt idx="7">
                  <c:v>2.03E-4</c:v>
                </c:pt>
                <c:pt idx="8">
                  <c:v>2.6200000000000003E-4</c:v>
                </c:pt>
                <c:pt idx="9">
                  <c:v>2.9300000000000002E-4</c:v>
                </c:pt>
                <c:pt idx="10">
                  <c:v>2.7999999999999998E-4</c:v>
                </c:pt>
                <c:pt idx="11">
                  <c:v>3.4666666666666673E-4</c:v>
                </c:pt>
                <c:pt idx="12">
                  <c:v>4.6033333333333326E-4</c:v>
                </c:pt>
                <c:pt idx="13">
                  <c:v>5.5766666666666671E-4</c:v>
                </c:pt>
                <c:pt idx="14">
                  <c:v>9.0366666666666666E-4</c:v>
                </c:pt>
                <c:pt idx="15">
                  <c:v>1.0906666666666667E-3</c:v>
                </c:pt>
                <c:pt idx="16">
                  <c:v>1.6699999999999998E-3</c:v>
                </c:pt>
                <c:pt idx="17">
                  <c:v>2.1299999999999999E-3</c:v>
                </c:pt>
                <c:pt idx="18">
                  <c:v>2.9066666666666663E-3</c:v>
                </c:pt>
                <c:pt idx="19">
                  <c:v>4.4233333333333329E-3</c:v>
                </c:pt>
                <c:pt idx="20">
                  <c:v>6.8566666666666663E-3</c:v>
                </c:pt>
                <c:pt idx="21">
                  <c:v>1.0833333333333334E-2</c:v>
                </c:pt>
                <c:pt idx="22">
                  <c:v>1.7700000000000004E-2</c:v>
                </c:pt>
                <c:pt idx="23">
                  <c:v>0.03</c:v>
                </c:pt>
                <c:pt idx="24">
                  <c:v>5.0300000000000004E-2</c:v>
                </c:pt>
                <c:pt idx="25">
                  <c:v>8.8266666666666674E-2</c:v>
                </c:pt>
                <c:pt idx="26">
                  <c:v>0.11746666666666666</c:v>
                </c:pt>
                <c:pt idx="27">
                  <c:v>0.24686666666666665</c:v>
                </c:pt>
                <c:pt idx="28">
                  <c:v>0.30666666666666664</c:v>
                </c:pt>
                <c:pt idx="29">
                  <c:v>0.51333333333333331</c:v>
                </c:pt>
                <c:pt idx="30">
                  <c:v>0.8879999999999999</c:v>
                </c:pt>
                <c:pt idx="31">
                  <c:v>1.212</c:v>
                </c:pt>
                <c:pt idx="32">
                  <c:v>1.45</c:v>
                </c:pt>
                <c:pt idx="33">
                  <c:v>1.86</c:v>
                </c:pt>
                <c:pt idx="34">
                  <c:v>3.06</c:v>
                </c:pt>
                <c:pt idx="35">
                  <c:v>3.06</c:v>
                </c:pt>
                <c:pt idx="36">
                  <c:v>4.123333333333334</c:v>
                </c:pt>
                <c:pt idx="37">
                  <c:v>5.16</c:v>
                </c:pt>
                <c:pt idx="38">
                  <c:v>6.3433333333333337</c:v>
                </c:pt>
                <c:pt idx="39">
                  <c:v>7.6366666666666667</c:v>
                </c:pt>
                <c:pt idx="40">
                  <c:v>10.553333333333333</c:v>
                </c:pt>
                <c:pt idx="41">
                  <c:v>12.633333333333333</c:v>
                </c:pt>
                <c:pt idx="42">
                  <c:v>16.166666666666668</c:v>
                </c:pt>
                <c:pt idx="43">
                  <c:v>20.233333333333334</c:v>
                </c:pt>
                <c:pt idx="44">
                  <c:v>25.366666666666664</c:v>
                </c:pt>
                <c:pt idx="45">
                  <c:v>31.733333333333334</c:v>
                </c:pt>
                <c:pt idx="46">
                  <c:v>39.866666666666667</c:v>
                </c:pt>
                <c:pt idx="47">
                  <c:v>50.266666666666673</c:v>
                </c:pt>
                <c:pt idx="48">
                  <c:v>63.366666666666674</c:v>
                </c:pt>
                <c:pt idx="49">
                  <c:v>79.566666666666663</c:v>
                </c:pt>
                <c:pt idx="50">
                  <c:v>95.433333333333337</c:v>
                </c:pt>
                <c:pt idx="51">
                  <c:v>126</c:v>
                </c:pt>
                <c:pt idx="52">
                  <c:v>159</c:v>
                </c:pt>
                <c:pt idx="53">
                  <c:v>199.66666666666666</c:v>
                </c:pt>
                <c:pt idx="54">
                  <c:v>251.66666666666666</c:v>
                </c:pt>
                <c:pt idx="55">
                  <c:v>232.33333333333334</c:v>
                </c:pt>
                <c:pt idx="56">
                  <c:v>315.33333333333331</c:v>
                </c:pt>
                <c:pt idx="57">
                  <c:v>500</c:v>
                </c:pt>
                <c:pt idx="58">
                  <c:v>631.33333333333337</c:v>
                </c:pt>
                <c:pt idx="59">
                  <c:v>792.33333333333337</c:v>
                </c:pt>
                <c:pt idx="60">
                  <c:v>953.33333333333337</c:v>
                </c:pt>
              </c:numCache>
            </c:numRef>
          </c:xVal>
          <c:yVal>
            <c:numRef>
              <c:f>'[3]Average Pit 2'!$C$8:$C$68</c:f>
              <c:numCache>
                <c:formatCode>General</c:formatCode>
                <c:ptCount val="61"/>
                <c:pt idx="0">
                  <c:v>53900</c:v>
                </c:pt>
                <c:pt idx="1">
                  <c:v>75000</c:v>
                </c:pt>
                <c:pt idx="2">
                  <c:v>85300</c:v>
                </c:pt>
                <c:pt idx="3">
                  <c:v>82000</c:v>
                </c:pt>
                <c:pt idx="4">
                  <c:v>80400</c:v>
                </c:pt>
                <c:pt idx="5">
                  <c:v>77700</c:v>
                </c:pt>
                <c:pt idx="6">
                  <c:v>71500</c:v>
                </c:pt>
                <c:pt idx="7">
                  <c:v>60800</c:v>
                </c:pt>
                <c:pt idx="8">
                  <c:v>53700</c:v>
                </c:pt>
                <c:pt idx="9">
                  <c:v>55400</c:v>
                </c:pt>
                <c:pt idx="10">
                  <c:v>67800</c:v>
                </c:pt>
                <c:pt idx="11">
                  <c:v>35906.666666666664</c:v>
                </c:pt>
                <c:pt idx="12">
                  <c:v>40376.666666666664</c:v>
                </c:pt>
                <c:pt idx="13">
                  <c:v>34866.666666666664</c:v>
                </c:pt>
                <c:pt idx="14">
                  <c:v>29000</c:v>
                </c:pt>
                <c:pt idx="15">
                  <c:v>37200</c:v>
                </c:pt>
                <c:pt idx="16">
                  <c:v>31200</c:v>
                </c:pt>
                <c:pt idx="17">
                  <c:v>33966.666666666664</c:v>
                </c:pt>
                <c:pt idx="18">
                  <c:v>29333.333333333332</c:v>
                </c:pt>
                <c:pt idx="19">
                  <c:v>24366.666666666668</c:v>
                </c:pt>
                <c:pt idx="20">
                  <c:v>19900</c:v>
                </c:pt>
                <c:pt idx="21">
                  <c:v>16260</c:v>
                </c:pt>
                <c:pt idx="22">
                  <c:v>12806.666666666666</c:v>
                </c:pt>
                <c:pt idx="23">
                  <c:v>9460</c:v>
                </c:pt>
                <c:pt idx="24">
                  <c:v>7426.666666666667</c:v>
                </c:pt>
                <c:pt idx="25">
                  <c:v>5473.333333333333</c:v>
                </c:pt>
                <c:pt idx="26">
                  <c:v>4453.333333333333</c:v>
                </c:pt>
                <c:pt idx="27">
                  <c:v>3323.3333333333335</c:v>
                </c:pt>
                <c:pt idx="28">
                  <c:v>2703.3333333333335</c:v>
                </c:pt>
                <c:pt idx="29">
                  <c:v>1638</c:v>
                </c:pt>
                <c:pt idx="30">
                  <c:v>948.66666666666663</c:v>
                </c:pt>
                <c:pt idx="31">
                  <c:v>726</c:v>
                </c:pt>
                <c:pt idx="32">
                  <c:v>657.66666666666663</c:v>
                </c:pt>
                <c:pt idx="33">
                  <c:v>552.66666666666663</c:v>
                </c:pt>
                <c:pt idx="34">
                  <c:v>312.33333333333331</c:v>
                </c:pt>
                <c:pt idx="35">
                  <c:v>286</c:v>
                </c:pt>
                <c:pt idx="36">
                  <c:v>218</c:v>
                </c:pt>
                <c:pt idx="37">
                  <c:v>176.66666666666666</c:v>
                </c:pt>
                <c:pt idx="38">
                  <c:v>134.66666666666666</c:v>
                </c:pt>
                <c:pt idx="39">
                  <c:v>112.93333333333334</c:v>
                </c:pt>
                <c:pt idx="40">
                  <c:v>80.7</c:v>
                </c:pt>
                <c:pt idx="41">
                  <c:v>66.633333333333326</c:v>
                </c:pt>
                <c:pt idx="42">
                  <c:v>52.300000000000004</c:v>
                </c:pt>
                <c:pt idx="43">
                  <c:v>43.233333333333327</c:v>
                </c:pt>
                <c:pt idx="44">
                  <c:v>34.733333333333327</c:v>
                </c:pt>
                <c:pt idx="45">
                  <c:v>28.399999999999995</c:v>
                </c:pt>
                <c:pt idx="46">
                  <c:v>22.966666666666669</c:v>
                </c:pt>
                <c:pt idx="47">
                  <c:v>18.466666666666669</c:v>
                </c:pt>
                <c:pt idx="48">
                  <c:v>14.833333333333334</c:v>
                </c:pt>
                <c:pt idx="49">
                  <c:v>12.033333333333333</c:v>
                </c:pt>
                <c:pt idx="50">
                  <c:v>11.023333333333333</c:v>
                </c:pt>
                <c:pt idx="51">
                  <c:v>8.1166666666666671</c:v>
                </c:pt>
                <c:pt idx="52">
                  <c:v>6.6266666666666678</c:v>
                </c:pt>
                <c:pt idx="53">
                  <c:v>5.5333333333333341</c:v>
                </c:pt>
                <c:pt idx="54">
                  <c:v>4.706666666666667</c:v>
                </c:pt>
                <c:pt idx="55">
                  <c:v>7.9666666666666677</c:v>
                </c:pt>
                <c:pt idx="56">
                  <c:v>5.98</c:v>
                </c:pt>
                <c:pt idx="57">
                  <c:v>2.8666666666666667</c:v>
                </c:pt>
                <c:pt idx="58">
                  <c:v>2.38</c:v>
                </c:pt>
                <c:pt idx="59">
                  <c:v>2.0666666666666669</c:v>
                </c:pt>
                <c:pt idx="60">
                  <c:v>1.843333333333333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6-45B9-A90C-8763326C1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4795952"/>
        <c:axId val="-624794320"/>
      </c:scatterChart>
      <c:valAx>
        <c:axId val="-624795952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794320"/>
        <c:crosses val="autoZero"/>
        <c:crossBetween val="midCat"/>
      </c:valAx>
      <c:valAx>
        <c:axId val="-624794320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795952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45101645758846"/>
          <c:y val="5.0925925925925923E-2"/>
          <c:w val="0.75782544898423132"/>
          <c:h val="0.73634836554521599"/>
        </c:manualLayout>
      </c:layout>
      <c:scatterChart>
        <c:scatterStyle val="lineMarker"/>
        <c:varyColors val="0"/>
        <c:ser>
          <c:idx val="4"/>
          <c:order val="0"/>
          <c:tx>
            <c:strRef>
              <c:f>'[3]Average Pit 2'!$N$4</c:f>
              <c:strCache>
                <c:ptCount val="1"/>
                <c:pt idx="0">
                  <c:v>Section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6050546128882066"/>
                  <c:y val="-0.21526182609293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'[3]Average Pit 2'!$N$8:$N$68</c:f>
              <c:numCache>
                <c:formatCode>General</c:formatCode>
                <c:ptCount val="61"/>
                <c:pt idx="0">
                  <c:v>1.649E-4</c:v>
                </c:pt>
                <c:pt idx="1">
                  <c:v>1.4869999999999998E-4</c:v>
                </c:pt>
                <c:pt idx="2">
                  <c:v>1.4225000000000002E-4</c:v>
                </c:pt>
                <c:pt idx="3">
                  <c:v>1.5366666666666667E-4</c:v>
                </c:pt>
                <c:pt idx="4">
                  <c:v>1.6466666666666667E-4</c:v>
                </c:pt>
                <c:pt idx="5">
                  <c:v>1.8333333333333331E-4</c:v>
                </c:pt>
                <c:pt idx="6">
                  <c:v>2.043333333333333E-4</c:v>
                </c:pt>
                <c:pt idx="7">
                  <c:v>2.3366666666666666E-4</c:v>
                </c:pt>
                <c:pt idx="8">
                  <c:v>2.986666666666667E-4</c:v>
                </c:pt>
                <c:pt idx="9">
                  <c:v>4.2999999999999999E-4</c:v>
                </c:pt>
                <c:pt idx="10">
                  <c:v>5.8766666666666668E-4</c:v>
                </c:pt>
                <c:pt idx="11">
                  <c:v>6.7166666666666666E-4</c:v>
                </c:pt>
                <c:pt idx="12">
                  <c:v>7.3200000000000001E-4</c:v>
                </c:pt>
                <c:pt idx="13">
                  <c:v>1.1326666666666666E-3</c:v>
                </c:pt>
                <c:pt idx="14">
                  <c:v>1.7333333333333333E-3</c:v>
                </c:pt>
                <c:pt idx="15">
                  <c:v>2.3700000000000001E-3</c:v>
                </c:pt>
                <c:pt idx="16">
                  <c:v>2.6700000000000001E-3</c:v>
                </c:pt>
                <c:pt idx="17">
                  <c:v>3.9399999999999999E-3</c:v>
                </c:pt>
                <c:pt idx="18">
                  <c:v>5.9500000000000004E-3</c:v>
                </c:pt>
                <c:pt idx="19">
                  <c:v>8.5433333333333333E-3</c:v>
                </c:pt>
                <c:pt idx="20">
                  <c:v>1.3206666666666667E-2</c:v>
                </c:pt>
                <c:pt idx="21">
                  <c:v>2.0099999999999996E-2</c:v>
                </c:pt>
                <c:pt idx="22">
                  <c:v>3.093333333333333E-2</c:v>
                </c:pt>
                <c:pt idx="23">
                  <c:v>4.7266666666666658E-2</c:v>
                </c:pt>
                <c:pt idx="24">
                  <c:v>7.2133333333333327E-2</c:v>
                </c:pt>
                <c:pt idx="25">
                  <c:v>0.11866666666666666</c:v>
                </c:pt>
                <c:pt idx="26">
                  <c:v>0.16300000000000001</c:v>
                </c:pt>
                <c:pt idx="27">
                  <c:v>0.27733333333333338</c:v>
                </c:pt>
                <c:pt idx="28">
                  <c:v>0.49133333333333334</c:v>
                </c:pt>
                <c:pt idx="29">
                  <c:v>1.0563333333333333</c:v>
                </c:pt>
                <c:pt idx="30">
                  <c:v>1.1066666666666667</c:v>
                </c:pt>
                <c:pt idx="31">
                  <c:v>1.0706666666666667</c:v>
                </c:pt>
                <c:pt idx="32">
                  <c:v>1.2936666666666667</c:v>
                </c:pt>
                <c:pt idx="33">
                  <c:v>1.6900000000000002</c:v>
                </c:pt>
                <c:pt idx="34">
                  <c:v>3</c:v>
                </c:pt>
                <c:pt idx="35">
                  <c:v>3.043333333333333</c:v>
                </c:pt>
                <c:pt idx="36">
                  <c:v>4.1233333333333331</c:v>
                </c:pt>
                <c:pt idx="37">
                  <c:v>5.3033333333333337</c:v>
                </c:pt>
                <c:pt idx="38">
                  <c:v>6.7366666666666672</c:v>
                </c:pt>
                <c:pt idx="39">
                  <c:v>8.4166666666666661</c:v>
                </c:pt>
                <c:pt idx="40">
                  <c:v>9.9666666666666668</c:v>
                </c:pt>
                <c:pt idx="41">
                  <c:v>12.666666666666666</c:v>
                </c:pt>
                <c:pt idx="42">
                  <c:v>15.833333333333334</c:v>
                </c:pt>
                <c:pt idx="43">
                  <c:v>20.033333333333335</c:v>
                </c:pt>
                <c:pt idx="44">
                  <c:v>25.166666666666668</c:v>
                </c:pt>
                <c:pt idx="45">
                  <c:v>31.733333333333334</c:v>
                </c:pt>
                <c:pt idx="46">
                  <c:v>40.033333333333331</c:v>
                </c:pt>
                <c:pt idx="47">
                  <c:v>50.166666666666664</c:v>
                </c:pt>
                <c:pt idx="48">
                  <c:v>63.166666666666664</c:v>
                </c:pt>
                <c:pt idx="49">
                  <c:v>79.600000000000009</c:v>
                </c:pt>
                <c:pt idx="50">
                  <c:v>100</c:v>
                </c:pt>
                <c:pt idx="51">
                  <c:v>126</c:v>
                </c:pt>
                <c:pt idx="52">
                  <c:v>158.33333333333334</c:v>
                </c:pt>
                <c:pt idx="53">
                  <c:v>200</c:v>
                </c:pt>
                <c:pt idx="54">
                  <c:v>251.33333333333334</c:v>
                </c:pt>
                <c:pt idx="55">
                  <c:v>316</c:v>
                </c:pt>
                <c:pt idx="56">
                  <c:v>398.33333333333331</c:v>
                </c:pt>
                <c:pt idx="57">
                  <c:v>501.33333333333331</c:v>
                </c:pt>
                <c:pt idx="58">
                  <c:v>631.33333333333337</c:v>
                </c:pt>
                <c:pt idx="59">
                  <c:v>795</c:v>
                </c:pt>
                <c:pt idx="60">
                  <c:v>1000</c:v>
                </c:pt>
              </c:numCache>
            </c:numRef>
          </c:xVal>
          <c:yVal>
            <c:numRef>
              <c:f>'[3]Average Pit 2'!$O$8:$O$68</c:f>
              <c:numCache>
                <c:formatCode>General</c:formatCode>
                <c:ptCount val="61"/>
                <c:pt idx="0">
                  <c:v>158950</c:v>
                </c:pt>
                <c:pt idx="1">
                  <c:v>144000</c:v>
                </c:pt>
                <c:pt idx="2">
                  <c:v>129000</c:v>
                </c:pt>
                <c:pt idx="3">
                  <c:v>84913.333333333328</c:v>
                </c:pt>
                <c:pt idx="4">
                  <c:v>91833.333333333328</c:v>
                </c:pt>
                <c:pt idx="5">
                  <c:v>93253.333333333328</c:v>
                </c:pt>
                <c:pt idx="6">
                  <c:v>82733.333333333328</c:v>
                </c:pt>
                <c:pt idx="7">
                  <c:v>67700</c:v>
                </c:pt>
                <c:pt idx="8">
                  <c:v>58733.333333333336</c:v>
                </c:pt>
                <c:pt idx="9">
                  <c:v>54333.333333333336</c:v>
                </c:pt>
                <c:pt idx="10">
                  <c:v>44033.333333333336</c:v>
                </c:pt>
                <c:pt idx="11">
                  <c:v>43900</c:v>
                </c:pt>
                <c:pt idx="12">
                  <c:v>46433.333333333336</c:v>
                </c:pt>
                <c:pt idx="13">
                  <c:v>37100</c:v>
                </c:pt>
                <c:pt idx="14">
                  <c:v>30300</c:v>
                </c:pt>
                <c:pt idx="15">
                  <c:v>23100</c:v>
                </c:pt>
                <c:pt idx="16">
                  <c:v>27400</c:v>
                </c:pt>
                <c:pt idx="17">
                  <c:v>23433.333333333332</c:v>
                </c:pt>
                <c:pt idx="18">
                  <c:v>17890</c:v>
                </c:pt>
                <c:pt idx="19">
                  <c:v>15303.333333333334</c:v>
                </c:pt>
                <c:pt idx="20">
                  <c:v>12010</c:v>
                </c:pt>
                <c:pt idx="21">
                  <c:v>9913.3333333333339</c:v>
                </c:pt>
                <c:pt idx="22">
                  <c:v>7846.666666666667</c:v>
                </c:pt>
                <c:pt idx="23">
                  <c:v>6256.666666666667</c:v>
                </c:pt>
                <c:pt idx="24">
                  <c:v>4963.333333333333</c:v>
                </c:pt>
                <c:pt idx="25">
                  <c:v>3840</c:v>
                </c:pt>
                <c:pt idx="26">
                  <c:v>3083.3333333333335</c:v>
                </c:pt>
                <c:pt idx="27">
                  <c:v>1913.3333333333333</c:v>
                </c:pt>
                <c:pt idx="28">
                  <c:v>1242.3333333333333</c:v>
                </c:pt>
                <c:pt idx="29">
                  <c:v>559</c:v>
                </c:pt>
                <c:pt idx="30">
                  <c:v>521.66666666666663</c:v>
                </c:pt>
                <c:pt idx="31">
                  <c:v>590.66666666666663</c:v>
                </c:pt>
                <c:pt idx="32">
                  <c:v>592.33333333333337</c:v>
                </c:pt>
                <c:pt idx="33">
                  <c:v>447.66666666666669</c:v>
                </c:pt>
                <c:pt idx="34">
                  <c:v>230.66666666666666</c:v>
                </c:pt>
                <c:pt idx="35">
                  <c:v>231.33333333333334</c:v>
                </c:pt>
                <c:pt idx="36">
                  <c:v>156.33333333333334</c:v>
                </c:pt>
                <c:pt idx="37">
                  <c:v>121.83333333333333</c:v>
                </c:pt>
                <c:pt idx="38">
                  <c:v>96.2</c:v>
                </c:pt>
                <c:pt idx="39">
                  <c:v>77.63333333333334</c:v>
                </c:pt>
                <c:pt idx="40">
                  <c:v>65.86666666666666</c:v>
                </c:pt>
                <c:pt idx="41">
                  <c:v>51.20000000000001</c:v>
                </c:pt>
                <c:pt idx="42">
                  <c:v>41.466666666666669</c:v>
                </c:pt>
                <c:pt idx="43">
                  <c:v>33.033333333333339</c:v>
                </c:pt>
                <c:pt idx="44">
                  <c:v>27</c:v>
                </c:pt>
                <c:pt idx="45">
                  <c:v>21.833333333333332</c:v>
                </c:pt>
                <c:pt idx="46">
                  <c:v>17.633333333333336</c:v>
                </c:pt>
                <c:pt idx="47">
                  <c:v>14.633333333333333</c:v>
                </c:pt>
                <c:pt idx="48">
                  <c:v>11.9</c:v>
                </c:pt>
                <c:pt idx="49">
                  <c:v>9.7266666666666666</c:v>
                </c:pt>
                <c:pt idx="50">
                  <c:v>7.9766666666666675</c:v>
                </c:pt>
                <c:pt idx="51">
                  <c:v>6.5666666666666664</c:v>
                </c:pt>
                <c:pt idx="52">
                  <c:v>5.4066666666666663</c:v>
                </c:pt>
                <c:pt idx="53">
                  <c:v>4.4433333333333325</c:v>
                </c:pt>
                <c:pt idx="54">
                  <c:v>3.7433333333333336</c:v>
                </c:pt>
                <c:pt idx="55">
                  <c:v>3.31</c:v>
                </c:pt>
                <c:pt idx="56">
                  <c:v>2.84</c:v>
                </c:pt>
                <c:pt idx="57">
                  <c:v>2.2600000000000002</c:v>
                </c:pt>
                <c:pt idx="58">
                  <c:v>1.8833333333333335</c:v>
                </c:pt>
                <c:pt idx="59">
                  <c:v>1.6666666666666667</c:v>
                </c:pt>
                <c:pt idx="60">
                  <c:v>1.4799999999999998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D-4384-AAA8-2599E5EC6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0854496"/>
        <c:axId val="-580853952"/>
      </c:scatterChart>
      <c:valAx>
        <c:axId val="-580854496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853952"/>
        <c:crosses val="autoZero"/>
        <c:crossBetween val="midCat"/>
      </c:valAx>
      <c:valAx>
        <c:axId val="-580853952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854496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34804459084203"/>
          <c:y val="5.0925830290994907E-2"/>
          <c:w val="0.76193235682243798"/>
          <c:h val="0.76665135608048995"/>
        </c:manualLayout>
      </c:layout>
      <c:scatterChart>
        <c:scatterStyle val="lineMarker"/>
        <c:varyColors val="0"/>
        <c:ser>
          <c:idx val="17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6519414267466129"/>
                  <c:y val="-9.58877132678088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'[3]Pit 3'!$B$4:$B$31</c:f>
              <c:numCache>
                <c:formatCode>General</c:formatCode>
                <c:ptCount val="28"/>
                <c:pt idx="0">
                  <c:v>1E-4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6.9999999999999999E-4</c:v>
                </c:pt>
                <c:pt idx="4">
                  <c:v>1E-3</c:v>
                </c:pt>
                <c:pt idx="5">
                  <c:v>2E-3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0.01</c:v>
                </c:pt>
                <c:pt idx="9">
                  <c:v>0.02</c:v>
                </c:pt>
                <c:pt idx="10">
                  <c:v>0.04</c:v>
                </c:pt>
                <c:pt idx="11">
                  <c:v>0.05</c:v>
                </c:pt>
                <c:pt idx="12">
                  <c:v>0.1</c:v>
                </c:pt>
                <c:pt idx="13">
                  <c:v>0.2</c:v>
                </c:pt>
                <c:pt idx="14">
                  <c:v>0.4</c:v>
                </c:pt>
                <c:pt idx="15">
                  <c:v>0.7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6</c:v>
                </c:pt>
                <c:pt idx="20">
                  <c:v>10</c:v>
                </c:pt>
                <c:pt idx="21">
                  <c:v>20</c:v>
                </c:pt>
                <c:pt idx="22">
                  <c:v>30</c:v>
                </c:pt>
                <c:pt idx="23">
                  <c:v>50</c:v>
                </c:pt>
                <c:pt idx="24">
                  <c:v>100</c:v>
                </c:pt>
                <c:pt idx="25">
                  <c:v>200</c:v>
                </c:pt>
                <c:pt idx="26">
                  <c:v>400</c:v>
                </c:pt>
                <c:pt idx="27">
                  <c:v>500</c:v>
                </c:pt>
              </c:numCache>
            </c:numRef>
          </c:xVal>
          <c:yVal>
            <c:numRef>
              <c:f>'[3]Pit 3'!$C$4:$C$31</c:f>
              <c:numCache>
                <c:formatCode>General</c:formatCode>
                <c:ptCount val="28"/>
                <c:pt idx="0">
                  <c:v>40000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20000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  <c:pt idx="9">
                  <c:v>6000</c:v>
                </c:pt>
                <c:pt idx="10">
                  <c:v>5000</c:v>
                </c:pt>
                <c:pt idx="11">
                  <c:v>4000</c:v>
                </c:pt>
                <c:pt idx="12">
                  <c:v>3000</c:v>
                </c:pt>
                <c:pt idx="13">
                  <c:v>2000</c:v>
                </c:pt>
                <c:pt idx="14">
                  <c:v>1000</c:v>
                </c:pt>
                <c:pt idx="15">
                  <c:v>600</c:v>
                </c:pt>
                <c:pt idx="16">
                  <c:v>500</c:v>
                </c:pt>
                <c:pt idx="17">
                  <c:v>300</c:v>
                </c:pt>
                <c:pt idx="18">
                  <c:v>200</c:v>
                </c:pt>
                <c:pt idx="19">
                  <c:v>100</c:v>
                </c:pt>
                <c:pt idx="20">
                  <c:v>60</c:v>
                </c:pt>
                <c:pt idx="21">
                  <c:v>40</c:v>
                </c:pt>
                <c:pt idx="22">
                  <c:v>30</c:v>
                </c:pt>
                <c:pt idx="23">
                  <c:v>20</c:v>
                </c:pt>
                <c:pt idx="24">
                  <c:v>10</c:v>
                </c:pt>
                <c:pt idx="25">
                  <c:v>6</c:v>
                </c:pt>
                <c:pt idx="26">
                  <c:v>4</c:v>
                </c:pt>
                <c:pt idx="27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Pit 3</c:v>
                </c15:tx>
              </c15:filteredSeriesTitle>
            </c:ext>
            <c:ext xmlns:c16="http://schemas.microsoft.com/office/drawing/2014/chart" uri="{C3380CC4-5D6E-409C-BE32-E72D297353CC}">
              <c16:uniqueId val="{00000000-2C1E-4676-A754-637FEC0AA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4352320"/>
        <c:axId val="-663579360"/>
      </c:scatterChart>
      <c:valAx>
        <c:axId val="-844352320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3579360"/>
        <c:crosses val="autoZero"/>
        <c:crossBetween val="midCat"/>
      </c:valAx>
      <c:valAx>
        <c:axId val="-663579360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4352320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3727034120735"/>
          <c:y val="5.0925925925925923E-2"/>
          <c:w val="0.8100717410323709"/>
          <c:h val="0.76665135608048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'Average data'!$B$3</c:f>
              <c:strCache>
                <c:ptCount val="1"/>
                <c:pt idx="0">
                  <c:v>Moisture content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data'!$B$8:$B$68</c:f>
              <c:numCache>
                <c:formatCode>0.00000</c:formatCode>
                <c:ptCount val="61"/>
                <c:pt idx="0">
                  <c:v>9.6150000000000006E-5</c:v>
                </c:pt>
                <c:pt idx="1">
                  <c:v>8.2349999999999996E-5</c:v>
                </c:pt>
                <c:pt idx="2">
                  <c:v>8.0500000000000005E-5</c:v>
                </c:pt>
                <c:pt idx="3">
                  <c:v>8.4350000000000004E-5</c:v>
                </c:pt>
                <c:pt idx="4">
                  <c:v>1.0185E-4</c:v>
                </c:pt>
                <c:pt idx="5">
                  <c:v>1.0999999999999999E-4</c:v>
                </c:pt>
                <c:pt idx="6">
                  <c:v>1.2100000000000001E-4</c:v>
                </c:pt>
                <c:pt idx="7">
                  <c:v>1.3349999999999999E-4</c:v>
                </c:pt>
                <c:pt idx="8">
                  <c:v>1.415E-4</c:v>
                </c:pt>
                <c:pt idx="9">
                  <c:v>1.6199999999999998E-4</c:v>
                </c:pt>
                <c:pt idx="10">
                  <c:v>1.905E-4</c:v>
                </c:pt>
                <c:pt idx="11">
                  <c:v>2.2600000000000002E-4</c:v>
                </c:pt>
                <c:pt idx="12">
                  <c:v>2.7399999999999999E-4</c:v>
                </c:pt>
                <c:pt idx="13">
                  <c:v>4.035E-4</c:v>
                </c:pt>
                <c:pt idx="14">
                  <c:v>7.2900000000000005E-4</c:v>
                </c:pt>
                <c:pt idx="15">
                  <c:v>7.5799999999999999E-4</c:v>
                </c:pt>
                <c:pt idx="16">
                  <c:v>7.8100000000000001E-4</c:v>
                </c:pt>
                <c:pt idx="17">
                  <c:v>1.2490000000000001E-3</c:v>
                </c:pt>
                <c:pt idx="18">
                  <c:v>1.7666666666666666E-3</c:v>
                </c:pt>
                <c:pt idx="19">
                  <c:v>2.3233333333333331E-3</c:v>
                </c:pt>
                <c:pt idx="20">
                  <c:v>3.2166666666666667E-3</c:v>
                </c:pt>
                <c:pt idx="21">
                  <c:v>4.6700000000000005E-3</c:v>
                </c:pt>
                <c:pt idx="22">
                  <c:v>7.1400000000000005E-3</c:v>
                </c:pt>
                <c:pt idx="23">
                  <c:v>1.1456666666666665E-2</c:v>
                </c:pt>
                <c:pt idx="24">
                  <c:v>1.8166666666666668E-2</c:v>
                </c:pt>
                <c:pt idx="25">
                  <c:v>0.03</c:v>
                </c:pt>
                <c:pt idx="26">
                  <c:v>5.5733333333333336E-2</c:v>
                </c:pt>
                <c:pt idx="27">
                  <c:v>8.0466666666666672E-2</c:v>
                </c:pt>
                <c:pt idx="28">
                  <c:v>0.153</c:v>
                </c:pt>
                <c:pt idx="29">
                  <c:v>0.32733333333333331</c:v>
                </c:pt>
                <c:pt idx="30">
                  <c:v>0.96600000000000008</c:v>
                </c:pt>
                <c:pt idx="31">
                  <c:v>1.0963333333333332</c:v>
                </c:pt>
                <c:pt idx="32">
                  <c:v>1.42</c:v>
                </c:pt>
                <c:pt idx="33">
                  <c:v>1.5246666666666666</c:v>
                </c:pt>
                <c:pt idx="34">
                  <c:v>2.3066666666666666</c:v>
                </c:pt>
                <c:pt idx="35">
                  <c:v>1.9870000000000001</c:v>
                </c:pt>
                <c:pt idx="36">
                  <c:v>5.7899999999999991</c:v>
                </c:pt>
                <c:pt idx="37">
                  <c:v>3.7273333333333336</c:v>
                </c:pt>
                <c:pt idx="38">
                  <c:v>6.0133333333333328</c:v>
                </c:pt>
                <c:pt idx="39">
                  <c:v>7.3133333333333326</c:v>
                </c:pt>
                <c:pt idx="40">
                  <c:v>9.1833333333333336</c:v>
                </c:pt>
                <c:pt idx="41">
                  <c:v>12.666666666666666</c:v>
                </c:pt>
                <c:pt idx="42">
                  <c:v>15.700000000000001</c:v>
                </c:pt>
                <c:pt idx="43">
                  <c:v>19.799999999999997</c:v>
                </c:pt>
                <c:pt idx="44">
                  <c:v>25.233333333333334</c:v>
                </c:pt>
                <c:pt idx="45">
                  <c:v>31.566666666666663</c:v>
                </c:pt>
                <c:pt idx="46">
                  <c:v>39.733333333333327</c:v>
                </c:pt>
                <c:pt idx="47">
                  <c:v>50.233333333333327</c:v>
                </c:pt>
                <c:pt idx="48">
                  <c:v>62.733333333333327</c:v>
                </c:pt>
                <c:pt idx="49">
                  <c:v>79.7</c:v>
                </c:pt>
                <c:pt idx="50">
                  <c:v>99.8</c:v>
                </c:pt>
                <c:pt idx="51">
                  <c:v>126</c:v>
                </c:pt>
                <c:pt idx="52">
                  <c:v>158</c:v>
                </c:pt>
                <c:pt idx="53">
                  <c:v>184.33333333333334</c:v>
                </c:pt>
                <c:pt idx="54">
                  <c:v>222</c:v>
                </c:pt>
                <c:pt idx="55">
                  <c:v>264.66666666666669</c:v>
                </c:pt>
                <c:pt idx="56">
                  <c:v>306</c:v>
                </c:pt>
                <c:pt idx="57">
                  <c:v>336.66666666666669</c:v>
                </c:pt>
                <c:pt idx="58">
                  <c:v>366</c:v>
                </c:pt>
                <c:pt idx="59">
                  <c:v>365.66666666666669</c:v>
                </c:pt>
                <c:pt idx="60">
                  <c:v>360.66666666666669</c:v>
                </c:pt>
              </c:numCache>
            </c:numRef>
          </c:xVal>
          <c:yVal>
            <c:numRef>
              <c:f>'Average data'!$C$8:$C$68</c:f>
              <c:numCache>
                <c:formatCode>0</c:formatCode>
                <c:ptCount val="61"/>
                <c:pt idx="0">
                  <c:v>78350</c:v>
                </c:pt>
                <c:pt idx="1">
                  <c:v>101000</c:v>
                </c:pt>
                <c:pt idx="2">
                  <c:v>112550</c:v>
                </c:pt>
                <c:pt idx="3">
                  <c:v>113300</c:v>
                </c:pt>
                <c:pt idx="4">
                  <c:v>94500</c:v>
                </c:pt>
                <c:pt idx="5">
                  <c:v>97650</c:v>
                </c:pt>
                <c:pt idx="6">
                  <c:v>97150</c:v>
                </c:pt>
                <c:pt idx="7">
                  <c:v>97550</c:v>
                </c:pt>
                <c:pt idx="8">
                  <c:v>105500</c:v>
                </c:pt>
                <c:pt idx="9">
                  <c:v>106100</c:v>
                </c:pt>
                <c:pt idx="10">
                  <c:v>104150</c:v>
                </c:pt>
                <c:pt idx="11">
                  <c:v>103300</c:v>
                </c:pt>
                <c:pt idx="12">
                  <c:v>102100</c:v>
                </c:pt>
                <c:pt idx="13">
                  <c:v>83900</c:v>
                </c:pt>
                <c:pt idx="14">
                  <c:v>57950</c:v>
                </c:pt>
                <c:pt idx="15">
                  <c:v>65250</c:v>
                </c:pt>
                <c:pt idx="16">
                  <c:v>59606.666666666664</c:v>
                </c:pt>
                <c:pt idx="17">
                  <c:v>42066.666666666664</c:v>
                </c:pt>
                <c:pt idx="18">
                  <c:v>44666.666666666664</c:v>
                </c:pt>
                <c:pt idx="19">
                  <c:v>43033.333333333336</c:v>
                </c:pt>
                <c:pt idx="20">
                  <c:v>38500</c:v>
                </c:pt>
                <c:pt idx="21">
                  <c:v>33466.666666666664</c:v>
                </c:pt>
                <c:pt idx="22">
                  <c:v>28100</c:v>
                </c:pt>
                <c:pt idx="23">
                  <c:v>22333.333333333332</c:v>
                </c:pt>
                <c:pt idx="24">
                  <c:v>17800</c:v>
                </c:pt>
                <c:pt idx="25">
                  <c:v>13600</c:v>
                </c:pt>
                <c:pt idx="26">
                  <c:v>9426.6666666666661</c:v>
                </c:pt>
                <c:pt idx="27">
                  <c:v>7843.333333333333</c:v>
                </c:pt>
                <c:pt idx="28">
                  <c:v>5013.333333333333</c:v>
                </c:pt>
                <c:pt idx="29">
                  <c:v>2863.3333333333335</c:v>
                </c:pt>
                <c:pt idx="30">
                  <c:v>1197.3333333333333</c:v>
                </c:pt>
                <c:pt idx="31">
                  <c:v>1092.3333333333333</c:v>
                </c:pt>
                <c:pt idx="32">
                  <c:v>815</c:v>
                </c:pt>
                <c:pt idx="33">
                  <c:v>1123.3333333333333</c:v>
                </c:pt>
                <c:pt idx="34">
                  <c:v>732.66666666666663</c:v>
                </c:pt>
                <c:pt idx="35">
                  <c:v>2203.6666666666665</c:v>
                </c:pt>
                <c:pt idx="36">
                  <c:v>224</c:v>
                </c:pt>
                <c:pt idx="37">
                  <c:v>739.33333333333337</c:v>
                </c:pt>
                <c:pt idx="38">
                  <c:v>165.66666666666666</c:v>
                </c:pt>
                <c:pt idx="39">
                  <c:v>140</c:v>
                </c:pt>
                <c:pt idx="40">
                  <c:v>119</c:v>
                </c:pt>
                <c:pt idx="41">
                  <c:v>78.400000000000006</c:v>
                </c:pt>
                <c:pt idx="42">
                  <c:v>64.5</c:v>
                </c:pt>
                <c:pt idx="43">
                  <c:v>53.666666666666664</c:v>
                </c:pt>
                <c:pt idx="44">
                  <c:v>42.633333333333333</c:v>
                </c:pt>
                <c:pt idx="45">
                  <c:v>35.1</c:v>
                </c:pt>
                <c:pt idx="46">
                  <c:v>28.533333333333331</c:v>
                </c:pt>
                <c:pt idx="47">
                  <c:v>23.100000000000005</c:v>
                </c:pt>
                <c:pt idx="48">
                  <c:v>19.400000000000002</c:v>
                </c:pt>
                <c:pt idx="49">
                  <c:v>16.099999999999998</c:v>
                </c:pt>
                <c:pt idx="50">
                  <c:v>13.300000000000002</c:v>
                </c:pt>
                <c:pt idx="51">
                  <c:v>10.886666666666665</c:v>
                </c:pt>
                <c:pt idx="52">
                  <c:v>9.1866666666666674</c:v>
                </c:pt>
                <c:pt idx="53">
                  <c:v>8.3966666666666665</c:v>
                </c:pt>
                <c:pt idx="54">
                  <c:v>7.4133333333333331</c:v>
                </c:pt>
                <c:pt idx="55">
                  <c:v>6.8466666666666667</c:v>
                </c:pt>
                <c:pt idx="56">
                  <c:v>6.7466666666666661</c:v>
                </c:pt>
                <c:pt idx="57">
                  <c:v>6.36</c:v>
                </c:pt>
                <c:pt idx="58">
                  <c:v>6.0533333333333337</c:v>
                </c:pt>
                <c:pt idx="59">
                  <c:v>5.89</c:v>
                </c:pt>
                <c:pt idx="60">
                  <c:v>5.9066666666666663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97-464D-A7B4-E01FB5DFB107}"/>
            </c:ext>
          </c:extLst>
        </c:ser>
        <c:ser>
          <c:idx val="1"/>
          <c:order val="1"/>
          <c:tx>
            <c:strRef>
              <c:f>'Average data'!$F$3</c:f>
              <c:strCache>
                <c:ptCount val="1"/>
                <c:pt idx="0">
                  <c:v>Moisture content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data'!$F$8:$F$68</c:f>
              <c:numCache>
                <c:formatCode>0.00000</c:formatCode>
                <c:ptCount val="61"/>
                <c:pt idx="0">
                  <c:v>1.08E-4</c:v>
                </c:pt>
                <c:pt idx="1">
                  <c:v>1.22E-4</c:v>
                </c:pt>
                <c:pt idx="2">
                  <c:v>1.4745000000000001E-4</c:v>
                </c:pt>
                <c:pt idx="3">
                  <c:v>1.885E-4</c:v>
                </c:pt>
                <c:pt idx="4">
                  <c:v>2.2949999999999999E-4</c:v>
                </c:pt>
                <c:pt idx="5">
                  <c:v>2.7250000000000001E-4</c:v>
                </c:pt>
                <c:pt idx="6">
                  <c:v>3.2700000000000003E-4</c:v>
                </c:pt>
                <c:pt idx="7">
                  <c:v>3.725E-4</c:v>
                </c:pt>
                <c:pt idx="8">
                  <c:v>3.9349999999999997E-4</c:v>
                </c:pt>
                <c:pt idx="9">
                  <c:v>3.6899999999999997E-4</c:v>
                </c:pt>
                <c:pt idx="10">
                  <c:v>5.2399999999999994E-4</c:v>
                </c:pt>
                <c:pt idx="11">
                  <c:v>9.5733333333333337E-4</c:v>
                </c:pt>
                <c:pt idx="12">
                  <c:v>9.2666666666666668E-4</c:v>
                </c:pt>
                <c:pt idx="13">
                  <c:v>1.3680000000000001E-3</c:v>
                </c:pt>
                <c:pt idx="14">
                  <c:v>2.2366666666666668E-3</c:v>
                </c:pt>
                <c:pt idx="15">
                  <c:v>2.6766666666666662E-3</c:v>
                </c:pt>
                <c:pt idx="16">
                  <c:v>3.9833333333333327E-3</c:v>
                </c:pt>
                <c:pt idx="17">
                  <c:v>5.3833333333333337E-3</c:v>
                </c:pt>
                <c:pt idx="18">
                  <c:v>8.2333333333333338E-3</c:v>
                </c:pt>
                <c:pt idx="19">
                  <c:v>1.2519999999999998E-2</c:v>
                </c:pt>
                <c:pt idx="20">
                  <c:v>1.7999999999999999E-2</c:v>
                </c:pt>
                <c:pt idx="21">
                  <c:v>2.6966666666666667E-2</c:v>
                </c:pt>
                <c:pt idx="22">
                  <c:v>4.0433333333333328E-2</c:v>
                </c:pt>
                <c:pt idx="23">
                  <c:v>6.246666666666667E-2</c:v>
                </c:pt>
                <c:pt idx="24">
                  <c:v>9.9499999999999991E-2</c:v>
                </c:pt>
                <c:pt idx="25">
                  <c:v>0.17213333333333333</c:v>
                </c:pt>
                <c:pt idx="26">
                  <c:v>0.30066666666666669</c:v>
                </c:pt>
                <c:pt idx="27">
                  <c:v>0.43966666666666665</c:v>
                </c:pt>
                <c:pt idx="28">
                  <c:v>0.54166666666666663</c:v>
                </c:pt>
                <c:pt idx="29">
                  <c:v>0.68266666666666664</c:v>
                </c:pt>
                <c:pt idx="30">
                  <c:v>0.86766666666666659</c:v>
                </c:pt>
                <c:pt idx="31">
                  <c:v>1.1213333333333333</c:v>
                </c:pt>
                <c:pt idx="32">
                  <c:v>1.1803333333333332</c:v>
                </c:pt>
                <c:pt idx="33">
                  <c:v>1.8133333333333332</c:v>
                </c:pt>
                <c:pt idx="34">
                  <c:v>2.38</c:v>
                </c:pt>
                <c:pt idx="35">
                  <c:v>2.7266666666666666</c:v>
                </c:pt>
                <c:pt idx="36">
                  <c:v>3.776666666666666</c:v>
                </c:pt>
                <c:pt idx="37">
                  <c:v>4.46</c:v>
                </c:pt>
                <c:pt idx="38">
                  <c:v>5.876666666666666</c:v>
                </c:pt>
                <c:pt idx="39">
                  <c:v>7.41</c:v>
                </c:pt>
                <c:pt idx="40">
                  <c:v>9.1233333333333348</c:v>
                </c:pt>
                <c:pt idx="41">
                  <c:v>11.766666666666666</c:v>
                </c:pt>
                <c:pt idx="42">
                  <c:v>14.799999999999999</c:v>
                </c:pt>
                <c:pt idx="43">
                  <c:v>18.566666666666666</c:v>
                </c:pt>
                <c:pt idx="44">
                  <c:v>23.400000000000002</c:v>
                </c:pt>
                <c:pt idx="45">
                  <c:v>29.5</c:v>
                </c:pt>
                <c:pt idx="46">
                  <c:v>37.166666666666664</c:v>
                </c:pt>
                <c:pt idx="47">
                  <c:v>46.666666666666664</c:v>
                </c:pt>
                <c:pt idx="48">
                  <c:v>58.766666666666673</c:v>
                </c:pt>
                <c:pt idx="49">
                  <c:v>74</c:v>
                </c:pt>
                <c:pt idx="50">
                  <c:v>93.2</c:v>
                </c:pt>
                <c:pt idx="51">
                  <c:v>117.26666666666667</c:v>
                </c:pt>
                <c:pt idx="52">
                  <c:v>147.66666666666666</c:v>
                </c:pt>
                <c:pt idx="53">
                  <c:v>185.66666666666666</c:v>
                </c:pt>
                <c:pt idx="54">
                  <c:v>233.66666666666666</c:v>
                </c:pt>
                <c:pt idx="55">
                  <c:v>294.33333333333331</c:v>
                </c:pt>
                <c:pt idx="56">
                  <c:v>370.66666666666669</c:v>
                </c:pt>
                <c:pt idx="57">
                  <c:v>466.66666666666669</c:v>
                </c:pt>
                <c:pt idx="58">
                  <c:v>588</c:v>
                </c:pt>
                <c:pt idx="59">
                  <c:v>739</c:v>
                </c:pt>
                <c:pt idx="60">
                  <c:v>929.66666666666663</c:v>
                </c:pt>
              </c:numCache>
            </c:numRef>
          </c:xVal>
          <c:yVal>
            <c:numRef>
              <c:f>'Average data'!$G$8:$G$68</c:f>
              <c:numCache>
                <c:formatCode>0</c:formatCode>
                <c:ptCount val="61"/>
                <c:pt idx="0">
                  <c:v>55000</c:v>
                </c:pt>
                <c:pt idx="1">
                  <c:v>51850</c:v>
                </c:pt>
                <c:pt idx="2">
                  <c:v>46350</c:v>
                </c:pt>
                <c:pt idx="3">
                  <c:v>39500</c:v>
                </c:pt>
                <c:pt idx="4">
                  <c:v>36000</c:v>
                </c:pt>
                <c:pt idx="5">
                  <c:v>35350</c:v>
                </c:pt>
                <c:pt idx="6">
                  <c:v>35800</c:v>
                </c:pt>
                <c:pt idx="7">
                  <c:v>38100</c:v>
                </c:pt>
                <c:pt idx="8">
                  <c:v>38450</c:v>
                </c:pt>
                <c:pt idx="9">
                  <c:v>26110</c:v>
                </c:pt>
                <c:pt idx="10">
                  <c:v>22666.666666666668</c:v>
                </c:pt>
                <c:pt idx="11">
                  <c:v>17000</c:v>
                </c:pt>
                <c:pt idx="12">
                  <c:v>21700</c:v>
                </c:pt>
                <c:pt idx="13">
                  <c:v>18766.666666666668</c:v>
                </c:pt>
                <c:pt idx="14">
                  <c:v>15133.333333333334</c:v>
                </c:pt>
                <c:pt idx="15">
                  <c:v>14866.666666666666</c:v>
                </c:pt>
                <c:pt idx="16">
                  <c:v>12550</c:v>
                </c:pt>
                <c:pt idx="17">
                  <c:v>11816.666666666666</c:v>
                </c:pt>
                <c:pt idx="18">
                  <c:v>9783.3333333333339</c:v>
                </c:pt>
                <c:pt idx="19">
                  <c:v>7933.333333333333</c:v>
                </c:pt>
                <c:pt idx="20">
                  <c:v>6836.666666666667</c:v>
                </c:pt>
                <c:pt idx="21">
                  <c:v>5656.666666666667</c:v>
                </c:pt>
                <c:pt idx="22">
                  <c:v>4680</c:v>
                </c:pt>
                <c:pt idx="23">
                  <c:v>3696.6666666666665</c:v>
                </c:pt>
                <c:pt idx="24">
                  <c:v>2840</c:v>
                </c:pt>
                <c:pt idx="25">
                  <c:v>1983.3333333333333</c:v>
                </c:pt>
                <c:pt idx="26">
                  <c:v>1293.6666666666667</c:v>
                </c:pt>
                <c:pt idx="27">
                  <c:v>866.66666666666663</c:v>
                </c:pt>
                <c:pt idx="28">
                  <c:v>701</c:v>
                </c:pt>
                <c:pt idx="29">
                  <c:v>662.33333333333337</c:v>
                </c:pt>
                <c:pt idx="30">
                  <c:v>535.66666666666663</c:v>
                </c:pt>
                <c:pt idx="31">
                  <c:v>404</c:v>
                </c:pt>
                <c:pt idx="32">
                  <c:v>437.66666666666669</c:v>
                </c:pt>
                <c:pt idx="33">
                  <c:v>217.33333333333334</c:v>
                </c:pt>
                <c:pt idx="34">
                  <c:v>169</c:v>
                </c:pt>
                <c:pt idx="35">
                  <c:v>178.33333333333334</c:v>
                </c:pt>
                <c:pt idx="36">
                  <c:v>108.96666666666665</c:v>
                </c:pt>
                <c:pt idx="37">
                  <c:v>92.899999999999991</c:v>
                </c:pt>
                <c:pt idx="38">
                  <c:v>66.2</c:v>
                </c:pt>
                <c:pt idx="39">
                  <c:v>52.966666666666669</c:v>
                </c:pt>
                <c:pt idx="40">
                  <c:v>43.699999999999996</c:v>
                </c:pt>
                <c:pt idx="41">
                  <c:v>35.966666666666669</c:v>
                </c:pt>
                <c:pt idx="42">
                  <c:v>28.733333333333334</c:v>
                </c:pt>
                <c:pt idx="43">
                  <c:v>23.666666666666668</c:v>
                </c:pt>
                <c:pt idx="44">
                  <c:v>19.133333333333336</c:v>
                </c:pt>
                <c:pt idx="45">
                  <c:v>15.699999999999998</c:v>
                </c:pt>
                <c:pt idx="46">
                  <c:v>12.733333333333334</c:v>
                </c:pt>
                <c:pt idx="47">
                  <c:v>10.696666666666665</c:v>
                </c:pt>
                <c:pt idx="48">
                  <c:v>8.83</c:v>
                </c:pt>
                <c:pt idx="49">
                  <c:v>7.293333333333333</c:v>
                </c:pt>
                <c:pt idx="50">
                  <c:v>5.9833333333333334</c:v>
                </c:pt>
                <c:pt idx="51">
                  <c:v>4.9566666666666661</c:v>
                </c:pt>
                <c:pt idx="52">
                  <c:v>4.1766666666666667</c:v>
                </c:pt>
                <c:pt idx="53">
                  <c:v>3.436666666666667</c:v>
                </c:pt>
                <c:pt idx="54">
                  <c:v>2.9</c:v>
                </c:pt>
                <c:pt idx="55">
                  <c:v>2.5166666666666671</c:v>
                </c:pt>
                <c:pt idx="56">
                  <c:v>2.1933333333333334</c:v>
                </c:pt>
                <c:pt idx="57">
                  <c:v>1.9766666666666666</c:v>
                </c:pt>
                <c:pt idx="58">
                  <c:v>1.8699999999999999</c:v>
                </c:pt>
                <c:pt idx="59">
                  <c:v>1.7266666666666668</c:v>
                </c:pt>
                <c:pt idx="60">
                  <c:v>1.6666666666666667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97-464D-A7B4-E01FB5DFB107}"/>
            </c:ext>
          </c:extLst>
        </c:ser>
        <c:ser>
          <c:idx val="2"/>
          <c:order val="2"/>
          <c:tx>
            <c:strRef>
              <c:f>'Average data'!$J$3</c:f>
              <c:strCache>
                <c:ptCount val="1"/>
                <c:pt idx="0">
                  <c:v>Moisture content (5)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'Average data'!$J$8:$J$68</c:f>
              <c:numCache>
                <c:formatCode>0.00000</c:formatCode>
                <c:ptCount val="61"/>
                <c:pt idx="0">
                  <c:v>2.8600000000000001E-4</c:v>
                </c:pt>
                <c:pt idx="1">
                  <c:v>2.7766666666666668E-4</c:v>
                </c:pt>
                <c:pt idx="2">
                  <c:v>3.2499999999999999E-4</c:v>
                </c:pt>
                <c:pt idx="3">
                  <c:v>4.7566666666666661E-4</c:v>
                </c:pt>
                <c:pt idx="4">
                  <c:v>6.0900000000000006E-4</c:v>
                </c:pt>
                <c:pt idx="5">
                  <c:v>5.4666666666666665E-4</c:v>
                </c:pt>
                <c:pt idx="6">
                  <c:v>8.1700000000000002E-4</c:v>
                </c:pt>
                <c:pt idx="7">
                  <c:v>1.2533333333333333E-3</c:v>
                </c:pt>
                <c:pt idx="8">
                  <c:v>1.34E-3</c:v>
                </c:pt>
                <c:pt idx="9">
                  <c:v>2.0066666666666666E-3</c:v>
                </c:pt>
                <c:pt idx="10">
                  <c:v>2.8299999999999996E-3</c:v>
                </c:pt>
                <c:pt idx="11">
                  <c:v>3.6633333333333331E-3</c:v>
                </c:pt>
                <c:pt idx="12">
                  <c:v>5.4299999999999999E-3</c:v>
                </c:pt>
                <c:pt idx="13">
                  <c:v>7.4966666666666662E-3</c:v>
                </c:pt>
                <c:pt idx="14">
                  <c:v>1.0623333333333332E-2</c:v>
                </c:pt>
                <c:pt idx="15">
                  <c:v>1.4566666666666667E-2</c:v>
                </c:pt>
                <c:pt idx="16">
                  <c:v>2.0033333333333334E-2</c:v>
                </c:pt>
                <c:pt idx="17">
                  <c:v>2.8133333333333333E-2</c:v>
                </c:pt>
                <c:pt idx="18">
                  <c:v>3.7866666666666667E-2</c:v>
                </c:pt>
                <c:pt idx="19">
                  <c:v>5.2400000000000002E-2</c:v>
                </c:pt>
                <c:pt idx="20">
                  <c:v>7.1999999999999995E-2</c:v>
                </c:pt>
                <c:pt idx="21">
                  <c:v>9.4666666666666663E-2</c:v>
                </c:pt>
                <c:pt idx="22">
                  <c:v>0.12866666666666668</c:v>
                </c:pt>
                <c:pt idx="23">
                  <c:v>0.17566666666666667</c:v>
                </c:pt>
                <c:pt idx="24">
                  <c:v>0.23466666666666666</c:v>
                </c:pt>
                <c:pt idx="25">
                  <c:v>0.317</c:v>
                </c:pt>
                <c:pt idx="26">
                  <c:v>0.40333333333333332</c:v>
                </c:pt>
                <c:pt idx="27">
                  <c:v>0.5</c:v>
                </c:pt>
                <c:pt idx="28">
                  <c:v>0.61933333333333329</c:v>
                </c:pt>
                <c:pt idx="29">
                  <c:v>0.79266666666666674</c:v>
                </c:pt>
                <c:pt idx="30">
                  <c:v>0.98966666666666681</c:v>
                </c:pt>
                <c:pt idx="31">
                  <c:v>1.26</c:v>
                </c:pt>
                <c:pt idx="32">
                  <c:v>1.6000000000000003</c:v>
                </c:pt>
                <c:pt idx="33">
                  <c:v>1.9966666666666668</c:v>
                </c:pt>
                <c:pt idx="34">
                  <c:v>2.48</c:v>
                </c:pt>
                <c:pt idx="35">
                  <c:v>3.1733333333333333</c:v>
                </c:pt>
                <c:pt idx="36">
                  <c:v>3.9766666666666666</c:v>
                </c:pt>
                <c:pt idx="37">
                  <c:v>5.0200000000000005</c:v>
                </c:pt>
                <c:pt idx="38">
                  <c:v>6.3166666666666673</c:v>
                </c:pt>
                <c:pt idx="39">
                  <c:v>7.9466666666666663</c:v>
                </c:pt>
                <c:pt idx="40">
                  <c:v>10.033333333333333</c:v>
                </c:pt>
                <c:pt idx="41">
                  <c:v>12.6</c:v>
                </c:pt>
                <c:pt idx="42">
                  <c:v>15.800000000000002</c:v>
                </c:pt>
                <c:pt idx="43">
                  <c:v>19.966666666666665</c:v>
                </c:pt>
                <c:pt idx="44">
                  <c:v>25.133333333333336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50.066666666666663</c:v>
                </c:pt>
                <c:pt idx="48">
                  <c:v>63.1</c:v>
                </c:pt>
                <c:pt idx="49">
                  <c:v>79.466666666666669</c:v>
                </c:pt>
                <c:pt idx="50">
                  <c:v>99.966666666666654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data'!$K$8:$K$68</c:f>
              <c:numCache>
                <c:formatCode>0</c:formatCode>
                <c:ptCount val="61"/>
                <c:pt idx="0">
                  <c:v>5326.666666666667</c:v>
                </c:pt>
                <c:pt idx="1">
                  <c:v>6490</c:v>
                </c:pt>
                <c:pt idx="2">
                  <c:v>6743.333333333333</c:v>
                </c:pt>
                <c:pt idx="3">
                  <c:v>5526.666666666667</c:v>
                </c:pt>
                <c:pt idx="4">
                  <c:v>5223.333333333333</c:v>
                </c:pt>
                <c:pt idx="5">
                  <c:v>7603.333333333333</c:v>
                </c:pt>
                <c:pt idx="6">
                  <c:v>6020</c:v>
                </c:pt>
                <c:pt idx="7">
                  <c:v>4726.666666666667</c:v>
                </c:pt>
                <c:pt idx="8">
                  <c:v>5653.333333333333</c:v>
                </c:pt>
                <c:pt idx="9">
                  <c:v>4500</c:v>
                </c:pt>
                <c:pt idx="10">
                  <c:v>3946.6666666666665</c:v>
                </c:pt>
                <c:pt idx="11">
                  <c:v>3776.6666666666665</c:v>
                </c:pt>
                <c:pt idx="12">
                  <c:v>3140</c:v>
                </c:pt>
                <c:pt idx="13">
                  <c:v>2780</c:v>
                </c:pt>
                <c:pt idx="14">
                  <c:v>2376.6666666666665</c:v>
                </c:pt>
                <c:pt idx="15">
                  <c:v>2083.3333333333335</c:v>
                </c:pt>
                <c:pt idx="16">
                  <c:v>1816.6666666666667</c:v>
                </c:pt>
                <c:pt idx="17">
                  <c:v>1536.6666666666667</c:v>
                </c:pt>
                <c:pt idx="18">
                  <c:v>1353.3333333333333</c:v>
                </c:pt>
                <c:pt idx="19">
                  <c:v>1144.6666666666667</c:v>
                </c:pt>
                <c:pt idx="20">
                  <c:v>966</c:v>
                </c:pt>
                <c:pt idx="21">
                  <c:v>847</c:v>
                </c:pt>
                <c:pt idx="22">
                  <c:v>702.66666666666663</c:v>
                </c:pt>
                <c:pt idx="23">
                  <c:v>577.66666666666663</c:v>
                </c:pt>
                <c:pt idx="24">
                  <c:v>464.66666666666669</c:v>
                </c:pt>
                <c:pt idx="25">
                  <c:v>358</c:v>
                </c:pt>
                <c:pt idx="26">
                  <c:v>292.33333333333331</c:v>
                </c:pt>
                <c:pt idx="27">
                  <c:v>244.66666666666666</c:v>
                </c:pt>
                <c:pt idx="28">
                  <c:v>207</c:v>
                </c:pt>
                <c:pt idx="29">
                  <c:v>166.66666666666666</c:v>
                </c:pt>
                <c:pt idx="30">
                  <c:v>140.33333333333334</c:v>
                </c:pt>
                <c:pt idx="31">
                  <c:v>114.06666666666666</c:v>
                </c:pt>
                <c:pt idx="32">
                  <c:v>92.100000000000009</c:v>
                </c:pt>
                <c:pt idx="33">
                  <c:v>73.766666666666666</c:v>
                </c:pt>
                <c:pt idx="34">
                  <c:v>61.699999999999996</c:v>
                </c:pt>
                <c:pt idx="35">
                  <c:v>49.166666666666664</c:v>
                </c:pt>
                <c:pt idx="36">
                  <c:v>40.5</c:v>
                </c:pt>
                <c:pt idx="37">
                  <c:v>33</c:v>
                </c:pt>
                <c:pt idx="38">
                  <c:v>27.066666666666666</c:v>
                </c:pt>
                <c:pt idx="39">
                  <c:v>22</c:v>
                </c:pt>
                <c:pt idx="40">
                  <c:v>18.266666666666666</c:v>
                </c:pt>
                <c:pt idx="41">
                  <c:v>15.133333333333333</c:v>
                </c:pt>
                <c:pt idx="42">
                  <c:v>12.366666666666667</c:v>
                </c:pt>
                <c:pt idx="43">
                  <c:v>10.37</c:v>
                </c:pt>
                <c:pt idx="44">
                  <c:v>8.6433333333333326</c:v>
                </c:pt>
                <c:pt idx="45">
                  <c:v>7.2600000000000007</c:v>
                </c:pt>
                <c:pt idx="46">
                  <c:v>6.07</c:v>
                </c:pt>
                <c:pt idx="47">
                  <c:v>5.0566666666666675</c:v>
                </c:pt>
                <c:pt idx="48">
                  <c:v>4.25</c:v>
                </c:pt>
                <c:pt idx="49">
                  <c:v>3.5466666666666669</c:v>
                </c:pt>
                <c:pt idx="50">
                  <c:v>2.9966666666666666</c:v>
                </c:pt>
                <c:pt idx="51">
                  <c:v>2.4499999999999997</c:v>
                </c:pt>
                <c:pt idx="52">
                  <c:v>2.04</c:v>
                </c:pt>
                <c:pt idx="53">
                  <c:v>1.7466666666666668</c:v>
                </c:pt>
                <c:pt idx="54">
                  <c:v>1.5433333333333332</c:v>
                </c:pt>
                <c:pt idx="55">
                  <c:v>1.4400000000000002</c:v>
                </c:pt>
                <c:pt idx="56">
                  <c:v>1.32</c:v>
                </c:pt>
                <c:pt idx="57">
                  <c:v>1.25</c:v>
                </c:pt>
                <c:pt idx="58">
                  <c:v>1.1599999999999999</c:v>
                </c:pt>
                <c:pt idx="59">
                  <c:v>1.1299999999999999</c:v>
                </c:pt>
                <c:pt idx="60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97-464D-A7B4-E01FB5DFB107}"/>
            </c:ext>
          </c:extLst>
        </c:ser>
        <c:ser>
          <c:idx val="3"/>
          <c:order val="3"/>
          <c:tx>
            <c:strRef>
              <c:f>'Average data'!$N$3</c:f>
              <c:strCache>
                <c:ptCount val="1"/>
                <c:pt idx="0">
                  <c:v>Moisture content (6)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'Average data'!$N$8:$N$68</c:f>
              <c:numCache>
                <c:formatCode>0.00000</c:formatCode>
                <c:ptCount val="61"/>
                <c:pt idx="0">
                  <c:v>2.4649999999999997E-4</c:v>
                </c:pt>
                <c:pt idx="1">
                  <c:v>2.765E-4</c:v>
                </c:pt>
                <c:pt idx="2">
                  <c:v>3.1800000000000003E-4</c:v>
                </c:pt>
                <c:pt idx="3">
                  <c:v>3.6650000000000002E-4</c:v>
                </c:pt>
                <c:pt idx="4">
                  <c:v>4.15E-4</c:v>
                </c:pt>
                <c:pt idx="5">
                  <c:v>4.0250000000000003E-4</c:v>
                </c:pt>
                <c:pt idx="6">
                  <c:v>4.0099999999999999E-4</c:v>
                </c:pt>
                <c:pt idx="7">
                  <c:v>7.76E-4</c:v>
                </c:pt>
                <c:pt idx="8">
                  <c:v>1.01E-3</c:v>
                </c:pt>
                <c:pt idx="9">
                  <c:v>1.1529999999999999E-3</c:v>
                </c:pt>
                <c:pt idx="10">
                  <c:v>1.73E-3</c:v>
                </c:pt>
                <c:pt idx="11">
                  <c:v>2.5149999999999999E-3</c:v>
                </c:pt>
                <c:pt idx="12">
                  <c:v>3.1250000000000002E-3</c:v>
                </c:pt>
                <c:pt idx="13">
                  <c:v>4.3100000000000005E-3</c:v>
                </c:pt>
                <c:pt idx="14">
                  <c:v>6.45E-3</c:v>
                </c:pt>
                <c:pt idx="15">
                  <c:v>8.7899999999999992E-3</c:v>
                </c:pt>
                <c:pt idx="16">
                  <c:v>1.26E-2</c:v>
                </c:pt>
                <c:pt idx="17">
                  <c:v>1.7099999999999997E-2</c:v>
                </c:pt>
                <c:pt idx="18">
                  <c:v>2.4550000000000002E-2</c:v>
                </c:pt>
                <c:pt idx="19">
                  <c:v>3.3849999999999998E-2</c:v>
                </c:pt>
                <c:pt idx="20">
                  <c:v>4.795E-2</c:v>
                </c:pt>
                <c:pt idx="21">
                  <c:v>6.88E-2</c:v>
                </c:pt>
                <c:pt idx="22">
                  <c:v>9.6700000000000008E-2</c:v>
                </c:pt>
                <c:pt idx="23">
                  <c:v>0.14699999999999999</c:v>
                </c:pt>
                <c:pt idx="24">
                  <c:v>0.215</c:v>
                </c:pt>
                <c:pt idx="25">
                  <c:v>0.308</c:v>
                </c:pt>
                <c:pt idx="26">
                  <c:v>0.373</c:v>
                </c:pt>
                <c:pt idx="27">
                  <c:v>0.52649999999999997</c:v>
                </c:pt>
                <c:pt idx="28">
                  <c:v>0.61</c:v>
                </c:pt>
                <c:pt idx="29">
                  <c:v>0.80699999999999994</c:v>
                </c:pt>
                <c:pt idx="30">
                  <c:v>1.04</c:v>
                </c:pt>
                <c:pt idx="31">
                  <c:v>1.1949999999999998</c:v>
                </c:pt>
                <c:pt idx="32">
                  <c:v>1.4950000000000001</c:v>
                </c:pt>
                <c:pt idx="33">
                  <c:v>2.0049999999999999</c:v>
                </c:pt>
                <c:pt idx="34">
                  <c:v>2.4950000000000001</c:v>
                </c:pt>
                <c:pt idx="35">
                  <c:v>3.1950000000000003</c:v>
                </c:pt>
                <c:pt idx="36">
                  <c:v>3.9899999999999998</c:v>
                </c:pt>
                <c:pt idx="37">
                  <c:v>5.0350000000000001</c:v>
                </c:pt>
                <c:pt idx="38">
                  <c:v>6.3250000000000002</c:v>
                </c:pt>
                <c:pt idx="39">
                  <c:v>7.96</c:v>
                </c:pt>
                <c:pt idx="40">
                  <c:v>9.9849999999999994</c:v>
                </c:pt>
                <c:pt idx="41">
                  <c:v>12.6</c:v>
                </c:pt>
                <c:pt idx="42">
                  <c:v>15.8</c:v>
                </c:pt>
                <c:pt idx="43">
                  <c:v>19.95</c:v>
                </c:pt>
                <c:pt idx="44">
                  <c:v>25.15</c:v>
                </c:pt>
                <c:pt idx="45">
                  <c:v>31.65</c:v>
                </c:pt>
                <c:pt idx="46">
                  <c:v>39.849999999999994</c:v>
                </c:pt>
                <c:pt idx="47">
                  <c:v>50.150000000000006</c:v>
                </c:pt>
                <c:pt idx="48">
                  <c:v>63.05</c:v>
                </c:pt>
                <c:pt idx="49">
                  <c:v>79.400000000000006</c:v>
                </c:pt>
                <c:pt idx="50">
                  <c:v>99.95</c:v>
                </c:pt>
                <c:pt idx="51">
                  <c:v>126</c:v>
                </c:pt>
                <c:pt idx="52">
                  <c:v>158.5</c:v>
                </c:pt>
                <c:pt idx="53">
                  <c:v>200</c:v>
                </c:pt>
                <c:pt idx="54">
                  <c:v>251.5</c:v>
                </c:pt>
                <c:pt idx="55">
                  <c:v>316</c:v>
                </c:pt>
                <c:pt idx="56">
                  <c:v>397.5</c:v>
                </c:pt>
                <c:pt idx="57">
                  <c:v>501</c:v>
                </c:pt>
                <c:pt idx="58">
                  <c:v>630.5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data'!$O$8:$O$68</c:f>
              <c:numCache>
                <c:formatCode>0</c:formatCode>
                <c:ptCount val="61"/>
                <c:pt idx="0">
                  <c:v>13200</c:v>
                </c:pt>
                <c:pt idx="1">
                  <c:v>12850</c:v>
                </c:pt>
                <c:pt idx="2">
                  <c:v>12300</c:v>
                </c:pt>
                <c:pt idx="3">
                  <c:v>11800</c:v>
                </c:pt>
                <c:pt idx="4">
                  <c:v>12335</c:v>
                </c:pt>
                <c:pt idx="5">
                  <c:v>14250</c:v>
                </c:pt>
                <c:pt idx="6">
                  <c:v>16800</c:v>
                </c:pt>
                <c:pt idx="7">
                  <c:v>10245</c:v>
                </c:pt>
                <c:pt idx="8">
                  <c:v>9295</c:v>
                </c:pt>
                <c:pt idx="9">
                  <c:v>10090</c:v>
                </c:pt>
                <c:pt idx="10">
                  <c:v>8140</c:v>
                </c:pt>
                <c:pt idx="11">
                  <c:v>6640</c:v>
                </c:pt>
                <c:pt idx="12">
                  <c:v>6575</c:v>
                </c:pt>
                <c:pt idx="13">
                  <c:v>5845</c:v>
                </c:pt>
                <c:pt idx="14">
                  <c:v>4735</c:v>
                </c:pt>
                <c:pt idx="15">
                  <c:v>4220</c:v>
                </c:pt>
                <c:pt idx="16">
                  <c:v>3580</c:v>
                </c:pt>
                <c:pt idx="17">
                  <c:v>3220</c:v>
                </c:pt>
                <c:pt idx="18">
                  <c:v>2705</c:v>
                </c:pt>
                <c:pt idx="19">
                  <c:v>2365</c:v>
                </c:pt>
                <c:pt idx="20">
                  <c:v>2005</c:v>
                </c:pt>
                <c:pt idx="21">
                  <c:v>1655</c:v>
                </c:pt>
                <c:pt idx="22">
                  <c:v>1385</c:v>
                </c:pt>
                <c:pt idx="23">
                  <c:v>1052.5</c:v>
                </c:pt>
                <c:pt idx="24">
                  <c:v>798</c:v>
                </c:pt>
                <c:pt idx="25">
                  <c:v>592</c:v>
                </c:pt>
                <c:pt idx="26">
                  <c:v>506.5</c:v>
                </c:pt>
                <c:pt idx="27">
                  <c:v>377.5</c:v>
                </c:pt>
                <c:pt idx="28">
                  <c:v>327</c:v>
                </c:pt>
                <c:pt idx="29">
                  <c:v>251</c:v>
                </c:pt>
                <c:pt idx="30">
                  <c:v>200</c:v>
                </c:pt>
                <c:pt idx="31">
                  <c:v>179</c:v>
                </c:pt>
                <c:pt idx="32">
                  <c:v>167.5</c:v>
                </c:pt>
                <c:pt idx="33">
                  <c:v>103.5</c:v>
                </c:pt>
                <c:pt idx="34">
                  <c:v>82.949999999999989</c:v>
                </c:pt>
                <c:pt idx="35">
                  <c:v>66.900000000000006</c:v>
                </c:pt>
                <c:pt idx="36">
                  <c:v>52.8</c:v>
                </c:pt>
                <c:pt idx="37">
                  <c:v>42.7</c:v>
                </c:pt>
                <c:pt idx="38">
                  <c:v>35.25</c:v>
                </c:pt>
                <c:pt idx="39">
                  <c:v>28.4</c:v>
                </c:pt>
                <c:pt idx="40">
                  <c:v>23.05</c:v>
                </c:pt>
                <c:pt idx="41">
                  <c:v>18.75</c:v>
                </c:pt>
                <c:pt idx="42">
                  <c:v>15.65</c:v>
                </c:pt>
                <c:pt idx="43">
                  <c:v>13</c:v>
                </c:pt>
                <c:pt idx="44">
                  <c:v>11.399999999999999</c:v>
                </c:pt>
                <c:pt idx="45">
                  <c:v>8.8049999999999997</c:v>
                </c:pt>
                <c:pt idx="46">
                  <c:v>7.34</c:v>
                </c:pt>
                <c:pt idx="47">
                  <c:v>6.06</c:v>
                </c:pt>
                <c:pt idx="48">
                  <c:v>5.37</c:v>
                </c:pt>
                <c:pt idx="49">
                  <c:v>4.58</c:v>
                </c:pt>
                <c:pt idx="50">
                  <c:v>3.51</c:v>
                </c:pt>
                <c:pt idx="51">
                  <c:v>2.98</c:v>
                </c:pt>
                <c:pt idx="52">
                  <c:v>2.4649999999999999</c:v>
                </c:pt>
                <c:pt idx="53">
                  <c:v>2.0750000000000002</c:v>
                </c:pt>
                <c:pt idx="54">
                  <c:v>1.82</c:v>
                </c:pt>
                <c:pt idx="55">
                  <c:v>1.6099999999999999</c:v>
                </c:pt>
                <c:pt idx="56">
                  <c:v>1.5350000000000001</c:v>
                </c:pt>
                <c:pt idx="57">
                  <c:v>1.385</c:v>
                </c:pt>
                <c:pt idx="58">
                  <c:v>1.29</c:v>
                </c:pt>
                <c:pt idx="59">
                  <c:v>1.23</c:v>
                </c:pt>
                <c:pt idx="60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97-464D-A7B4-E01FB5DFB107}"/>
            </c:ext>
          </c:extLst>
        </c:ser>
        <c:ser>
          <c:idx val="4"/>
          <c:order val="4"/>
          <c:tx>
            <c:strRef>
              <c:f>'Average data'!$R$3</c:f>
              <c:strCache>
                <c:ptCount val="1"/>
                <c:pt idx="0">
                  <c:v>Moisture content (7)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'Average data'!$R$8:$R$68</c:f>
              <c:numCache>
                <c:formatCode>0.00000</c:formatCode>
                <c:ptCount val="61"/>
                <c:pt idx="0">
                  <c:v>6.7166666666666677E-4</c:v>
                </c:pt>
                <c:pt idx="1">
                  <c:v>7.5199999999999996E-4</c:v>
                </c:pt>
                <c:pt idx="2">
                  <c:v>9.2866666666666672E-4</c:v>
                </c:pt>
                <c:pt idx="3">
                  <c:v>1.2300000000000002E-3</c:v>
                </c:pt>
                <c:pt idx="4">
                  <c:v>1.4666666666666665E-3</c:v>
                </c:pt>
                <c:pt idx="5">
                  <c:v>1.92E-3</c:v>
                </c:pt>
                <c:pt idx="6">
                  <c:v>2.463333333333333E-3</c:v>
                </c:pt>
                <c:pt idx="7">
                  <c:v>3.5333333333333332E-3</c:v>
                </c:pt>
                <c:pt idx="8">
                  <c:v>4.5499999999999994E-3</c:v>
                </c:pt>
                <c:pt idx="9">
                  <c:v>5.8700000000000002E-3</c:v>
                </c:pt>
                <c:pt idx="10">
                  <c:v>7.6333333333333331E-3</c:v>
                </c:pt>
                <c:pt idx="11">
                  <c:v>1.014E-2</c:v>
                </c:pt>
                <c:pt idx="12">
                  <c:v>1.2966666666666666E-2</c:v>
                </c:pt>
                <c:pt idx="13">
                  <c:v>1.7166666666666667E-2</c:v>
                </c:pt>
                <c:pt idx="14">
                  <c:v>2.1566666666666668E-2</c:v>
                </c:pt>
                <c:pt idx="15">
                  <c:v>2.7300000000000001E-2</c:v>
                </c:pt>
                <c:pt idx="16">
                  <c:v>3.5333333333333328E-2</c:v>
                </c:pt>
                <c:pt idx="17">
                  <c:v>4.5066666666666665E-2</c:v>
                </c:pt>
                <c:pt idx="18">
                  <c:v>5.7166666666666664E-2</c:v>
                </c:pt>
                <c:pt idx="19">
                  <c:v>7.2566666666666668E-2</c:v>
                </c:pt>
                <c:pt idx="20">
                  <c:v>9.3766666666666665E-2</c:v>
                </c:pt>
                <c:pt idx="21">
                  <c:v>0.11966666666666666</c:v>
                </c:pt>
                <c:pt idx="22">
                  <c:v>0.152</c:v>
                </c:pt>
                <c:pt idx="23">
                  <c:v>0.19433333333333333</c:v>
                </c:pt>
                <c:pt idx="24">
                  <c:v>0.248</c:v>
                </c:pt>
                <c:pt idx="25">
                  <c:v>0.314</c:v>
                </c:pt>
                <c:pt idx="26">
                  <c:v>0.39666666666666667</c:v>
                </c:pt>
                <c:pt idx="27">
                  <c:v>0.5006666666666667</c:v>
                </c:pt>
                <c:pt idx="28">
                  <c:v>0.62966666666666671</c:v>
                </c:pt>
                <c:pt idx="29">
                  <c:v>0.79400000000000004</c:v>
                </c:pt>
                <c:pt idx="30">
                  <c:v>0.999</c:v>
                </c:pt>
                <c:pt idx="31">
                  <c:v>1.2533333333333332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3.1633333333333336</c:v>
                </c:pt>
                <c:pt idx="36">
                  <c:v>3.9833333333333329</c:v>
                </c:pt>
                <c:pt idx="37">
                  <c:v>5.01</c:v>
                </c:pt>
                <c:pt idx="38">
                  <c:v>6.3133333333333326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19.966666666666665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  <c:pt idx="52">
                  <c:v>158</c:v>
                </c:pt>
                <c:pt idx="53">
                  <c:v>199.66666666666666</c:v>
                </c:pt>
                <c:pt idx="54">
                  <c:v>251</c:v>
                </c:pt>
                <c:pt idx="55">
                  <c:v>316</c:v>
                </c:pt>
                <c:pt idx="56">
                  <c:v>398</c:v>
                </c:pt>
                <c:pt idx="57">
                  <c:v>501</c:v>
                </c:pt>
                <c:pt idx="58">
                  <c:v>631</c:v>
                </c:pt>
                <c:pt idx="59">
                  <c:v>794</c:v>
                </c:pt>
                <c:pt idx="60">
                  <c:v>1000</c:v>
                </c:pt>
              </c:numCache>
            </c:numRef>
          </c:xVal>
          <c:yVal>
            <c:numRef>
              <c:f>'Average data'!$S$8:$S$68</c:f>
              <c:numCache>
                <c:formatCode>0</c:formatCode>
                <c:ptCount val="61"/>
                <c:pt idx="0">
                  <c:v>152.33333333333334</c:v>
                </c:pt>
                <c:pt idx="1">
                  <c:v>334.33333333333331</c:v>
                </c:pt>
                <c:pt idx="2">
                  <c:v>456.33333333333331</c:v>
                </c:pt>
                <c:pt idx="3">
                  <c:v>557.66666666666663</c:v>
                </c:pt>
                <c:pt idx="4">
                  <c:v>657.66666666666663</c:v>
                </c:pt>
                <c:pt idx="5">
                  <c:v>691.66666666666663</c:v>
                </c:pt>
                <c:pt idx="6">
                  <c:v>711</c:v>
                </c:pt>
                <c:pt idx="7">
                  <c:v>640.33333333333337</c:v>
                </c:pt>
                <c:pt idx="8">
                  <c:v>627.33333333333337</c:v>
                </c:pt>
                <c:pt idx="9">
                  <c:v>587.33333333333337</c:v>
                </c:pt>
                <c:pt idx="10">
                  <c:v>543.33333333333337</c:v>
                </c:pt>
                <c:pt idx="11">
                  <c:v>491</c:v>
                </c:pt>
                <c:pt idx="12">
                  <c:v>455</c:v>
                </c:pt>
                <c:pt idx="13">
                  <c:v>402.33333333333331</c:v>
                </c:pt>
                <c:pt idx="14">
                  <c:v>374</c:v>
                </c:pt>
                <c:pt idx="15">
                  <c:v>346</c:v>
                </c:pt>
                <c:pt idx="16">
                  <c:v>309.33333333333331</c:v>
                </c:pt>
                <c:pt idx="17">
                  <c:v>281.33333333333331</c:v>
                </c:pt>
                <c:pt idx="18">
                  <c:v>257.33333333333331</c:v>
                </c:pt>
                <c:pt idx="19">
                  <c:v>234</c:v>
                </c:pt>
                <c:pt idx="20">
                  <c:v>205.66666666666666</c:v>
                </c:pt>
                <c:pt idx="21">
                  <c:v>182</c:v>
                </c:pt>
                <c:pt idx="22">
                  <c:v>159</c:v>
                </c:pt>
                <c:pt idx="23">
                  <c:v>137.66666666666666</c:v>
                </c:pt>
                <c:pt idx="24">
                  <c:v>117.33333333333333</c:v>
                </c:pt>
                <c:pt idx="25">
                  <c:v>97.3</c:v>
                </c:pt>
                <c:pt idx="26">
                  <c:v>80.966666666666669</c:v>
                </c:pt>
                <c:pt idx="27">
                  <c:v>66.333333333333329</c:v>
                </c:pt>
                <c:pt idx="28">
                  <c:v>54.566666666666663</c:v>
                </c:pt>
                <c:pt idx="29">
                  <c:v>44.79999999999999</c:v>
                </c:pt>
                <c:pt idx="30">
                  <c:v>36.533333333333339</c:v>
                </c:pt>
                <c:pt idx="31">
                  <c:v>30.566666666666666</c:v>
                </c:pt>
                <c:pt idx="32">
                  <c:v>25.600000000000005</c:v>
                </c:pt>
                <c:pt idx="33">
                  <c:v>21.599999999999998</c:v>
                </c:pt>
                <c:pt idx="34">
                  <c:v>17.733333333333334</c:v>
                </c:pt>
                <c:pt idx="35">
                  <c:v>14.799999999999999</c:v>
                </c:pt>
                <c:pt idx="36">
                  <c:v>12.366666666666665</c:v>
                </c:pt>
                <c:pt idx="37">
                  <c:v>10.26</c:v>
                </c:pt>
                <c:pt idx="38">
                  <c:v>8.4700000000000006</c:v>
                </c:pt>
                <c:pt idx="39">
                  <c:v>7.1366666666666667</c:v>
                </c:pt>
                <c:pt idx="40">
                  <c:v>5.8633333333333333</c:v>
                </c:pt>
                <c:pt idx="41">
                  <c:v>4.9033333333333333</c:v>
                </c:pt>
                <c:pt idx="42">
                  <c:v>4.0966666666666667</c:v>
                </c:pt>
                <c:pt idx="43">
                  <c:v>3.39</c:v>
                </c:pt>
                <c:pt idx="44">
                  <c:v>2.8066666666666666</c:v>
                </c:pt>
                <c:pt idx="45">
                  <c:v>2.36</c:v>
                </c:pt>
                <c:pt idx="46">
                  <c:v>1.9833333333333334</c:v>
                </c:pt>
                <c:pt idx="47">
                  <c:v>1.6633333333333331</c:v>
                </c:pt>
                <c:pt idx="48">
                  <c:v>1.39</c:v>
                </c:pt>
                <c:pt idx="49">
                  <c:v>1.1833333333333333</c:v>
                </c:pt>
                <c:pt idx="50">
                  <c:v>1.0043333333333333</c:v>
                </c:pt>
                <c:pt idx="51">
                  <c:v>0.87166666666666659</c:v>
                </c:pt>
                <c:pt idx="52">
                  <c:v>0.77999999999999992</c:v>
                </c:pt>
                <c:pt idx="53">
                  <c:v>0.69600000000000006</c:v>
                </c:pt>
                <c:pt idx="54">
                  <c:v>0.64166666666666672</c:v>
                </c:pt>
                <c:pt idx="55">
                  <c:v>0.60433333333333328</c:v>
                </c:pt>
                <c:pt idx="56">
                  <c:v>0.59966666666666668</c:v>
                </c:pt>
                <c:pt idx="57">
                  <c:v>0.60833333333333328</c:v>
                </c:pt>
                <c:pt idx="58">
                  <c:v>0.60866666666666669</c:v>
                </c:pt>
                <c:pt idx="59">
                  <c:v>0.62333333333333329</c:v>
                </c:pt>
                <c:pt idx="60">
                  <c:v>0.66500000000000004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97-464D-A7B4-E01FB5DFB107}"/>
            </c:ext>
          </c:extLst>
        </c:ser>
        <c:ser>
          <c:idx val="5"/>
          <c:order val="5"/>
          <c:tx>
            <c:strRef>
              <c:f>'Average data'!$V$3</c:f>
              <c:strCache>
                <c:ptCount val="1"/>
                <c:pt idx="0">
                  <c:v>Moisture content (8)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'Average data'!$V$8:$V$59</c:f>
              <c:numCache>
                <c:formatCode>0.00000</c:formatCode>
                <c:ptCount val="52"/>
                <c:pt idx="3">
                  <c:v>1.4633333333333332E-3</c:v>
                </c:pt>
                <c:pt idx="4">
                  <c:v>1.9800000000000004E-3</c:v>
                </c:pt>
                <c:pt idx="5">
                  <c:v>2.5266666666666666E-3</c:v>
                </c:pt>
                <c:pt idx="6">
                  <c:v>3.2333333333333333E-3</c:v>
                </c:pt>
                <c:pt idx="7">
                  <c:v>4.2699999999999995E-3</c:v>
                </c:pt>
                <c:pt idx="8">
                  <c:v>5.6366666666666674E-3</c:v>
                </c:pt>
                <c:pt idx="9">
                  <c:v>7.4000000000000003E-3</c:v>
                </c:pt>
                <c:pt idx="10">
                  <c:v>9.2300000000000004E-3</c:v>
                </c:pt>
                <c:pt idx="11">
                  <c:v>1.1566666666666668E-2</c:v>
                </c:pt>
                <c:pt idx="12">
                  <c:v>1.4666666666666668E-2</c:v>
                </c:pt>
                <c:pt idx="13">
                  <c:v>1.89E-2</c:v>
                </c:pt>
                <c:pt idx="14">
                  <c:v>2.3466666666666667E-2</c:v>
                </c:pt>
                <c:pt idx="15">
                  <c:v>3.0533333333333332E-2</c:v>
                </c:pt>
                <c:pt idx="16">
                  <c:v>3.8200000000000005E-2</c:v>
                </c:pt>
                <c:pt idx="17">
                  <c:v>4.8133333333333334E-2</c:v>
                </c:pt>
                <c:pt idx="18">
                  <c:v>6.1266666666666664E-2</c:v>
                </c:pt>
                <c:pt idx="19">
                  <c:v>7.7766666666666664E-2</c:v>
                </c:pt>
                <c:pt idx="20">
                  <c:v>9.866666666666668E-2</c:v>
                </c:pt>
                <c:pt idx="21">
                  <c:v>0.125</c:v>
                </c:pt>
                <c:pt idx="22">
                  <c:v>0.15566666666666665</c:v>
                </c:pt>
                <c:pt idx="23">
                  <c:v>0.19800000000000004</c:v>
                </c:pt>
                <c:pt idx="24">
                  <c:v>0.249</c:v>
                </c:pt>
                <c:pt idx="25">
                  <c:v>0.316</c:v>
                </c:pt>
                <c:pt idx="26">
                  <c:v>0.39900000000000002</c:v>
                </c:pt>
                <c:pt idx="27">
                  <c:v>0.50066666666666659</c:v>
                </c:pt>
                <c:pt idx="28">
                  <c:v>0.63100000000000001</c:v>
                </c:pt>
                <c:pt idx="29">
                  <c:v>0.79266666666666674</c:v>
                </c:pt>
                <c:pt idx="30">
                  <c:v>0.999</c:v>
                </c:pt>
                <c:pt idx="31">
                  <c:v>1.26</c:v>
                </c:pt>
                <c:pt idx="32">
                  <c:v>1.5833333333333333</c:v>
                </c:pt>
                <c:pt idx="33">
                  <c:v>1.9966666666666668</c:v>
                </c:pt>
                <c:pt idx="34">
                  <c:v>2.5099999999999998</c:v>
                </c:pt>
                <c:pt idx="35">
                  <c:v>3.16</c:v>
                </c:pt>
                <c:pt idx="36">
                  <c:v>3.98</c:v>
                </c:pt>
                <c:pt idx="37">
                  <c:v>5.0133333333333328</c:v>
                </c:pt>
                <c:pt idx="38">
                  <c:v>6.31</c:v>
                </c:pt>
                <c:pt idx="39">
                  <c:v>7.9433333333333342</c:v>
                </c:pt>
                <c:pt idx="40">
                  <c:v>10</c:v>
                </c:pt>
                <c:pt idx="41">
                  <c:v>12.6</c:v>
                </c:pt>
                <c:pt idx="42">
                  <c:v>15.833333333333334</c:v>
                </c:pt>
                <c:pt idx="43">
                  <c:v>20</c:v>
                </c:pt>
                <c:pt idx="44">
                  <c:v>25.100000000000005</c:v>
                </c:pt>
                <c:pt idx="45">
                  <c:v>31.600000000000005</c:v>
                </c:pt>
                <c:pt idx="46">
                  <c:v>39.799999999999997</c:v>
                </c:pt>
                <c:pt idx="47">
                  <c:v>50.1</c:v>
                </c:pt>
                <c:pt idx="48">
                  <c:v>63.1</c:v>
                </c:pt>
                <c:pt idx="49">
                  <c:v>79.400000000000006</c:v>
                </c:pt>
                <c:pt idx="50">
                  <c:v>100</c:v>
                </c:pt>
                <c:pt idx="51">
                  <c:v>126</c:v>
                </c:pt>
              </c:numCache>
            </c:numRef>
          </c:xVal>
          <c:yVal>
            <c:numRef>
              <c:f>'Average data'!$W$8:$W$59</c:f>
              <c:numCache>
                <c:formatCode>0</c:formatCode>
                <c:ptCount val="52"/>
                <c:pt idx="3">
                  <c:v>74.533333333333346</c:v>
                </c:pt>
                <c:pt idx="4">
                  <c:v>134.33333333333334</c:v>
                </c:pt>
                <c:pt idx="5">
                  <c:v>175.66666666666666</c:v>
                </c:pt>
                <c:pt idx="6">
                  <c:v>208</c:v>
                </c:pt>
                <c:pt idx="7">
                  <c:v>211</c:v>
                </c:pt>
                <c:pt idx="8">
                  <c:v>201.66666666666666</c:v>
                </c:pt>
                <c:pt idx="9">
                  <c:v>180</c:v>
                </c:pt>
                <c:pt idx="10">
                  <c:v>170</c:v>
                </c:pt>
                <c:pt idx="11">
                  <c:v>165.33333333333334</c:v>
                </c:pt>
                <c:pt idx="12">
                  <c:v>154.33333333333334</c:v>
                </c:pt>
                <c:pt idx="13">
                  <c:v>140</c:v>
                </c:pt>
                <c:pt idx="14">
                  <c:v>128.33333333333334</c:v>
                </c:pt>
                <c:pt idx="15">
                  <c:v>111.33333333333333</c:v>
                </c:pt>
                <c:pt idx="16">
                  <c:v>106.16666666666667</c:v>
                </c:pt>
                <c:pt idx="17">
                  <c:v>98.100000000000009</c:v>
                </c:pt>
                <c:pt idx="18">
                  <c:v>87.8</c:v>
                </c:pt>
                <c:pt idx="19">
                  <c:v>78.433333333333323</c:v>
                </c:pt>
                <c:pt idx="20">
                  <c:v>69.233333333333334</c:v>
                </c:pt>
                <c:pt idx="21">
                  <c:v>61.666666666666664</c:v>
                </c:pt>
                <c:pt idx="22">
                  <c:v>53.833333333333336</c:v>
                </c:pt>
                <c:pt idx="23">
                  <c:v>45.4</c:v>
                </c:pt>
                <c:pt idx="24">
                  <c:v>38.966666666666669</c:v>
                </c:pt>
                <c:pt idx="25">
                  <c:v>33.1</c:v>
                </c:pt>
                <c:pt idx="26">
                  <c:v>27.099999999999998</c:v>
                </c:pt>
                <c:pt idx="27">
                  <c:v>22.599999999999998</c:v>
                </c:pt>
                <c:pt idx="28">
                  <c:v>18.433333333333334</c:v>
                </c:pt>
                <c:pt idx="29">
                  <c:v>15.433333333333332</c:v>
                </c:pt>
                <c:pt idx="30">
                  <c:v>12.9</c:v>
                </c:pt>
                <c:pt idx="31">
                  <c:v>10.933333333333332</c:v>
                </c:pt>
                <c:pt idx="32">
                  <c:v>9.42</c:v>
                </c:pt>
                <c:pt idx="33">
                  <c:v>7.7566666666666677</c:v>
                </c:pt>
                <c:pt idx="34">
                  <c:v>6.3933333333333335</c:v>
                </c:pt>
                <c:pt idx="35">
                  <c:v>5.4533333333333331</c:v>
                </c:pt>
                <c:pt idx="36">
                  <c:v>4.4800000000000004</c:v>
                </c:pt>
                <c:pt idx="37">
                  <c:v>3.7566666666666664</c:v>
                </c:pt>
                <c:pt idx="38">
                  <c:v>3.1533333333333329</c:v>
                </c:pt>
                <c:pt idx="39">
                  <c:v>2.6333333333333333</c:v>
                </c:pt>
                <c:pt idx="40">
                  <c:v>2.1833333333333336</c:v>
                </c:pt>
                <c:pt idx="41">
                  <c:v>1.83</c:v>
                </c:pt>
                <c:pt idx="42">
                  <c:v>1.5233333333333334</c:v>
                </c:pt>
                <c:pt idx="43">
                  <c:v>1.2833333333333334</c:v>
                </c:pt>
                <c:pt idx="44">
                  <c:v>1.0666666666666667</c:v>
                </c:pt>
                <c:pt idx="45">
                  <c:v>0.89833333333333343</c:v>
                </c:pt>
                <c:pt idx="46">
                  <c:v>0.75900000000000001</c:v>
                </c:pt>
                <c:pt idx="47">
                  <c:v>0.63933333333333342</c:v>
                </c:pt>
                <c:pt idx="48">
                  <c:v>0.54866666666666675</c:v>
                </c:pt>
                <c:pt idx="49" formatCode="0.0">
                  <c:v>0.48233333333333334</c:v>
                </c:pt>
                <c:pt idx="50">
                  <c:v>0.42599999999999999</c:v>
                </c:pt>
                <c:pt idx="51">
                  <c:v>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97-464D-A7B4-E01FB5DFB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645280"/>
        <c:axId val="-614646912"/>
      </c:scatterChart>
      <c:valAx>
        <c:axId val="-614645280"/>
        <c:scaling>
          <c:logBase val="10"/>
          <c:orientation val="minMax"/>
          <c:min val="1.0000000000000003E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Shear rate (1/s)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5606824146981628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46912"/>
        <c:crosses val="autoZero"/>
        <c:crossBetween val="midCat"/>
      </c:valAx>
      <c:valAx>
        <c:axId val="-614646912"/>
        <c:scaling>
          <c:logBase val="10"/>
          <c:orientation val="minMax"/>
          <c:max val="100000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Viscocity (Pa.s)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1.9444444444444445E-2"/>
              <c:y val="0.30116105278506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645280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38158076500815"/>
          <c:y val="4.2655882553687879E-2"/>
          <c:w val="0.23420307399248225"/>
          <c:h val="0.465428789486420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10" Type="http://schemas.openxmlformats.org/officeDocument/2006/relationships/chart" Target="../charts/chart33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9</xdr:row>
      <xdr:rowOff>30480</xdr:rowOff>
    </xdr:from>
    <xdr:to>
      <xdr:col>17</xdr:col>
      <xdr:colOff>403860</xdr:colOff>
      <xdr:row>24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419100</xdr:colOff>
      <xdr:row>157</xdr:row>
      <xdr:rowOff>76200</xdr:rowOff>
    </xdr:from>
    <xdr:to>
      <xdr:col>18</xdr:col>
      <xdr:colOff>114300</xdr:colOff>
      <xdr:row>172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490818</xdr:colOff>
      <xdr:row>230</xdr:row>
      <xdr:rowOff>147917</xdr:rowOff>
    </xdr:from>
    <xdr:to>
      <xdr:col>18</xdr:col>
      <xdr:colOff>186018</xdr:colOff>
      <xdr:row>245</xdr:row>
      <xdr:rowOff>147917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490818</xdr:colOff>
      <xdr:row>304</xdr:row>
      <xdr:rowOff>147917</xdr:rowOff>
    </xdr:from>
    <xdr:to>
      <xdr:col>18</xdr:col>
      <xdr:colOff>186018</xdr:colOff>
      <xdr:row>319</xdr:row>
      <xdr:rowOff>147917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490818</xdr:colOff>
      <xdr:row>378</xdr:row>
      <xdr:rowOff>147917</xdr:rowOff>
    </xdr:from>
    <xdr:to>
      <xdr:col>18</xdr:col>
      <xdr:colOff>186018</xdr:colOff>
      <xdr:row>393</xdr:row>
      <xdr:rowOff>147917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419100</xdr:colOff>
      <xdr:row>83</xdr:row>
      <xdr:rowOff>76200</xdr:rowOff>
    </xdr:from>
    <xdr:to>
      <xdr:col>18</xdr:col>
      <xdr:colOff>114300</xdr:colOff>
      <xdr:row>98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70</xdr:row>
      <xdr:rowOff>0</xdr:rowOff>
    </xdr:from>
    <xdr:to>
      <xdr:col>9</xdr:col>
      <xdr:colOff>0</xdr:colOff>
      <xdr:row>87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108066</xdr:colOff>
      <xdr:row>16</xdr:row>
      <xdr:rowOff>0</xdr:rowOff>
    </xdr:from>
    <xdr:to>
      <xdr:col>48</xdr:col>
      <xdr:colOff>330431</xdr:colOff>
      <xdr:row>33</xdr:row>
      <xdr:rowOff>69272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210589</xdr:colOff>
      <xdr:row>35</xdr:row>
      <xdr:rowOff>40179</xdr:rowOff>
    </xdr:from>
    <xdr:to>
      <xdr:col>48</xdr:col>
      <xdr:colOff>454429</xdr:colOff>
      <xdr:row>57</xdr:row>
      <xdr:rowOff>17319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95250</xdr:rowOff>
    </xdr:from>
    <xdr:to>
      <xdr:col>8</xdr:col>
      <xdr:colOff>312420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396240</xdr:colOff>
      <xdr:row>3</xdr:row>
      <xdr:rowOff>144780</xdr:rowOff>
    </xdr:from>
    <xdr:to>
      <xdr:col>19</xdr:col>
      <xdr:colOff>91440</xdr:colOff>
      <xdr:row>18</xdr:row>
      <xdr:rowOff>144780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7620</xdr:rowOff>
    </xdr:from>
    <xdr:to>
      <xdr:col>8</xdr:col>
      <xdr:colOff>304800</xdr:colOff>
      <xdr:row>40</xdr:row>
      <xdr:rowOff>7620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419100</xdr:colOff>
      <xdr:row>24</xdr:row>
      <xdr:rowOff>114300</xdr:rowOff>
    </xdr:from>
    <xdr:to>
      <xdr:col>19</xdr:col>
      <xdr:colOff>114300</xdr:colOff>
      <xdr:row>39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518160</xdr:colOff>
      <xdr:row>46</xdr:row>
      <xdr:rowOff>15240</xdr:rowOff>
    </xdr:from>
    <xdr:to>
      <xdr:col>8</xdr:col>
      <xdr:colOff>213360</xdr:colOff>
      <xdr:row>61</xdr:row>
      <xdr:rowOff>15240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46</xdr:row>
      <xdr:rowOff>0</xdr:rowOff>
    </xdr:from>
    <xdr:to>
      <xdr:col>19</xdr:col>
      <xdr:colOff>304800</xdr:colOff>
      <xdr:row>61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2</xdr:row>
      <xdr:rowOff>160020</xdr:rowOff>
    </xdr:from>
    <xdr:to>
      <xdr:col>10</xdr:col>
      <xdr:colOff>182880</xdr:colOff>
      <xdr:row>20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167640</xdr:colOff>
      <xdr:row>23</xdr:row>
      <xdr:rowOff>167640</xdr:rowOff>
    </xdr:from>
    <xdr:to>
      <xdr:col>10</xdr:col>
      <xdr:colOff>182880</xdr:colOff>
      <xdr:row>41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46</xdr:row>
      <xdr:rowOff>0</xdr:rowOff>
    </xdr:from>
    <xdr:to>
      <xdr:col>11</xdr:col>
      <xdr:colOff>15240</xdr:colOff>
      <xdr:row>63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601980</xdr:colOff>
      <xdr:row>65</xdr:row>
      <xdr:rowOff>60960</xdr:rowOff>
    </xdr:from>
    <xdr:to>
      <xdr:col>11</xdr:col>
      <xdr:colOff>7620</xdr:colOff>
      <xdr:row>82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594360</xdr:colOff>
      <xdr:row>87</xdr:row>
      <xdr:rowOff>102870</xdr:rowOff>
    </xdr:from>
    <xdr:to>
      <xdr:col>12</xdr:col>
      <xdr:colOff>289560</xdr:colOff>
      <xdr:row>102</xdr:row>
      <xdr:rowOff>102870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61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61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4</xdr:row>
      <xdr:rowOff>106680</xdr:rowOff>
    </xdr:from>
    <xdr:to>
      <xdr:col>8</xdr:col>
      <xdr:colOff>251460</xdr:colOff>
      <xdr:row>19</xdr:row>
      <xdr:rowOff>106680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</xdr:colOff>
      <xdr:row>4</xdr:row>
      <xdr:rowOff>53340</xdr:rowOff>
    </xdr:from>
    <xdr:to>
      <xdr:col>17</xdr:col>
      <xdr:colOff>358140</xdr:colOff>
      <xdr:row>19</xdr:row>
      <xdr:rowOff>53340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</xdr:colOff>
      <xdr:row>4</xdr:row>
      <xdr:rowOff>53340</xdr:rowOff>
    </xdr:from>
    <xdr:to>
      <xdr:col>26</xdr:col>
      <xdr:colOff>358140</xdr:colOff>
      <xdr:row>19</xdr:row>
      <xdr:rowOff>53340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60960</xdr:colOff>
      <xdr:row>24</xdr:row>
      <xdr:rowOff>121920</xdr:rowOff>
    </xdr:from>
    <xdr:to>
      <xdr:col>17</xdr:col>
      <xdr:colOff>365760</xdr:colOff>
      <xdr:row>39</xdr:row>
      <xdr:rowOff>121920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114300</xdr:colOff>
      <xdr:row>24</xdr:row>
      <xdr:rowOff>114300</xdr:rowOff>
    </xdr:from>
    <xdr:to>
      <xdr:col>26</xdr:col>
      <xdr:colOff>419100</xdr:colOff>
      <xdr:row>39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518160</xdr:colOff>
      <xdr:row>24</xdr:row>
      <xdr:rowOff>114300</xdr:rowOff>
    </xdr:from>
    <xdr:to>
      <xdr:col>8</xdr:col>
      <xdr:colOff>213360</xdr:colOff>
      <xdr:row>39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384810</xdr:colOff>
      <xdr:row>94</xdr:row>
      <xdr:rowOff>114300</xdr:rowOff>
    </xdr:from>
    <xdr:to>
      <xdr:col>13</xdr:col>
      <xdr:colOff>80010</xdr:colOff>
      <xdr:row>109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548640</xdr:colOff>
      <xdr:row>94</xdr:row>
      <xdr:rowOff>99060</xdr:rowOff>
    </xdr:from>
    <xdr:to>
      <xdr:col>21</xdr:col>
      <xdr:colOff>243840</xdr:colOff>
      <xdr:row>109</xdr:row>
      <xdr:rowOff>99060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495300</xdr:colOff>
      <xdr:row>146</xdr:row>
      <xdr:rowOff>7620</xdr:rowOff>
    </xdr:from>
    <xdr:to>
      <xdr:col>17</xdr:col>
      <xdr:colOff>388620</xdr:colOff>
      <xdr:row>163</xdr:row>
      <xdr:rowOff>121920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167</xdr:row>
      <xdr:rowOff>0</xdr:rowOff>
    </xdr:from>
    <xdr:to>
      <xdr:col>17</xdr:col>
      <xdr:colOff>502920</xdr:colOff>
      <xdr:row>184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527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10</xdr:col>
      <xdr:colOff>15240</xdr:colOff>
      <xdr:row>20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518160</xdr:colOff>
      <xdr:row>2</xdr:row>
      <xdr:rowOff>160020</xdr:rowOff>
    </xdr:from>
    <xdr:to>
      <xdr:col>19</xdr:col>
      <xdr:colOff>533400</xdr:colOff>
      <xdr:row>20</xdr:row>
      <xdr:rowOff>91440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10</xdr:col>
      <xdr:colOff>15240</xdr:colOff>
      <xdr:row>42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25</xdr:row>
      <xdr:rowOff>0</xdr:rowOff>
    </xdr:from>
    <xdr:to>
      <xdr:col>20</xdr:col>
      <xdr:colOff>15240</xdr:colOff>
      <xdr:row>42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10</xdr:col>
      <xdr:colOff>15240</xdr:colOff>
      <xdr:row>64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68580</xdr:colOff>
      <xdr:row>47</xdr:row>
      <xdr:rowOff>7620</xdr:rowOff>
    </xdr:from>
    <xdr:to>
      <xdr:col>20</xdr:col>
      <xdr:colOff>83820</xdr:colOff>
      <xdr:row>64</xdr:row>
      <xdr:rowOff>121920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0</xdr:rowOff>
    </xdr:from>
    <xdr:to>
      <xdr:col>5</xdr:col>
      <xdr:colOff>457200</xdr:colOff>
      <xdr:row>0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</xdr:colOff>
      <xdr:row>0</xdr:row>
      <xdr:rowOff>0</xdr:rowOff>
    </xdr:from>
    <xdr:to>
      <xdr:col>5</xdr:col>
      <xdr:colOff>518160</xdr:colOff>
      <xdr:row>0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137160</xdr:colOff>
      <xdr:row>0</xdr:row>
      <xdr:rowOff>0</xdr:rowOff>
    </xdr:from>
    <xdr:to>
      <xdr:col>6</xdr:col>
      <xdr:colOff>167640</xdr:colOff>
      <xdr:row>0</xdr:row>
      <xdr:rowOff>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335280</xdr:colOff>
      <xdr:row>0</xdr:row>
      <xdr:rowOff>0</xdr:rowOff>
    </xdr:from>
    <xdr:to>
      <xdr:col>5</xdr:col>
      <xdr:colOff>579120</xdr:colOff>
      <xdr:row>0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197223</xdr:colOff>
      <xdr:row>0</xdr:row>
      <xdr:rowOff>0</xdr:rowOff>
    </xdr:from>
    <xdr:to>
      <xdr:col>6</xdr:col>
      <xdr:colOff>53787</xdr:colOff>
      <xdr:row>0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358140</xdr:colOff>
      <xdr:row>82</xdr:row>
      <xdr:rowOff>0</xdr:rowOff>
    </xdr:from>
    <xdr:to>
      <xdr:col>11</xdr:col>
      <xdr:colOff>0</xdr:colOff>
      <xdr:row>99</xdr:row>
      <xdr:rowOff>114300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ukznac-my.sharepoint.com/Users/septiens/Desktop/Rheology%20article/Data/head%20calcs%20vary%20diame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ukznac-my.sharepoint.com/Users/septiens/Desktop/Rheology%20article/Viscocity%20pi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ukznac-my.sharepoint.com/Users/septiens/Desktop/Rheology%20article/Data/Viscocity%20p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Average data"/>
      <sheetName val="Composition"/>
      <sheetName val="Summary"/>
      <sheetName val="Model Woolley"/>
      <sheetName val="Comparison exp-model"/>
      <sheetName val="New model"/>
      <sheetName val="Comparison exp-new model"/>
      <sheetName val="Sheet1"/>
      <sheetName val="Head versus moisture (Woolley)"/>
      <sheetName val="Head vs Moisture (new m)"/>
    </sheetNames>
    <sheetDataSet>
      <sheetData sheetId="0">
        <row r="5">
          <cell r="B5" t="str">
            <v>Exp 1</v>
          </cell>
          <cell r="E5" t="str">
            <v>Exp 2</v>
          </cell>
          <cell r="H5" t="str">
            <v>Exp 3</v>
          </cell>
        </row>
        <row r="86">
          <cell r="B86">
            <v>1.5200000000000001E-4</v>
          </cell>
          <cell r="C86">
            <v>85800</v>
          </cell>
          <cell r="E86">
            <v>0</v>
          </cell>
          <cell r="F86">
            <v>0</v>
          </cell>
          <cell r="H86">
            <v>6.3999999999999997E-5</v>
          </cell>
          <cell r="I86">
            <v>24200</v>
          </cell>
        </row>
        <row r="87">
          <cell r="B87">
            <v>1.83E-4</v>
          </cell>
          <cell r="C87">
            <v>72800</v>
          </cell>
          <cell r="E87">
            <v>0</v>
          </cell>
          <cell r="F87">
            <v>0</v>
          </cell>
          <cell r="H87">
            <v>6.0999999999999999E-5</v>
          </cell>
          <cell r="I87">
            <v>30900</v>
          </cell>
        </row>
        <row r="88">
          <cell r="B88">
            <v>2.1499999999999999E-4</v>
          </cell>
          <cell r="C88">
            <v>63800</v>
          </cell>
          <cell r="E88">
            <v>0</v>
          </cell>
          <cell r="F88">
            <v>0</v>
          </cell>
          <cell r="H88">
            <v>7.9900000000000004E-5</v>
          </cell>
          <cell r="I88">
            <v>28900</v>
          </cell>
        </row>
        <row r="89">
          <cell r="B89">
            <v>2.6600000000000001E-4</v>
          </cell>
          <cell r="C89">
            <v>53500</v>
          </cell>
          <cell r="E89">
            <v>0</v>
          </cell>
          <cell r="F89">
            <v>0</v>
          </cell>
          <cell r="H89">
            <v>1.11E-4</v>
          </cell>
          <cell r="I89">
            <v>25500</v>
          </cell>
        </row>
        <row r="90">
          <cell r="B90">
            <v>2.92E-4</v>
          </cell>
          <cell r="C90">
            <v>50900</v>
          </cell>
          <cell r="E90">
            <v>0</v>
          </cell>
          <cell r="F90">
            <v>0</v>
          </cell>
          <cell r="H90">
            <v>1.6699999999999999E-4</v>
          </cell>
          <cell r="I90">
            <v>21100</v>
          </cell>
        </row>
        <row r="91">
          <cell r="B91">
            <v>2.9300000000000002E-4</v>
          </cell>
          <cell r="C91">
            <v>53400</v>
          </cell>
          <cell r="E91">
            <v>0</v>
          </cell>
          <cell r="F91">
            <v>0</v>
          </cell>
          <cell r="H91">
            <v>2.52E-4</v>
          </cell>
          <cell r="I91">
            <v>17300</v>
          </cell>
        </row>
        <row r="92">
          <cell r="B92">
            <v>2.9399999999999999E-4</v>
          </cell>
          <cell r="C92">
            <v>56700</v>
          </cell>
          <cell r="E92">
            <v>0</v>
          </cell>
          <cell r="F92">
            <v>0</v>
          </cell>
          <cell r="H92">
            <v>3.6000000000000002E-4</v>
          </cell>
          <cell r="I92">
            <v>14900</v>
          </cell>
        </row>
        <row r="93">
          <cell r="B93">
            <v>2.9399999999999999E-4</v>
          </cell>
          <cell r="C93">
            <v>61400</v>
          </cell>
          <cell r="E93">
            <v>0</v>
          </cell>
          <cell r="F93">
            <v>0</v>
          </cell>
          <cell r="H93">
            <v>4.5100000000000001E-4</v>
          </cell>
          <cell r="I93">
            <v>14800</v>
          </cell>
        </row>
        <row r="94">
          <cell r="B94">
            <v>3.3799999999999998E-4</v>
          </cell>
          <cell r="C94">
            <v>58400</v>
          </cell>
          <cell r="E94">
            <v>2.1900000000000001E-4</v>
          </cell>
          <cell r="F94">
            <v>4030</v>
          </cell>
          <cell r="H94">
            <v>4.4900000000000002E-4</v>
          </cell>
          <cell r="I94">
            <v>18500</v>
          </cell>
        </row>
        <row r="95">
          <cell r="B95">
            <v>4.1899999999999999E-4</v>
          </cell>
          <cell r="C95">
            <v>52100</v>
          </cell>
          <cell r="E95">
            <v>2.4000000000000001E-4</v>
          </cell>
          <cell r="F95">
            <v>12700</v>
          </cell>
          <cell r="H95">
            <v>4.6900000000000002E-4</v>
          </cell>
          <cell r="I95">
            <v>22200</v>
          </cell>
        </row>
        <row r="96">
          <cell r="B96">
            <v>7.3399999999999995E-4</v>
          </cell>
          <cell r="C96">
            <v>33400</v>
          </cell>
          <cell r="E96">
            <v>5.0199999999999995E-4</v>
          </cell>
          <cell r="F96">
            <v>11500</v>
          </cell>
          <cell r="H96">
            <v>5.9800000000000001E-4</v>
          </cell>
          <cell r="I96">
            <v>21900</v>
          </cell>
        </row>
        <row r="97">
          <cell r="B97">
            <v>1.0200000000000001E-3</v>
          </cell>
          <cell r="C97">
            <v>27300</v>
          </cell>
          <cell r="E97">
            <v>8.7500000000000002E-4</v>
          </cell>
          <cell r="F97">
            <v>10400</v>
          </cell>
          <cell r="H97">
            <v>1.3500000000000001E-3</v>
          </cell>
          <cell r="I97">
            <v>12200</v>
          </cell>
        </row>
        <row r="98">
          <cell r="B98">
            <v>1.0300000000000001E-3</v>
          </cell>
          <cell r="C98">
            <v>31200</v>
          </cell>
          <cell r="E98">
            <v>7.8399999999999997E-4</v>
          </cell>
          <cell r="F98">
            <v>17000</v>
          </cell>
          <cell r="H98">
            <v>8.7500000000000002E-4</v>
          </cell>
          <cell r="I98">
            <v>23500</v>
          </cell>
        </row>
        <row r="99">
          <cell r="B99">
            <v>1.4599999999999999E-3</v>
          </cell>
          <cell r="C99">
            <v>25500</v>
          </cell>
          <cell r="E99">
            <v>1.0200000000000001E-3</v>
          </cell>
          <cell r="F99">
            <v>18500</v>
          </cell>
          <cell r="H99">
            <v>1.8600000000000001E-3</v>
          </cell>
          <cell r="I99">
            <v>13800</v>
          </cell>
        </row>
        <row r="100">
          <cell r="B100">
            <v>2.6900000000000001E-3</v>
          </cell>
          <cell r="C100">
            <v>16200</v>
          </cell>
          <cell r="E100">
            <v>1.5499999999999999E-3</v>
          </cell>
          <cell r="F100">
            <v>16300</v>
          </cell>
          <cell r="H100">
            <v>3.0000000000000001E-3</v>
          </cell>
          <cell r="I100">
            <v>10700</v>
          </cell>
        </row>
        <row r="101">
          <cell r="B101">
            <v>3.2799999999999999E-3</v>
          </cell>
          <cell r="C101">
            <v>15800</v>
          </cell>
          <cell r="E101">
            <v>2.5500000000000002E-3</v>
          </cell>
          <cell r="F101">
            <v>13300</v>
          </cell>
          <cell r="H101">
            <v>3.2000000000000002E-3</v>
          </cell>
          <cell r="I101">
            <v>12500</v>
          </cell>
        </row>
        <row r="102">
          <cell r="B102">
            <v>4.2599999999999999E-3</v>
          </cell>
          <cell r="C102">
            <v>14600</v>
          </cell>
          <cell r="E102">
            <v>3.14E-3</v>
          </cell>
          <cell r="F102">
            <v>14100</v>
          </cell>
          <cell r="H102">
            <v>5.1399999999999996E-3</v>
          </cell>
          <cell r="I102">
            <v>9750</v>
          </cell>
        </row>
        <row r="103">
          <cell r="B103">
            <v>5.96E-3</v>
          </cell>
          <cell r="C103">
            <v>12500</v>
          </cell>
          <cell r="E103">
            <v>4.5900000000000003E-3</v>
          </cell>
          <cell r="F103">
            <v>12500</v>
          </cell>
          <cell r="H103">
            <v>7.0499999999999998E-3</v>
          </cell>
          <cell r="I103">
            <v>8850</v>
          </cell>
        </row>
        <row r="104">
          <cell r="B104">
            <v>9.3100000000000006E-3</v>
          </cell>
          <cell r="C104">
            <v>9690</v>
          </cell>
          <cell r="E104">
            <v>7.1599999999999997E-3</v>
          </cell>
          <cell r="F104">
            <v>10200</v>
          </cell>
          <cell r="H104">
            <v>1.0800000000000001E-2</v>
          </cell>
          <cell r="I104">
            <v>7160</v>
          </cell>
        </row>
        <row r="105">
          <cell r="B105">
            <v>1.4200000000000001E-2</v>
          </cell>
          <cell r="C105">
            <v>7670</v>
          </cell>
          <cell r="E105">
            <v>1.04E-2</v>
          </cell>
          <cell r="F105">
            <v>8930</v>
          </cell>
          <cell r="H105">
            <v>1.6199999999999999E-2</v>
          </cell>
          <cell r="I105">
            <v>5930</v>
          </cell>
        </row>
        <row r="106">
          <cell r="B106">
            <v>2.0500000000000001E-2</v>
          </cell>
          <cell r="C106">
            <v>6460</v>
          </cell>
          <cell r="E106">
            <v>1.55E-2</v>
          </cell>
          <cell r="F106">
            <v>7600</v>
          </cell>
          <cell r="H106">
            <v>2.3099999999999999E-2</v>
          </cell>
          <cell r="I106">
            <v>5120</v>
          </cell>
        </row>
        <row r="107">
          <cell r="B107">
            <v>3.1199999999999999E-2</v>
          </cell>
          <cell r="C107">
            <v>5120</v>
          </cell>
          <cell r="E107">
            <v>2.2599999999999999E-2</v>
          </cell>
          <cell r="F107">
            <v>6530</v>
          </cell>
          <cell r="H107">
            <v>3.4200000000000001E-2</v>
          </cell>
          <cell r="I107">
            <v>4250</v>
          </cell>
        </row>
        <row r="108">
          <cell r="B108">
            <v>4.8899999999999999E-2</v>
          </cell>
          <cell r="C108">
            <v>3940</v>
          </cell>
          <cell r="E108">
            <v>3.5200000000000002E-2</v>
          </cell>
          <cell r="F108">
            <v>5220</v>
          </cell>
          <cell r="H108">
            <v>4.9799999999999997E-2</v>
          </cell>
          <cell r="I108">
            <v>3570</v>
          </cell>
        </row>
        <row r="109">
          <cell r="B109">
            <v>7.9899999999999999E-2</v>
          </cell>
          <cell r="C109">
            <v>2880</v>
          </cell>
          <cell r="E109">
            <v>5.45E-2</v>
          </cell>
          <cell r="F109">
            <v>4170</v>
          </cell>
          <cell r="H109">
            <v>7.2300000000000003E-2</v>
          </cell>
          <cell r="I109">
            <v>2990</v>
          </cell>
        </row>
        <row r="110">
          <cell r="B110">
            <v>0.13</v>
          </cell>
          <cell r="C110">
            <v>2070</v>
          </cell>
          <cell r="E110">
            <v>8.9399999999999993E-2</v>
          </cell>
          <cell r="F110">
            <v>3090</v>
          </cell>
          <cell r="H110">
            <v>0.114</v>
          </cell>
          <cell r="I110">
            <v>2280</v>
          </cell>
        </row>
        <row r="111">
          <cell r="B111">
            <v>0.22</v>
          </cell>
          <cell r="C111">
            <v>1400</v>
          </cell>
          <cell r="E111">
            <v>0.155</v>
          </cell>
          <cell r="F111">
            <v>2120</v>
          </cell>
          <cell r="H111">
            <v>0.20699999999999999</v>
          </cell>
          <cell r="I111">
            <v>1460</v>
          </cell>
        </row>
        <row r="112">
          <cell r="B112">
            <v>0.37</v>
          </cell>
          <cell r="C112">
            <v>890</v>
          </cell>
          <cell r="E112">
            <v>0.29599999999999999</v>
          </cell>
          <cell r="F112">
            <v>1280</v>
          </cell>
          <cell r="H112">
            <v>0.377</v>
          </cell>
          <cell r="I112">
            <v>871</v>
          </cell>
        </row>
        <row r="113">
          <cell r="B113">
            <v>0.56399999999999995</v>
          </cell>
          <cell r="C113">
            <v>591</v>
          </cell>
          <cell r="E113">
            <v>0.41499999999999998</v>
          </cell>
          <cell r="F113">
            <v>964</v>
          </cell>
          <cell r="H113">
            <v>0.45900000000000002</v>
          </cell>
          <cell r="I113">
            <v>729</v>
          </cell>
        </row>
        <row r="114">
          <cell r="B114">
            <v>0.62</v>
          </cell>
          <cell r="C114">
            <v>535</v>
          </cell>
          <cell r="E114">
            <v>0.41</v>
          </cell>
          <cell r="F114">
            <v>1130</v>
          </cell>
          <cell r="H114">
            <v>0.59</v>
          </cell>
          <cell r="I114">
            <v>604</v>
          </cell>
        </row>
        <row r="115">
          <cell r="B115">
            <v>0.79100000000000004</v>
          </cell>
          <cell r="C115">
            <v>433</v>
          </cell>
          <cell r="E115">
            <v>0.60499999999999998</v>
          </cell>
          <cell r="F115">
            <v>891</v>
          </cell>
          <cell r="H115">
            <v>0.84699999999999998</v>
          </cell>
          <cell r="I115">
            <v>424</v>
          </cell>
        </row>
        <row r="116">
          <cell r="B116">
            <v>0.96799999999999997</v>
          </cell>
          <cell r="C116">
            <v>366</v>
          </cell>
          <cell r="E116">
            <v>0.95399999999999996</v>
          </cell>
          <cell r="F116">
            <v>591</v>
          </cell>
          <cell r="H116">
            <v>1.03</v>
          </cell>
          <cell r="I116">
            <v>350</v>
          </cell>
        </row>
        <row r="117">
          <cell r="B117">
            <v>1.17</v>
          </cell>
          <cell r="C117">
            <v>322</v>
          </cell>
          <cell r="E117">
            <v>0.98299999999999998</v>
          </cell>
          <cell r="F117">
            <v>613</v>
          </cell>
          <cell r="H117">
            <v>1.24</v>
          </cell>
          <cell r="I117">
            <v>299</v>
          </cell>
        </row>
        <row r="118">
          <cell r="B118">
            <v>0.998</v>
          </cell>
          <cell r="C118">
            <v>450</v>
          </cell>
          <cell r="E118">
            <v>1.46</v>
          </cell>
          <cell r="F118">
            <v>272</v>
          </cell>
          <cell r="H118">
            <v>1.56</v>
          </cell>
          <cell r="I118">
            <v>250</v>
          </cell>
        </row>
        <row r="119">
          <cell r="B119">
            <v>2.04</v>
          </cell>
          <cell r="C119">
            <v>183</v>
          </cell>
          <cell r="E119">
            <v>2.0499999999999998</v>
          </cell>
          <cell r="F119">
            <v>204</v>
          </cell>
          <cell r="H119">
            <v>1.94</v>
          </cell>
          <cell r="I119">
            <v>197</v>
          </cell>
        </row>
        <row r="120">
          <cell r="B120">
            <v>2.5099999999999998</v>
          </cell>
          <cell r="C120">
            <v>156</v>
          </cell>
          <cell r="E120">
            <v>1.69</v>
          </cell>
          <cell r="F120">
            <v>300</v>
          </cell>
          <cell r="H120">
            <v>2.58</v>
          </cell>
          <cell r="I120">
            <v>147</v>
          </cell>
        </row>
        <row r="121">
          <cell r="B121">
            <v>3.27</v>
          </cell>
          <cell r="C121">
            <v>122</v>
          </cell>
          <cell r="E121">
            <v>3.29</v>
          </cell>
          <cell r="F121">
            <v>115</v>
          </cell>
          <cell r="H121">
            <v>3.22</v>
          </cell>
          <cell r="I121">
            <v>113</v>
          </cell>
        </row>
        <row r="122">
          <cell r="B122">
            <v>4.0599999999999996</v>
          </cell>
          <cell r="C122">
            <v>117</v>
          </cell>
          <cell r="E122">
            <v>3.24</v>
          </cell>
          <cell r="F122">
            <v>131</v>
          </cell>
          <cell r="H122">
            <v>3.98</v>
          </cell>
          <cell r="I122">
            <v>94.9</v>
          </cell>
        </row>
        <row r="123">
          <cell r="B123">
            <v>5.05</v>
          </cell>
          <cell r="C123">
            <v>75.5</v>
          </cell>
          <cell r="E123">
            <v>5.0599999999999996</v>
          </cell>
          <cell r="F123">
            <v>75.5</v>
          </cell>
          <cell r="H123">
            <v>5.09</v>
          </cell>
          <cell r="I123">
            <v>72.2</v>
          </cell>
        </row>
        <row r="124">
          <cell r="B124">
            <v>6.2</v>
          </cell>
          <cell r="C124">
            <v>64.7</v>
          </cell>
          <cell r="E124">
            <v>6.3</v>
          </cell>
          <cell r="F124">
            <v>60.7</v>
          </cell>
          <cell r="H124">
            <v>6.37</v>
          </cell>
          <cell r="I124">
            <v>58.4</v>
          </cell>
        </row>
        <row r="125">
          <cell r="B125">
            <v>7.95</v>
          </cell>
          <cell r="C125">
            <v>52.2</v>
          </cell>
          <cell r="E125">
            <v>7.49</v>
          </cell>
          <cell r="F125">
            <v>51.8</v>
          </cell>
          <cell r="H125">
            <v>7.98</v>
          </cell>
          <cell r="I125">
            <v>46</v>
          </cell>
        </row>
        <row r="126">
          <cell r="B126">
            <v>9.99</v>
          </cell>
          <cell r="C126">
            <v>41.4</v>
          </cell>
          <cell r="E126">
            <v>10</v>
          </cell>
          <cell r="F126">
            <v>43.7</v>
          </cell>
          <cell r="H126">
            <v>9.89</v>
          </cell>
          <cell r="I126">
            <v>37.9</v>
          </cell>
        </row>
        <row r="127">
          <cell r="B127">
            <v>12.7</v>
          </cell>
          <cell r="C127">
            <v>33.4</v>
          </cell>
          <cell r="E127">
            <v>12.6</v>
          </cell>
          <cell r="F127">
            <v>34.200000000000003</v>
          </cell>
          <cell r="H127">
            <v>12.6</v>
          </cell>
          <cell r="I127">
            <v>30.8</v>
          </cell>
        </row>
        <row r="128">
          <cell r="B128">
            <v>15.9</v>
          </cell>
          <cell r="C128">
            <v>27.2</v>
          </cell>
          <cell r="E128">
            <v>15.8</v>
          </cell>
          <cell r="F128">
            <v>28.1</v>
          </cell>
          <cell r="H128">
            <v>15.9</v>
          </cell>
          <cell r="I128">
            <v>24.8</v>
          </cell>
        </row>
        <row r="129">
          <cell r="B129">
            <v>19.899999999999999</v>
          </cell>
          <cell r="C129">
            <v>22.5</v>
          </cell>
          <cell r="E129">
            <v>20</v>
          </cell>
          <cell r="F129">
            <v>22.5</v>
          </cell>
          <cell r="H129">
            <v>20</v>
          </cell>
          <cell r="I129">
            <v>20.399999999999999</v>
          </cell>
        </row>
        <row r="130">
          <cell r="B130">
            <v>25.1</v>
          </cell>
          <cell r="C130">
            <v>18.3</v>
          </cell>
          <cell r="E130">
            <v>25.1</v>
          </cell>
          <cell r="F130">
            <v>18.3</v>
          </cell>
          <cell r="H130">
            <v>25.1</v>
          </cell>
          <cell r="I130">
            <v>16.600000000000001</v>
          </cell>
        </row>
        <row r="131">
          <cell r="B131">
            <v>31.6</v>
          </cell>
          <cell r="C131">
            <v>15.2</v>
          </cell>
          <cell r="E131">
            <v>31.6</v>
          </cell>
          <cell r="F131">
            <v>14.6</v>
          </cell>
          <cell r="H131">
            <v>31.8</v>
          </cell>
          <cell r="I131">
            <v>13.6</v>
          </cell>
        </row>
        <row r="132">
          <cell r="B132">
            <v>39.9</v>
          </cell>
          <cell r="C132">
            <v>12.6</v>
          </cell>
          <cell r="E132">
            <v>39.799999999999997</v>
          </cell>
          <cell r="F132">
            <v>12.4</v>
          </cell>
          <cell r="H132">
            <v>40</v>
          </cell>
          <cell r="I132">
            <v>11</v>
          </cell>
        </row>
        <row r="133">
          <cell r="B133">
            <v>50.1</v>
          </cell>
          <cell r="C133">
            <v>10.6</v>
          </cell>
          <cell r="E133">
            <v>50.1</v>
          </cell>
          <cell r="F133">
            <v>10.3</v>
          </cell>
          <cell r="H133">
            <v>50.1</v>
          </cell>
          <cell r="I133">
            <v>9.09</v>
          </cell>
        </row>
        <row r="134">
          <cell r="B134">
            <v>63.2</v>
          </cell>
          <cell r="C134">
            <v>8.64</v>
          </cell>
          <cell r="E134">
            <v>63.1</v>
          </cell>
          <cell r="F134">
            <v>8.25</v>
          </cell>
          <cell r="H134">
            <v>63</v>
          </cell>
          <cell r="I134">
            <v>7.55</v>
          </cell>
        </row>
        <row r="135">
          <cell r="B135">
            <v>79.5</v>
          </cell>
          <cell r="C135">
            <v>7.26</v>
          </cell>
          <cell r="E135">
            <v>79.599999999999994</v>
          </cell>
          <cell r="F135">
            <v>6.8</v>
          </cell>
          <cell r="H135">
            <v>79.400000000000006</v>
          </cell>
          <cell r="I135">
            <v>6.37</v>
          </cell>
        </row>
        <row r="136">
          <cell r="B136">
            <v>100</v>
          </cell>
          <cell r="C136">
            <v>5.96</v>
          </cell>
          <cell r="E136">
            <v>99.8</v>
          </cell>
          <cell r="F136">
            <v>5.58</v>
          </cell>
          <cell r="H136">
            <v>100</v>
          </cell>
          <cell r="I136">
            <v>5.19</v>
          </cell>
        </row>
        <row r="137">
          <cell r="B137">
            <v>126</v>
          </cell>
          <cell r="C137">
            <v>5.03</v>
          </cell>
          <cell r="E137">
            <v>126</v>
          </cell>
          <cell r="F137">
            <v>4.83</v>
          </cell>
          <cell r="H137">
            <v>126</v>
          </cell>
          <cell r="I137">
            <v>4.26</v>
          </cell>
        </row>
        <row r="138">
          <cell r="B138">
            <v>158</v>
          </cell>
          <cell r="C138">
            <v>4.21</v>
          </cell>
          <cell r="E138">
            <v>158</v>
          </cell>
          <cell r="F138">
            <v>3.91</v>
          </cell>
          <cell r="H138">
            <v>159</v>
          </cell>
          <cell r="I138">
            <v>3.49</v>
          </cell>
        </row>
        <row r="139">
          <cell r="B139">
            <v>200</v>
          </cell>
          <cell r="C139">
            <v>3.49</v>
          </cell>
          <cell r="E139">
            <v>199</v>
          </cell>
          <cell r="F139">
            <v>3.26</v>
          </cell>
          <cell r="H139">
            <v>199</v>
          </cell>
          <cell r="I139">
            <v>2.91</v>
          </cell>
        </row>
        <row r="140">
          <cell r="B140">
            <v>251</v>
          </cell>
          <cell r="C140">
            <v>2.97</v>
          </cell>
          <cell r="E140">
            <v>251</v>
          </cell>
          <cell r="F140">
            <v>2.81</v>
          </cell>
          <cell r="H140">
            <v>251</v>
          </cell>
          <cell r="I140">
            <v>2.4700000000000002</v>
          </cell>
        </row>
        <row r="141">
          <cell r="B141">
            <v>316</v>
          </cell>
          <cell r="C141">
            <v>2.54</v>
          </cell>
          <cell r="E141">
            <v>316</v>
          </cell>
          <cell r="F141">
            <v>2.37</v>
          </cell>
          <cell r="H141">
            <v>316</v>
          </cell>
          <cell r="I141">
            <v>2.2000000000000002</v>
          </cell>
        </row>
        <row r="142">
          <cell r="B142">
            <v>398</v>
          </cell>
          <cell r="C142">
            <v>2.25</v>
          </cell>
          <cell r="E142">
            <v>398</v>
          </cell>
          <cell r="F142">
            <v>2.11</v>
          </cell>
          <cell r="H142">
            <v>398</v>
          </cell>
          <cell r="I142">
            <v>1.96</v>
          </cell>
        </row>
        <row r="143">
          <cell r="B143">
            <v>501</v>
          </cell>
          <cell r="C143">
            <v>2.04</v>
          </cell>
          <cell r="E143">
            <v>502</v>
          </cell>
          <cell r="F143">
            <v>2.0499999999999998</v>
          </cell>
          <cell r="H143">
            <v>501</v>
          </cell>
          <cell r="I143">
            <v>1.78</v>
          </cell>
        </row>
        <row r="144">
          <cell r="B144">
            <v>631</v>
          </cell>
          <cell r="C144">
            <v>1.89</v>
          </cell>
          <cell r="E144">
            <v>629</v>
          </cell>
          <cell r="F144">
            <v>1.86</v>
          </cell>
          <cell r="H144">
            <v>631</v>
          </cell>
          <cell r="I144">
            <v>1.67</v>
          </cell>
        </row>
        <row r="145">
          <cell r="B145">
            <v>794</v>
          </cell>
          <cell r="C145">
            <v>1.75</v>
          </cell>
          <cell r="E145">
            <v>789</v>
          </cell>
          <cell r="F145">
            <v>1.99</v>
          </cell>
          <cell r="H145">
            <v>794</v>
          </cell>
          <cell r="I145">
            <v>1.57</v>
          </cell>
        </row>
        <row r="146">
          <cell r="B146">
            <v>1000</v>
          </cell>
          <cell r="C146">
            <v>1.6</v>
          </cell>
          <cell r="E146">
            <v>869</v>
          </cell>
          <cell r="F146">
            <v>2.02</v>
          </cell>
          <cell r="H146">
            <v>1000</v>
          </cell>
          <cell r="I146">
            <v>1.41</v>
          </cell>
        </row>
      </sheetData>
      <sheetData sheetId="1">
        <row r="8">
          <cell r="E8">
            <v>1.08E-4</v>
          </cell>
        </row>
      </sheetData>
      <sheetData sheetId="2"/>
      <sheetData sheetId="3"/>
      <sheetData sheetId="4">
        <row r="19">
          <cell r="B19">
            <v>1E-4</v>
          </cell>
        </row>
      </sheetData>
      <sheetData sheetId="5"/>
      <sheetData sheetId="6">
        <row r="179">
          <cell r="B179">
            <v>1E-4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Pit 1"/>
      <sheetName val="Raw Pit 2"/>
      <sheetName val="Average Pit 1"/>
      <sheetName val="Average Pit 2"/>
      <sheetName val="Pit 3"/>
      <sheetName val="Comparison Pits"/>
    </sheetNames>
    <sheetDataSet>
      <sheetData sheetId="0"/>
      <sheetData sheetId="1"/>
      <sheetData sheetId="2">
        <row r="8">
          <cell r="B8">
            <v>1.16E-4</v>
          </cell>
          <cell r="C8">
            <v>160000</v>
          </cell>
          <cell r="E8">
            <v>8.209999999999999E-5</v>
          </cell>
          <cell r="F8">
            <v>28673.333333333332</v>
          </cell>
          <cell r="H8">
            <v>1.3153333333333332E-4</v>
          </cell>
          <cell r="I8">
            <v>31400</v>
          </cell>
          <cell r="K8">
            <v>1.3100000000000001E-4</v>
          </cell>
          <cell r="L8">
            <v>36200</v>
          </cell>
          <cell r="N8">
            <v>7.1400000000000001E-5</v>
          </cell>
          <cell r="O8">
            <v>208000</v>
          </cell>
          <cell r="Q8">
            <v>5.1666666666666651E-5</v>
          </cell>
          <cell r="R8">
            <v>93033.333333333328</v>
          </cell>
          <cell r="T8">
            <v>1.7799999999999999E-4</v>
          </cell>
          <cell r="U8">
            <v>53900</v>
          </cell>
        </row>
        <row r="9">
          <cell r="B9">
            <v>4.8796499999999999E-5</v>
          </cell>
          <cell r="C9">
            <v>1152500</v>
          </cell>
          <cell r="E9">
            <v>8.1666666666666669E-5</v>
          </cell>
          <cell r="F9">
            <v>31333.333333333332</v>
          </cell>
          <cell r="H9">
            <v>1.3706666666666667E-4</v>
          </cell>
          <cell r="I9">
            <v>32833.333333333336</v>
          </cell>
          <cell r="K9">
            <v>1.2449999999999999E-4</v>
          </cell>
          <cell r="L9">
            <v>20000</v>
          </cell>
          <cell r="N9">
            <v>9.1199999999999994E-5</v>
          </cell>
          <cell r="O9">
            <v>166000</v>
          </cell>
          <cell r="Q9">
            <v>3.2966666666666671E-5</v>
          </cell>
          <cell r="R9">
            <v>119700</v>
          </cell>
          <cell r="T9">
            <v>1.6799999999999999E-4</v>
          </cell>
          <cell r="U9">
            <v>59000</v>
          </cell>
        </row>
        <row r="10">
          <cell r="B10">
            <v>5.4900000000000006E-5</v>
          </cell>
          <cell r="C10">
            <v>137050</v>
          </cell>
          <cell r="E10">
            <v>1.0293333333333335E-4</v>
          </cell>
          <cell r="F10">
            <v>26466.666666666668</v>
          </cell>
          <cell r="H10">
            <v>1.65E-4</v>
          </cell>
          <cell r="I10">
            <v>28600</v>
          </cell>
          <cell r="K10">
            <v>1.54E-4</v>
          </cell>
          <cell r="L10">
            <v>19700</v>
          </cell>
          <cell r="N10">
            <v>6.3999999999999997E-5</v>
          </cell>
          <cell r="O10">
            <v>244000</v>
          </cell>
          <cell r="Q10">
            <v>4.3133333333333322E-5</v>
          </cell>
          <cell r="R10">
            <v>148633.33333333334</v>
          </cell>
          <cell r="T10">
            <v>1.55E-4</v>
          </cell>
          <cell r="U10">
            <v>66500</v>
          </cell>
        </row>
        <row r="11">
          <cell r="B11">
            <v>6.7000000000000002E-5</v>
          </cell>
          <cell r="C11">
            <v>124000</v>
          </cell>
          <cell r="E11">
            <v>1.2566666666666667E-4</v>
          </cell>
          <cell r="F11">
            <v>25500</v>
          </cell>
          <cell r="H11">
            <v>2.0033333333333331E-4</v>
          </cell>
          <cell r="I11">
            <v>25533.333333333332</v>
          </cell>
          <cell r="K11">
            <v>1.9999999999999998E-4</v>
          </cell>
          <cell r="L11">
            <v>16865</v>
          </cell>
          <cell r="N11">
            <v>7.5900000000000002E-5</v>
          </cell>
          <cell r="O11">
            <v>213000</v>
          </cell>
          <cell r="Q11">
            <v>5.3033333333333319E-5</v>
          </cell>
          <cell r="R11">
            <v>176500</v>
          </cell>
          <cell r="T11">
            <v>1.6200000000000001E-4</v>
          </cell>
          <cell r="U11">
            <v>66500</v>
          </cell>
        </row>
        <row r="12">
          <cell r="B12">
            <v>8.42E-5</v>
          </cell>
          <cell r="C12">
            <v>114000</v>
          </cell>
          <cell r="E12">
            <v>1.7266666666666667E-4</v>
          </cell>
          <cell r="F12">
            <v>22866.666666666668</v>
          </cell>
          <cell r="H12">
            <v>2.3766666666666663E-4</v>
          </cell>
          <cell r="I12">
            <v>24033.333333333332</v>
          </cell>
          <cell r="K12">
            <v>2.6600000000000001E-4</v>
          </cell>
          <cell r="L12">
            <v>14640</v>
          </cell>
          <cell r="N12">
            <v>8.7899999999999995E-5</v>
          </cell>
          <cell r="O12">
            <v>191000</v>
          </cell>
          <cell r="Q12">
            <v>7.1566666666666667E-5</v>
          </cell>
          <cell r="R12">
            <v>236433.33333333334</v>
          </cell>
          <cell r="T12">
            <v>1.66E-4</v>
          </cell>
          <cell r="U12">
            <v>69100</v>
          </cell>
        </row>
        <row r="13">
          <cell r="B13">
            <v>1.0620000000000001E-4</v>
          </cell>
          <cell r="C13">
            <v>103750</v>
          </cell>
          <cell r="E13">
            <v>2.4166666666666664E-4</v>
          </cell>
          <cell r="F13">
            <v>20366.666666666668</v>
          </cell>
          <cell r="H13">
            <v>2.7566666666666668E-4</v>
          </cell>
          <cell r="I13">
            <v>23700</v>
          </cell>
          <cell r="K13">
            <v>3.476666666666667E-4</v>
          </cell>
          <cell r="L13">
            <v>9776.6666666666661</v>
          </cell>
          <cell r="N13">
            <v>9.8900000000000005E-5</v>
          </cell>
          <cell r="O13">
            <v>179000</v>
          </cell>
          <cell r="Q13">
            <v>9.8403333333333334E-5</v>
          </cell>
          <cell r="R13">
            <v>3434133.3333333335</v>
          </cell>
          <cell r="T13">
            <v>1.6200000000000001E-4</v>
          </cell>
          <cell r="U13">
            <v>76100</v>
          </cell>
        </row>
        <row r="14">
          <cell r="B14">
            <v>1.3099999999999999E-4</v>
          </cell>
          <cell r="C14">
            <v>95450</v>
          </cell>
          <cell r="E14">
            <v>3.3233333333333335E-4</v>
          </cell>
          <cell r="F14">
            <v>17600</v>
          </cell>
          <cell r="H14">
            <v>3.0233333333333333E-4</v>
          </cell>
          <cell r="I14">
            <v>25066.666666666668</v>
          </cell>
          <cell r="K14">
            <v>4.1533333333333331E-4</v>
          </cell>
          <cell r="L14">
            <v>10526.666666666666</v>
          </cell>
          <cell r="N14">
            <v>1.15E-4</v>
          </cell>
          <cell r="O14">
            <v>164000</v>
          </cell>
          <cell r="Q14">
            <v>1.3056666666666668E-4</v>
          </cell>
          <cell r="R14">
            <v>-89966.666666666672</v>
          </cell>
          <cell r="T14">
            <v>1.54E-4</v>
          </cell>
          <cell r="U14">
            <v>86900</v>
          </cell>
        </row>
        <row r="15">
          <cell r="B15">
            <v>1.5650000000000001E-4</v>
          </cell>
          <cell r="C15">
            <v>90850</v>
          </cell>
          <cell r="E15">
            <v>4.4500000000000003E-4</v>
          </cell>
          <cell r="F15">
            <v>16366.666666666666</v>
          </cell>
          <cell r="H15">
            <v>3.5066666666666666E-4</v>
          </cell>
          <cell r="I15">
            <v>25266.666666666668</v>
          </cell>
          <cell r="K15">
            <v>4.1799999999999997E-4</v>
          </cell>
          <cell r="L15">
            <v>14033.333333333334</v>
          </cell>
          <cell r="N15">
            <v>1.3799999999999999E-4</v>
          </cell>
          <cell r="O15">
            <v>146000</v>
          </cell>
          <cell r="Q15">
            <v>1.863E-4</v>
          </cell>
          <cell r="R15">
            <v>32166.666666666668</v>
          </cell>
          <cell r="T15">
            <v>2.05E-4</v>
          </cell>
          <cell r="U15">
            <v>71900</v>
          </cell>
        </row>
        <row r="16">
          <cell r="B16">
            <v>1.8599999999999999E-4</v>
          </cell>
          <cell r="C16">
            <v>56623.333333333336</v>
          </cell>
          <cell r="E16">
            <v>5.2233333333333331E-4</v>
          </cell>
          <cell r="F16">
            <v>17766.666666666668</v>
          </cell>
          <cell r="H16">
            <v>4.46E-4</v>
          </cell>
          <cell r="I16">
            <v>24400</v>
          </cell>
          <cell r="K16">
            <v>6.2133333333333333E-4</v>
          </cell>
          <cell r="L16">
            <v>11933.333333333334</v>
          </cell>
          <cell r="N16">
            <v>1.63E-4</v>
          </cell>
          <cell r="O16">
            <v>135000</v>
          </cell>
          <cell r="Q16">
            <v>2.8500000000000004E-4</v>
          </cell>
          <cell r="R16">
            <v>32266.666666666668</v>
          </cell>
          <cell r="T16">
            <v>3.6999999999999999E-4</v>
          </cell>
          <cell r="U16">
            <v>44500</v>
          </cell>
        </row>
        <row r="17">
          <cell r="B17">
            <v>2.5000000000000001E-4</v>
          </cell>
          <cell r="C17">
            <v>50200</v>
          </cell>
          <cell r="E17">
            <v>4.9766666666666666E-4</v>
          </cell>
          <cell r="F17">
            <v>22600</v>
          </cell>
          <cell r="H17">
            <v>7.043333333333334E-4</v>
          </cell>
          <cell r="I17">
            <v>19666.666666666668</v>
          </cell>
          <cell r="K17">
            <v>1.1533333333333335E-3</v>
          </cell>
          <cell r="L17">
            <v>8216.6666666666661</v>
          </cell>
          <cell r="N17">
            <v>2.2900000000000001E-4</v>
          </cell>
          <cell r="O17">
            <v>105000</v>
          </cell>
          <cell r="Q17">
            <v>4.4466666666666662E-4</v>
          </cell>
          <cell r="R17">
            <v>27533.333333333332</v>
          </cell>
          <cell r="T17">
            <v>5.0750000000000003E-4</v>
          </cell>
          <cell r="U17">
            <v>14330</v>
          </cell>
        </row>
        <row r="18">
          <cell r="B18">
            <v>3.5733333333333336E-4</v>
          </cell>
          <cell r="C18">
            <v>44533.333333333336</v>
          </cell>
          <cell r="E18">
            <v>7.8366666666666656E-4</v>
          </cell>
          <cell r="F18">
            <v>17866.666666666668</v>
          </cell>
          <cell r="H18">
            <v>8.8433333333333333E-4</v>
          </cell>
          <cell r="I18">
            <v>18266.666666666668</v>
          </cell>
          <cell r="K18">
            <v>8.3833333333333329E-4</v>
          </cell>
          <cell r="L18">
            <v>14366.666666666666</v>
          </cell>
          <cell r="N18">
            <v>2.5000000000000001E-4</v>
          </cell>
          <cell r="O18">
            <v>108000</v>
          </cell>
          <cell r="Q18">
            <v>4.8200000000000001E-4</v>
          </cell>
          <cell r="R18">
            <v>32566.666666666668</v>
          </cell>
          <cell r="T18">
            <v>6.0800000000000003E-4</v>
          </cell>
          <cell r="U18">
            <v>18405</v>
          </cell>
        </row>
        <row r="19">
          <cell r="B19">
            <v>5.2599999999999999E-4</v>
          </cell>
          <cell r="C19">
            <v>39500</v>
          </cell>
          <cell r="E19">
            <v>1.1969999999999999E-3</v>
          </cell>
          <cell r="F19">
            <v>15266.666666666666</v>
          </cell>
          <cell r="H19">
            <v>1.0810000000000001E-3</v>
          </cell>
          <cell r="I19">
            <v>19233.333333333332</v>
          </cell>
          <cell r="K19">
            <v>1.83E-3</v>
          </cell>
          <cell r="L19">
            <v>8243.3333333333339</v>
          </cell>
          <cell r="N19">
            <v>4.0499999999999998E-4</v>
          </cell>
          <cell r="O19">
            <v>42056.5</v>
          </cell>
          <cell r="Q19">
            <v>5.2599999999999999E-4</v>
          </cell>
          <cell r="R19">
            <v>50010</v>
          </cell>
          <cell r="T19">
            <v>6.8550000000000002E-4</v>
          </cell>
          <cell r="U19">
            <v>23070</v>
          </cell>
        </row>
        <row r="20">
          <cell r="B20">
            <v>5.3700000000000004E-4</v>
          </cell>
          <cell r="C20">
            <v>49166.666666666664</v>
          </cell>
          <cell r="E20">
            <v>1.4003333333333333E-3</v>
          </cell>
          <cell r="F20">
            <v>16300</v>
          </cell>
          <cell r="H20">
            <v>1.6300000000000002E-3</v>
          </cell>
          <cell r="I20">
            <v>14066.666666666666</v>
          </cell>
          <cell r="K20">
            <v>2.2699999999999999E-3</v>
          </cell>
          <cell r="L20">
            <v>8643.3333333333339</v>
          </cell>
          <cell r="N20">
            <v>5.3899999999999998E-4</v>
          </cell>
          <cell r="O20">
            <v>33730</v>
          </cell>
          <cell r="Q20">
            <v>9.4366666666666676E-4</v>
          </cell>
          <cell r="R20">
            <v>36336.666666666664</v>
          </cell>
          <cell r="T20">
            <v>7.9500000000000003E-4</v>
          </cell>
          <cell r="U20">
            <v>23450</v>
          </cell>
        </row>
        <row r="21">
          <cell r="B21">
            <v>7.2566666666666667E-4</v>
          </cell>
          <cell r="C21">
            <v>39733.333333333336</v>
          </cell>
          <cell r="E21">
            <v>2.0333333333333336E-3</v>
          </cell>
          <cell r="F21">
            <v>12866.666666666666</v>
          </cell>
          <cell r="H21">
            <v>2.0033333333333331E-3</v>
          </cell>
          <cell r="I21">
            <v>14000</v>
          </cell>
          <cell r="K21">
            <v>3.0200000000000001E-3</v>
          </cell>
          <cell r="L21">
            <v>8130</v>
          </cell>
          <cell r="N21">
            <v>6.1600000000000001E-4</v>
          </cell>
          <cell r="O21">
            <v>28213.333333333332</v>
          </cell>
          <cell r="Q21">
            <v>9.9933333333333319E-4</v>
          </cell>
          <cell r="R21">
            <v>29340</v>
          </cell>
          <cell r="T21">
            <v>1.415E-3</v>
          </cell>
          <cell r="U21">
            <v>18600</v>
          </cell>
        </row>
        <row r="22">
          <cell r="B22">
            <v>1.243E-3</v>
          </cell>
          <cell r="C22">
            <v>30566.666666666668</v>
          </cell>
          <cell r="E22">
            <v>3.0266666666666667E-3</v>
          </cell>
          <cell r="F22">
            <v>10830</v>
          </cell>
          <cell r="H22">
            <v>2.9200000000000003E-3</v>
          </cell>
          <cell r="I22">
            <v>11700</v>
          </cell>
          <cell r="K22">
            <v>3.96E-3</v>
          </cell>
          <cell r="L22">
            <v>7660</v>
          </cell>
          <cell r="N22">
            <v>6.9566666666666681E-4</v>
          </cell>
          <cell r="O22">
            <v>35066.666666666664</v>
          </cell>
          <cell r="Q22">
            <v>1.5700000000000002E-3</v>
          </cell>
          <cell r="R22">
            <v>32260</v>
          </cell>
          <cell r="T22">
            <v>1.8649999999999999E-3</v>
          </cell>
          <cell r="U22">
            <v>17150</v>
          </cell>
        </row>
        <row r="23">
          <cell r="B23">
            <v>1.3866666666666665E-3</v>
          </cell>
          <cell r="C23">
            <v>32333.333333333332</v>
          </cell>
          <cell r="E23">
            <v>4.15E-3</v>
          </cell>
          <cell r="F23">
            <v>9850</v>
          </cell>
          <cell r="H23">
            <v>4.2399999999999998E-3</v>
          </cell>
          <cell r="I23">
            <v>9993.3333333333339</v>
          </cell>
          <cell r="K23">
            <v>5.6333333333333331E-3</v>
          </cell>
          <cell r="L23">
            <v>6700</v>
          </cell>
          <cell r="N23">
            <v>1.191E-3</v>
          </cell>
          <cell r="O23">
            <v>27433.333333333332</v>
          </cell>
          <cell r="Q23">
            <v>2.1700000000000001E-3</v>
          </cell>
          <cell r="R23">
            <v>23146.666666666668</v>
          </cell>
          <cell r="T23">
            <v>2.3800000000000002E-3</v>
          </cell>
          <cell r="U23">
            <v>16700</v>
          </cell>
        </row>
        <row r="24">
          <cell r="B24">
            <v>1.7066666666666664E-3</v>
          </cell>
          <cell r="C24">
            <v>33333.333333333336</v>
          </cell>
          <cell r="E24">
            <v>5.6800000000000002E-3</v>
          </cell>
          <cell r="F24">
            <v>8936.6666666666661</v>
          </cell>
          <cell r="H24">
            <v>6.2266666666666659E-3</v>
          </cell>
          <cell r="I24">
            <v>8366.6666666666661</v>
          </cell>
          <cell r="K24">
            <v>8.0999999999999996E-3</v>
          </cell>
          <cell r="L24">
            <v>5793.333333333333</v>
          </cell>
          <cell r="N24">
            <v>1.4000000000000002E-3</v>
          </cell>
          <cell r="O24">
            <v>31866.666666666668</v>
          </cell>
          <cell r="Q24">
            <v>3.3100000000000004E-3</v>
          </cell>
          <cell r="R24">
            <v>18903.333333333332</v>
          </cell>
          <cell r="T24">
            <v>3.2500000000000003E-3</v>
          </cell>
          <cell r="U24">
            <v>15550</v>
          </cell>
        </row>
        <row r="25">
          <cell r="B25">
            <v>2.9466666666666669E-3</v>
          </cell>
          <cell r="C25">
            <v>24100</v>
          </cell>
          <cell r="E25">
            <v>8.6900000000000015E-3</v>
          </cell>
          <cell r="F25">
            <v>7203.333333333333</v>
          </cell>
          <cell r="H25">
            <v>9.0966666666666678E-3</v>
          </cell>
          <cell r="I25">
            <v>7050</v>
          </cell>
          <cell r="K25">
            <v>1.1233333333333333E-2</v>
          </cell>
          <cell r="L25">
            <v>5220</v>
          </cell>
          <cell r="N25">
            <v>2.0166666666666666E-3</v>
          </cell>
          <cell r="O25">
            <v>28500</v>
          </cell>
          <cell r="Q25">
            <v>4.1199999999999995E-3</v>
          </cell>
          <cell r="R25">
            <v>19273.333333333332</v>
          </cell>
          <cell r="T25">
            <v>5.0100000000000006E-3</v>
          </cell>
          <cell r="U25">
            <v>12600</v>
          </cell>
        </row>
        <row r="26">
          <cell r="B26">
            <v>4.4733333333333335E-3</v>
          </cell>
          <cell r="C26">
            <v>20166.666666666668</v>
          </cell>
          <cell r="E26">
            <v>1.2366666666666666E-2</v>
          </cell>
          <cell r="F26">
            <v>6286.666666666667</v>
          </cell>
          <cell r="H26">
            <v>1.3166666666666667E-2</v>
          </cell>
          <cell r="I26">
            <v>5973.333333333333</v>
          </cell>
          <cell r="K26">
            <v>1.5799999999999998E-2</v>
          </cell>
          <cell r="L26">
            <v>4560</v>
          </cell>
          <cell r="N26">
            <v>3.0500000000000002E-3</v>
          </cell>
          <cell r="O26">
            <v>24666.666666666668</v>
          </cell>
          <cell r="Q26">
            <v>6.1666666666666667E-3</v>
          </cell>
          <cell r="R26">
            <v>16113.333333333334</v>
          </cell>
          <cell r="T26">
            <v>6.94E-3</v>
          </cell>
          <cell r="U26">
            <v>11400</v>
          </cell>
        </row>
        <row r="27">
          <cell r="B27">
            <v>7.0533333333333325E-3</v>
          </cell>
          <cell r="C27">
            <v>15700</v>
          </cell>
          <cell r="E27">
            <v>1.8133333333333331E-2</v>
          </cell>
          <cell r="F27">
            <v>5286.666666666667</v>
          </cell>
          <cell r="H27">
            <v>1.9833333333333331E-2</v>
          </cell>
          <cell r="I27">
            <v>4860</v>
          </cell>
          <cell r="K27">
            <v>2.2800000000000001E-2</v>
          </cell>
          <cell r="L27">
            <v>3890</v>
          </cell>
          <cell r="N27">
            <v>4.496666666666667E-3</v>
          </cell>
          <cell r="O27">
            <v>21400</v>
          </cell>
          <cell r="Q27">
            <v>9.2666666666666661E-3</v>
          </cell>
          <cell r="R27">
            <v>12833.333333333334</v>
          </cell>
          <cell r="T27">
            <v>1.0110000000000001E-2</v>
          </cell>
          <cell r="U27">
            <v>9825</v>
          </cell>
        </row>
        <row r="28">
          <cell r="B28">
            <v>1.0923333333333334E-2</v>
          </cell>
          <cell r="C28">
            <v>12616.666666666666</v>
          </cell>
          <cell r="E28">
            <v>2.7133333333333332E-2</v>
          </cell>
          <cell r="F28">
            <v>4323.333333333333</v>
          </cell>
          <cell r="H28">
            <v>2.9633333333333334E-2</v>
          </cell>
          <cell r="I28">
            <v>3953.3333333333335</v>
          </cell>
          <cell r="K28">
            <v>3.2999999999999995E-2</v>
          </cell>
          <cell r="L28">
            <v>3296.6666666666665</v>
          </cell>
          <cell r="N28">
            <v>6.8399999999999997E-3</v>
          </cell>
          <cell r="O28">
            <v>18200</v>
          </cell>
          <cell r="Q28">
            <v>1.3833333333333331E-2</v>
          </cell>
          <cell r="R28">
            <v>10336.666666666666</v>
          </cell>
          <cell r="T28">
            <v>1.4999999999999999E-2</v>
          </cell>
          <cell r="U28">
            <v>8250</v>
          </cell>
        </row>
        <row r="29">
          <cell r="B29">
            <v>1.7266666666666666E-2</v>
          </cell>
          <cell r="C29">
            <v>9863.3333333333339</v>
          </cell>
          <cell r="E29">
            <v>4.0899999999999999E-2</v>
          </cell>
          <cell r="F29">
            <v>3486.6666666666665</v>
          </cell>
          <cell r="H29">
            <v>4.5033333333333335E-2</v>
          </cell>
          <cell r="I29">
            <v>3146.6666666666665</v>
          </cell>
          <cell r="K29">
            <v>4.7933333333333328E-2</v>
          </cell>
          <cell r="L29">
            <v>2760</v>
          </cell>
          <cell r="N29">
            <v>1.1203333333333334E-2</v>
          </cell>
          <cell r="O29">
            <v>14133.333333333334</v>
          </cell>
          <cell r="Q29">
            <v>2.0733333333333336E-2</v>
          </cell>
          <cell r="R29">
            <v>8660</v>
          </cell>
          <cell r="T29">
            <v>2.2449999999999998E-2</v>
          </cell>
          <cell r="U29">
            <v>6855</v>
          </cell>
        </row>
        <row r="30">
          <cell r="B30">
            <v>2.8933333333333335E-2</v>
          </cell>
          <cell r="C30">
            <v>7350</v>
          </cell>
          <cell r="E30">
            <v>6.2400000000000004E-2</v>
          </cell>
          <cell r="F30">
            <v>2760</v>
          </cell>
          <cell r="H30">
            <v>6.8866666666666673E-2</v>
          </cell>
          <cell r="I30">
            <v>2456.6666666666665</v>
          </cell>
          <cell r="K30">
            <v>7.1066666666666667E-2</v>
          </cell>
          <cell r="L30">
            <v>2233.3333333333335</v>
          </cell>
          <cell r="N30">
            <v>1.8566666666666665E-2</v>
          </cell>
          <cell r="O30">
            <v>10713.333333333334</v>
          </cell>
          <cell r="Q30">
            <v>3.1699999999999999E-2</v>
          </cell>
          <cell r="R30">
            <v>6910</v>
          </cell>
          <cell r="T30">
            <v>3.3049999999999996E-2</v>
          </cell>
          <cell r="U30">
            <v>5745</v>
          </cell>
        </row>
        <row r="31">
          <cell r="B31">
            <v>4.7533333333333337E-2</v>
          </cell>
          <cell r="C31">
            <v>5536.666666666667</v>
          </cell>
          <cell r="E31">
            <v>9.4600000000000004E-2</v>
          </cell>
          <cell r="F31">
            <v>2170</v>
          </cell>
          <cell r="H31">
            <v>0.107</v>
          </cell>
          <cell r="I31">
            <v>1860</v>
          </cell>
          <cell r="K31">
            <v>0.109</v>
          </cell>
          <cell r="L31">
            <v>1726.6666666666667</v>
          </cell>
          <cell r="N31">
            <v>3.0733333333333335E-2</v>
          </cell>
          <cell r="O31">
            <v>8023.333333333333</v>
          </cell>
          <cell r="Q31">
            <v>4.8466666666666665E-2</v>
          </cell>
          <cell r="R31">
            <v>5543.333333333333</v>
          </cell>
          <cell r="T31">
            <v>5.0299999999999997E-2</v>
          </cell>
          <cell r="U31">
            <v>4655</v>
          </cell>
        </row>
        <row r="32">
          <cell r="B32">
            <v>8.0633333333333335E-2</v>
          </cell>
          <cell r="C32">
            <v>4033.3333333333335</v>
          </cell>
          <cell r="E32">
            <v>0.15666666666666665</v>
          </cell>
          <cell r="F32">
            <v>1520</v>
          </cell>
          <cell r="H32">
            <v>0.17200000000000001</v>
          </cell>
          <cell r="I32">
            <v>1333.3333333333333</v>
          </cell>
          <cell r="K32">
            <v>0.16166666666666665</v>
          </cell>
          <cell r="L32">
            <v>1353.3333333333333</v>
          </cell>
          <cell r="N32">
            <v>5.1233333333333332E-2</v>
          </cell>
          <cell r="O32">
            <v>5980</v>
          </cell>
          <cell r="Q32">
            <v>7.8066666666666673E-2</v>
          </cell>
          <cell r="R32">
            <v>4156.666666666667</v>
          </cell>
          <cell r="T32">
            <v>7.6500000000000012E-2</v>
          </cell>
          <cell r="U32">
            <v>3750</v>
          </cell>
        </row>
        <row r="33">
          <cell r="B33">
            <v>0.14266666666666666</v>
          </cell>
          <cell r="C33">
            <v>2680</v>
          </cell>
          <cell r="E33">
            <v>0.2173333333333333</v>
          </cell>
          <cell r="F33">
            <v>1256.6666666666667</v>
          </cell>
          <cell r="H33">
            <v>0.23966666666666667</v>
          </cell>
          <cell r="I33">
            <v>1072.6666666666667</v>
          </cell>
          <cell r="K33">
            <v>0.23733333333333331</v>
          </cell>
          <cell r="L33">
            <v>1064.3333333333333</v>
          </cell>
          <cell r="N33">
            <v>9.2899999999999996E-2</v>
          </cell>
          <cell r="O33">
            <v>4153.333333333333</v>
          </cell>
          <cell r="Q33">
            <v>0.13373333333333334</v>
          </cell>
          <cell r="R33">
            <v>2883.3333333333335</v>
          </cell>
          <cell r="T33">
            <v>0.13550000000000001</v>
          </cell>
          <cell r="U33">
            <v>2545</v>
          </cell>
        </row>
        <row r="34">
          <cell r="B34">
            <v>0.24266666666666667</v>
          </cell>
          <cell r="C34">
            <v>1870</v>
          </cell>
          <cell r="E34">
            <v>0.3096666666666667</v>
          </cell>
          <cell r="F34">
            <v>985.66666666666663</v>
          </cell>
          <cell r="H34">
            <v>0.32266666666666666</v>
          </cell>
          <cell r="I34">
            <v>879</v>
          </cell>
          <cell r="K34">
            <v>0.35966666666666663</v>
          </cell>
          <cell r="L34">
            <v>755.33333333333337</v>
          </cell>
          <cell r="N34">
            <v>0.16900000000000001</v>
          </cell>
          <cell r="O34">
            <v>2753.3333333333335</v>
          </cell>
          <cell r="Q34">
            <v>0.23666666666666666</v>
          </cell>
          <cell r="R34">
            <v>1866.6666666666667</v>
          </cell>
          <cell r="T34">
            <v>0.24249999999999999</v>
          </cell>
          <cell r="U34">
            <v>1670</v>
          </cell>
        </row>
        <row r="35">
          <cell r="B35">
            <v>0.39866666666666672</v>
          </cell>
          <cell r="C35">
            <v>1218.6666666666667</v>
          </cell>
          <cell r="E35">
            <v>0.45400000000000001</v>
          </cell>
          <cell r="F35">
            <v>726</v>
          </cell>
          <cell r="H35">
            <v>0.4366666666666667</v>
          </cell>
          <cell r="I35">
            <v>721</v>
          </cell>
          <cell r="K35">
            <v>0.46866666666666662</v>
          </cell>
          <cell r="L35">
            <v>611.66666666666663</v>
          </cell>
          <cell r="N35">
            <v>0.3086666666666667</v>
          </cell>
          <cell r="O35">
            <v>1700</v>
          </cell>
          <cell r="Q35">
            <v>0.442</v>
          </cell>
          <cell r="R35">
            <v>1033</v>
          </cell>
          <cell r="T35">
            <v>0.45550000000000002</v>
          </cell>
          <cell r="U35">
            <v>976.5</v>
          </cell>
        </row>
        <row r="36">
          <cell r="B36">
            <v>0.53699999999999992</v>
          </cell>
          <cell r="C36">
            <v>922.66666666666663</v>
          </cell>
          <cell r="E36">
            <v>0.6303333333333333</v>
          </cell>
          <cell r="F36">
            <v>530.33333333333337</v>
          </cell>
          <cell r="H36">
            <v>0.55100000000000005</v>
          </cell>
          <cell r="I36">
            <v>632.33333333333337</v>
          </cell>
          <cell r="K36">
            <v>0.64566666666666661</v>
          </cell>
          <cell r="L36">
            <v>459.66666666666669</v>
          </cell>
          <cell r="N36">
            <v>0.505</v>
          </cell>
          <cell r="O36">
            <v>1181.3333333333333</v>
          </cell>
          <cell r="Q36">
            <v>0.54633333333333345</v>
          </cell>
          <cell r="R36">
            <v>891.66666666666663</v>
          </cell>
          <cell r="T36">
            <v>0.46799999999999997</v>
          </cell>
          <cell r="U36">
            <v>1052</v>
          </cell>
        </row>
        <row r="37">
          <cell r="B37">
            <v>0.77133333333333332</v>
          </cell>
          <cell r="C37">
            <v>693</v>
          </cell>
          <cell r="E37">
            <v>0.84666666666666668</v>
          </cell>
          <cell r="F37">
            <v>412.66666666666669</v>
          </cell>
          <cell r="H37">
            <v>0.93800000000000006</v>
          </cell>
          <cell r="I37">
            <v>393</v>
          </cell>
          <cell r="K37">
            <v>0.78733333333333333</v>
          </cell>
          <cell r="L37">
            <v>380.66666666666669</v>
          </cell>
          <cell r="N37">
            <v>0.84833333333333327</v>
          </cell>
          <cell r="O37">
            <v>703.33333333333337</v>
          </cell>
          <cell r="Q37">
            <v>0.751</v>
          </cell>
          <cell r="R37">
            <v>681</v>
          </cell>
          <cell r="T37">
            <v>0.54049999999999998</v>
          </cell>
          <cell r="U37">
            <v>1359.5</v>
          </cell>
        </row>
        <row r="38">
          <cell r="B38">
            <v>0.91100000000000003</v>
          </cell>
          <cell r="C38">
            <v>605.33333333333337</v>
          </cell>
          <cell r="E38">
            <v>0.99266666666666659</v>
          </cell>
          <cell r="F38">
            <v>356.66666666666669</v>
          </cell>
          <cell r="H38">
            <v>1.03</v>
          </cell>
          <cell r="I38">
            <v>321</v>
          </cell>
          <cell r="K38">
            <v>0.93800000000000006</v>
          </cell>
          <cell r="L38">
            <v>332</v>
          </cell>
          <cell r="N38">
            <v>1.07</v>
          </cell>
          <cell r="O38">
            <v>553.66666666666663</v>
          </cell>
          <cell r="Q38">
            <v>0.92766666666666664</v>
          </cell>
          <cell r="R38">
            <v>605.66666666666663</v>
          </cell>
          <cell r="T38">
            <v>0.90650000000000008</v>
          </cell>
          <cell r="U38">
            <v>633</v>
          </cell>
        </row>
        <row r="39">
          <cell r="B39">
            <v>1.3099999999999998</v>
          </cell>
          <cell r="C39">
            <v>447</v>
          </cell>
          <cell r="E39">
            <v>1.24</v>
          </cell>
          <cell r="F39">
            <v>305</v>
          </cell>
          <cell r="H39">
            <v>1.26</v>
          </cell>
          <cell r="I39">
            <v>277.33333333333331</v>
          </cell>
          <cell r="K39">
            <v>1.2066666666666668</v>
          </cell>
          <cell r="L39">
            <v>274</v>
          </cell>
          <cell r="N39">
            <v>1.2433333333333334</v>
          </cell>
          <cell r="O39">
            <v>465</v>
          </cell>
          <cell r="Q39">
            <v>1.2133333333333332</v>
          </cell>
          <cell r="R39">
            <v>454</v>
          </cell>
          <cell r="T39">
            <v>1.2000000000000002</v>
          </cell>
          <cell r="U39">
            <v>475</v>
          </cell>
        </row>
        <row r="40">
          <cell r="B40">
            <v>1.6666666666666667</v>
          </cell>
          <cell r="C40">
            <v>348</v>
          </cell>
          <cell r="E40">
            <v>1.4266666666666667</v>
          </cell>
          <cell r="F40">
            <v>305.33333333333331</v>
          </cell>
          <cell r="H40">
            <v>1.5</v>
          </cell>
          <cell r="I40">
            <v>257.66666666666669</v>
          </cell>
          <cell r="K40">
            <v>1.6600000000000001</v>
          </cell>
          <cell r="L40">
            <v>200</v>
          </cell>
          <cell r="N40">
            <v>1.67</v>
          </cell>
          <cell r="O40">
            <v>371.33333333333331</v>
          </cell>
          <cell r="Q40">
            <v>1.47</v>
          </cell>
          <cell r="R40">
            <v>389.33333333333331</v>
          </cell>
          <cell r="T40">
            <v>0.98550000000000004</v>
          </cell>
          <cell r="U40">
            <v>1604</v>
          </cell>
        </row>
        <row r="41">
          <cell r="B41">
            <v>2.08</v>
          </cell>
          <cell r="C41">
            <v>275.66666666666669</v>
          </cell>
          <cell r="E41">
            <v>2.1366666666666667</v>
          </cell>
          <cell r="F41">
            <v>185.33333333333334</v>
          </cell>
          <cell r="H41">
            <v>1.93</v>
          </cell>
          <cell r="I41">
            <v>205</v>
          </cell>
          <cell r="K41">
            <v>2.0466666666666669</v>
          </cell>
          <cell r="L41">
            <v>165.33333333333334</v>
          </cell>
          <cell r="N41">
            <v>2.0033333333333334</v>
          </cell>
          <cell r="O41">
            <v>315.33333333333331</v>
          </cell>
          <cell r="Q41">
            <v>2.3966666666666665</v>
          </cell>
          <cell r="R41">
            <v>234.33333333333334</v>
          </cell>
          <cell r="T41">
            <v>1.6400000000000001</v>
          </cell>
          <cell r="U41">
            <v>655</v>
          </cell>
        </row>
        <row r="42">
          <cell r="B42">
            <v>2.4833333333333338</v>
          </cell>
          <cell r="C42">
            <v>239</v>
          </cell>
          <cell r="E42">
            <v>2.5066666666666664</v>
          </cell>
          <cell r="F42">
            <v>152.66666666666666</v>
          </cell>
          <cell r="H42">
            <v>2.5233333333333334</v>
          </cell>
          <cell r="I42">
            <v>156</v>
          </cell>
          <cell r="K42">
            <v>2.5333333333333332</v>
          </cell>
          <cell r="L42">
            <v>135.33333333333334</v>
          </cell>
          <cell r="N42">
            <v>2.64</v>
          </cell>
          <cell r="O42">
            <v>235</v>
          </cell>
          <cell r="Q42">
            <v>2.4066666666666667</v>
          </cell>
          <cell r="R42">
            <v>224.66666666666666</v>
          </cell>
          <cell r="T42">
            <v>2.0750000000000002</v>
          </cell>
          <cell r="U42">
            <v>276</v>
          </cell>
        </row>
        <row r="43">
          <cell r="B43">
            <v>3.28</v>
          </cell>
          <cell r="C43">
            <v>184</v>
          </cell>
          <cell r="E43">
            <v>3.2433333333333327</v>
          </cell>
          <cell r="F43">
            <v>126.33333333333333</v>
          </cell>
          <cell r="H43">
            <v>3.1999999999999997</v>
          </cell>
          <cell r="I43">
            <v>117.33333333333333</v>
          </cell>
          <cell r="K43">
            <v>3.2000000000000006</v>
          </cell>
          <cell r="L43">
            <v>107.33333333333333</v>
          </cell>
          <cell r="N43">
            <v>3.2533333333333334</v>
          </cell>
          <cell r="O43">
            <v>193.66666666666666</v>
          </cell>
          <cell r="Q43">
            <v>3.35</v>
          </cell>
          <cell r="R43">
            <v>172</v>
          </cell>
          <cell r="T43">
            <v>2.9449999999999998</v>
          </cell>
          <cell r="U43">
            <v>187.5</v>
          </cell>
        </row>
        <row r="44">
          <cell r="B44">
            <v>3.9433333333333329</v>
          </cell>
          <cell r="C44">
            <v>152</v>
          </cell>
          <cell r="E44">
            <v>3.9333333333333336</v>
          </cell>
          <cell r="F44">
            <v>103.2</v>
          </cell>
          <cell r="H44">
            <v>3.8966666666666669</v>
          </cell>
          <cell r="I44">
            <v>98.399999999999991</v>
          </cell>
          <cell r="K44">
            <v>4.0233333333333325</v>
          </cell>
          <cell r="L44">
            <v>86.666666666666671</v>
          </cell>
          <cell r="N44">
            <v>3.9299999999999997</v>
          </cell>
          <cell r="O44">
            <v>163.33333333333334</v>
          </cell>
          <cell r="Q44">
            <v>4.1266666666666669</v>
          </cell>
          <cell r="R44">
            <v>135.66666666666666</v>
          </cell>
          <cell r="T44">
            <v>3.98</v>
          </cell>
          <cell r="U44">
            <v>133</v>
          </cell>
        </row>
        <row r="45">
          <cell r="B45">
            <v>5.08</v>
          </cell>
          <cell r="C45">
            <v>131</v>
          </cell>
          <cell r="E45">
            <v>5.2366666666666672</v>
          </cell>
          <cell r="F45">
            <v>81.533333333333331</v>
          </cell>
          <cell r="H45">
            <v>5.0599999999999996</v>
          </cell>
          <cell r="I45">
            <v>79.733333333333334</v>
          </cell>
          <cell r="K45">
            <v>4.9933333333333332</v>
          </cell>
          <cell r="L45">
            <v>71.666666666666671</v>
          </cell>
          <cell r="N45">
            <v>4.8833333333333337</v>
          </cell>
          <cell r="O45">
            <v>136.66666666666666</v>
          </cell>
          <cell r="Q45">
            <v>4.93</v>
          </cell>
          <cell r="R45">
            <v>113.89999999999999</v>
          </cell>
          <cell r="T45">
            <v>5.3049999999999997</v>
          </cell>
          <cell r="U45">
            <v>102</v>
          </cell>
        </row>
        <row r="46">
          <cell r="B46">
            <v>5.93</v>
          </cell>
          <cell r="C46">
            <v>118.03333333333335</v>
          </cell>
          <cell r="E46">
            <v>6.4733333333333327</v>
          </cell>
          <cell r="F46">
            <v>66.333333333333329</v>
          </cell>
          <cell r="H46">
            <v>6.4766666666666666</v>
          </cell>
          <cell r="I46">
            <v>63.733333333333327</v>
          </cell>
          <cell r="K46">
            <v>6.3266666666666671</v>
          </cell>
          <cell r="L46">
            <v>57.266666666666673</v>
          </cell>
          <cell r="N46">
            <v>6.3966666666666674</v>
          </cell>
          <cell r="O46">
            <v>100.53333333333335</v>
          </cell>
          <cell r="Q46">
            <v>6.1066666666666665</v>
          </cell>
          <cell r="R46">
            <v>97.233333333333334</v>
          </cell>
          <cell r="T46">
            <v>8.19</v>
          </cell>
          <cell r="U46">
            <v>78.75</v>
          </cell>
        </row>
        <row r="47">
          <cell r="B47">
            <v>7.9433333333333325</v>
          </cell>
          <cell r="C47">
            <v>86.90000000000002</v>
          </cell>
          <cell r="E47">
            <v>7.9766666666666666</v>
          </cell>
          <cell r="F47">
            <v>56.066666666666663</v>
          </cell>
          <cell r="H47">
            <v>8.0566666666666666</v>
          </cell>
          <cell r="I47">
            <v>53.266666666666673</v>
          </cell>
          <cell r="K47">
            <v>7.956666666666667</v>
          </cell>
          <cell r="L47">
            <v>46.733333333333327</v>
          </cell>
          <cell r="N47">
            <v>7.75</v>
          </cell>
          <cell r="O47">
            <v>89.8</v>
          </cell>
          <cell r="Q47">
            <v>7.7600000000000007</v>
          </cell>
          <cell r="R47">
            <v>77.333333333333329</v>
          </cell>
          <cell r="T47">
            <v>8.1050000000000004</v>
          </cell>
          <cell r="U47">
            <v>65.400000000000006</v>
          </cell>
        </row>
        <row r="48">
          <cell r="B48">
            <v>10.556666666666667</v>
          </cell>
          <cell r="C48">
            <v>65.099999999999994</v>
          </cell>
          <cell r="E48">
            <v>10.026666666666666</v>
          </cell>
          <cell r="F48">
            <v>46.533333333333331</v>
          </cell>
          <cell r="H48">
            <v>10.133333333333333</v>
          </cell>
          <cell r="I48">
            <v>43.733333333333341</v>
          </cell>
          <cell r="K48">
            <v>9.9700000000000006</v>
          </cell>
          <cell r="L48">
            <v>38.433333333333337</v>
          </cell>
          <cell r="N48">
            <v>10.233333333333333</v>
          </cell>
          <cell r="O48">
            <v>69.13333333333334</v>
          </cell>
          <cell r="Q48">
            <v>9.9033333333333342</v>
          </cell>
          <cell r="R48">
            <v>63.733333333333341</v>
          </cell>
          <cell r="T48">
            <v>9.9600000000000009</v>
          </cell>
          <cell r="U48">
            <v>55.7</v>
          </cell>
        </row>
        <row r="49">
          <cell r="B49">
            <v>12.833333333333334</v>
          </cell>
          <cell r="C49">
            <v>53.666666666666664</v>
          </cell>
          <cell r="E49">
            <v>12.566666666666668</v>
          </cell>
          <cell r="F49">
            <v>38.366666666666667</v>
          </cell>
          <cell r="H49">
            <v>12.633333333333333</v>
          </cell>
          <cell r="I49">
            <v>36.4</v>
          </cell>
          <cell r="K49">
            <v>12.6</v>
          </cell>
          <cell r="L49">
            <v>31.733333333333334</v>
          </cell>
          <cell r="N49">
            <v>12.666666666666666</v>
          </cell>
          <cell r="O49">
            <v>58.266666666666673</v>
          </cell>
          <cell r="Q49">
            <v>12.6</v>
          </cell>
          <cell r="R49">
            <v>48.733333333333327</v>
          </cell>
          <cell r="T49">
            <v>12.2</v>
          </cell>
          <cell r="U49">
            <v>44.95</v>
          </cell>
        </row>
        <row r="50">
          <cell r="B50">
            <v>15.933333333333332</v>
          </cell>
          <cell r="C50">
            <v>44.133333333333326</v>
          </cell>
          <cell r="E50">
            <v>15.9</v>
          </cell>
          <cell r="F50">
            <v>31.966666666666665</v>
          </cell>
          <cell r="H50">
            <v>15.866666666666665</v>
          </cell>
          <cell r="I50">
            <v>30.033333333333331</v>
          </cell>
          <cell r="K50">
            <v>16</v>
          </cell>
          <cell r="L50">
            <v>26.066666666666666</v>
          </cell>
          <cell r="N50">
            <v>15.9</v>
          </cell>
          <cell r="O50">
            <v>48.033333333333331</v>
          </cell>
          <cell r="Q50">
            <v>15.833333333333334</v>
          </cell>
          <cell r="R50">
            <v>39.866666666666667</v>
          </cell>
          <cell r="T50">
            <v>15.75</v>
          </cell>
          <cell r="U50">
            <v>35.299999999999997</v>
          </cell>
        </row>
        <row r="51">
          <cell r="B51">
            <v>19.900000000000002</v>
          </cell>
          <cell r="C51">
            <v>35.733333333333327</v>
          </cell>
          <cell r="E51">
            <v>20.033333333333335</v>
          </cell>
          <cell r="F51">
            <v>26.833333333333332</v>
          </cell>
          <cell r="H51">
            <v>19.933333333333334</v>
          </cell>
          <cell r="I51">
            <v>25.066666666666666</v>
          </cell>
          <cell r="K51">
            <v>19.966666666666665</v>
          </cell>
          <cell r="L51">
            <v>21.566666666666666</v>
          </cell>
          <cell r="N51">
            <v>20</v>
          </cell>
          <cell r="O51">
            <v>39.06666666666667</v>
          </cell>
          <cell r="Q51">
            <v>19.433333333333334</v>
          </cell>
          <cell r="R51">
            <v>39.300000000000004</v>
          </cell>
          <cell r="T51">
            <v>19.899999999999999</v>
          </cell>
          <cell r="U51">
            <v>29.1</v>
          </cell>
        </row>
        <row r="52">
          <cell r="B52">
            <v>25.166666666666668</v>
          </cell>
          <cell r="C52">
            <v>30.099999999999998</v>
          </cell>
          <cell r="E52">
            <v>25.2</v>
          </cell>
          <cell r="F52">
            <v>22.7</v>
          </cell>
          <cell r="H52">
            <v>25.133333333333336</v>
          </cell>
          <cell r="I52">
            <v>20.833333333333332</v>
          </cell>
          <cell r="K52">
            <v>25.133333333333336</v>
          </cell>
          <cell r="L52">
            <v>17.8</v>
          </cell>
          <cell r="N52">
            <v>25.100000000000005</v>
          </cell>
          <cell r="O52">
            <v>32.43333333333333</v>
          </cell>
          <cell r="Q52">
            <v>25.266666666666666</v>
          </cell>
          <cell r="R52">
            <v>26.466666666666669</v>
          </cell>
          <cell r="T52">
            <v>25.15</v>
          </cell>
          <cell r="U52">
            <v>24.200000000000003</v>
          </cell>
        </row>
        <row r="53">
          <cell r="B53">
            <v>31.5</v>
          </cell>
          <cell r="C53">
            <v>25.399999999999995</v>
          </cell>
          <cell r="E53">
            <v>31.633333333333336</v>
          </cell>
          <cell r="F53">
            <v>19.033333333333335</v>
          </cell>
          <cell r="H53">
            <v>31.633333333333336</v>
          </cell>
          <cell r="I53">
            <v>17.5</v>
          </cell>
          <cell r="K53">
            <v>31.666666666666668</v>
          </cell>
          <cell r="L53">
            <v>14.666666666666666</v>
          </cell>
          <cell r="N53">
            <v>31.666666666666668</v>
          </cell>
          <cell r="O53">
            <v>26.533333333333331</v>
          </cell>
          <cell r="Q53">
            <v>31.2</v>
          </cell>
          <cell r="R53">
            <v>22.433333333333334</v>
          </cell>
          <cell r="T53">
            <v>31.75</v>
          </cell>
          <cell r="U53">
            <v>19.100000000000001</v>
          </cell>
        </row>
        <row r="54">
          <cell r="B54">
            <v>39.933333333333337</v>
          </cell>
          <cell r="C54">
            <v>21.466666666666665</v>
          </cell>
          <cell r="E54">
            <v>39.933333333333337</v>
          </cell>
          <cell r="F54">
            <v>15.933333333333332</v>
          </cell>
          <cell r="H54">
            <v>39.833333333333329</v>
          </cell>
          <cell r="I54">
            <v>14.766666666666666</v>
          </cell>
          <cell r="K54">
            <v>39.866666666666667</v>
          </cell>
          <cell r="L54">
            <v>12.233333333333334</v>
          </cell>
          <cell r="N54">
            <v>39.9</v>
          </cell>
          <cell r="O54">
            <v>22.233333333333331</v>
          </cell>
          <cell r="Q54">
            <v>39.93333333333333</v>
          </cell>
          <cell r="R54">
            <v>18.066666666666666</v>
          </cell>
          <cell r="T54">
            <v>39.799999999999997</v>
          </cell>
          <cell r="U54">
            <v>15.7</v>
          </cell>
        </row>
        <row r="55">
          <cell r="B55">
            <v>50.233333333333327</v>
          </cell>
          <cell r="C55">
            <v>18.033333333333331</v>
          </cell>
          <cell r="E55">
            <v>50.199999999999996</v>
          </cell>
          <cell r="F55">
            <v>13.5</v>
          </cell>
          <cell r="H55">
            <v>50.1</v>
          </cell>
          <cell r="I55">
            <v>11.9</v>
          </cell>
          <cell r="K55">
            <v>50.133333333333333</v>
          </cell>
          <cell r="L55">
            <v>10.266666666666666</v>
          </cell>
          <cell r="N55">
            <v>50.300000000000004</v>
          </cell>
          <cell r="O55">
            <v>18.3</v>
          </cell>
          <cell r="Q55">
            <v>50.20000000000001</v>
          </cell>
          <cell r="R55">
            <v>14.9</v>
          </cell>
          <cell r="T55">
            <v>50.2</v>
          </cell>
          <cell r="U55">
            <v>13</v>
          </cell>
        </row>
        <row r="56">
          <cell r="B56">
            <v>63.20000000000001</v>
          </cell>
          <cell r="C56">
            <v>15</v>
          </cell>
          <cell r="E56">
            <v>63.20000000000001</v>
          </cell>
          <cell r="F56">
            <v>11.266666666666666</v>
          </cell>
          <cell r="H56">
            <v>63.133333333333333</v>
          </cell>
          <cell r="I56">
            <v>10.166666666666666</v>
          </cell>
          <cell r="K56">
            <v>63.966666666666669</v>
          </cell>
          <cell r="L56">
            <v>8.9333333333333336</v>
          </cell>
          <cell r="N56">
            <v>62.9</v>
          </cell>
          <cell r="O56">
            <v>15.566666666666668</v>
          </cell>
          <cell r="Q56">
            <v>62.933333333333337</v>
          </cell>
          <cell r="R56">
            <v>12.166666666666666</v>
          </cell>
        </row>
        <row r="57">
          <cell r="B57">
            <v>79.466666666666669</v>
          </cell>
          <cell r="C57">
            <v>12.866666666666667</v>
          </cell>
          <cell r="E57">
            <v>79.533333333333331</v>
          </cell>
          <cell r="F57">
            <v>9.5866666666666678</v>
          </cell>
          <cell r="H57">
            <v>79.433333333333337</v>
          </cell>
          <cell r="I57">
            <v>8.6066666666666674</v>
          </cell>
          <cell r="K57">
            <v>79.366666666666674</v>
          </cell>
          <cell r="L57">
            <v>7.4066666666666663</v>
          </cell>
          <cell r="N57">
            <v>79.566666666666663</v>
          </cell>
          <cell r="O57">
            <v>13.200000000000001</v>
          </cell>
          <cell r="Q57">
            <v>79.466666666666669</v>
          </cell>
          <cell r="R57">
            <v>10.146666666666667</v>
          </cell>
        </row>
        <row r="58">
          <cell r="B58">
            <v>99.966666666666654</v>
          </cell>
          <cell r="C58">
            <v>10.969999999999999</v>
          </cell>
          <cell r="E58">
            <v>100</v>
          </cell>
          <cell r="F58">
            <v>8.17</v>
          </cell>
          <cell r="H58">
            <v>99.866666666666674</v>
          </cell>
          <cell r="I58">
            <v>7.32</v>
          </cell>
          <cell r="K58">
            <v>100</v>
          </cell>
          <cell r="L58">
            <v>6.1833333333333336</v>
          </cell>
          <cell r="N58">
            <v>100</v>
          </cell>
          <cell r="O58">
            <v>11.033333333333333</v>
          </cell>
          <cell r="Q58">
            <v>100</v>
          </cell>
          <cell r="R58">
            <v>8.83</v>
          </cell>
        </row>
        <row r="59">
          <cell r="B59">
            <v>126</v>
          </cell>
          <cell r="C59">
            <v>9.423333333333332</v>
          </cell>
          <cell r="E59">
            <v>126</v>
          </cell>
          <cell r="F59">
            <v>6.916666666666667</v>
          </cell>
          <cell r="H59">
            <v>126</v>
          </cell>
          <cell r="I59">
            <v>6.32</v>
          </cell>
          <cell r="K59">
            <v>126</v>
          </cell>
          <cell r="L59">
            <v>5.19</v>
          </cell>
          <cell r="N59">
            <v>126</v>
          </cell>
          <cell r="O59">
            <v>8.9600000000000009</v>
          </cell>
          <cell r="Q59">
            <v>125</v>
          </cell>
          <cell r="R59">
            <v>7.27</v>
          </cell>
        </row>
        <row r="60">
          <cell r="B60">
            <v>158</v>
          </cell>
          <cell r="C60">
            <v>8.16</v>
          </cell>
          <cell r="E60">
            <v>159</v>
          </cell>
          <cell r="F60">
            <v>5.8833333333333329</v>
          </cell>
          <cell r="H60">
            <v>158.66666666666666</v>
          </cell>
          <cell r="I60">
            <v>5.4933333333333332</v>
          </cell>
          <cell r="K60">
            <v>159</v>
          </cell>
          <cell r="L60">
            <v>4.3099999999999996</v>
          </cell>
          <cell r="N60">
            <v>158.33333333333334</v>
          </cell>
          <cell r="O60">
            <v>7.56</v>
          </cell>
        </row>
        <row r="61">
          <cell r="B61">
            <v>199.33333333333334</v>
          </cell>
          <cell r="C61">
            <v>7.0766666666666671</v>
          </cell>
          <cell r="E61">
            <v>200</v>
          </cell>
          <cell r="F61">
            <v>4.9066666666666663</v>
          </cell>
          <cell r="H61">
            <v>200</v>
          </cell>
          <cell r="I61">
            <v>4.6166666666666671</v>
          </cell>
          <cell r="K61">
            <v>200</v>
          </cell>
          <cell r="L61">
            <v>3.5966666666666662</v>
          </cell>
          <cell r="N61">
            <v>199.66666666666666</v>
          </cell>
          <cell r="O61">
            <v>6.5866666666666669</v>
          </cell>
        </row>
        <row r="62">
          <cell r="B62">
            <v>248.33333333333334</v>
          </cell>
          <cell r="C62">
            <v>6.13</v>
          </cell>
          <cell r="E62">
            <v>251</v>
          </cell>
          <cell r="F62">
            <v>4.2333333333333334</v>
          </cell>
          <cell r="H62">
            <v>251.33333333333334</v>
          </cell>
          <cell r="I62">
            <v>3.9166666666666665</v>
          </cell>
          <cell r="K62">
            <v>251</v>
          </cell>
          <cell r="L62">
            <v>3.0466666666666664</v>
          </cell>
          <cell r="N62">
            <v>251</v>
          </cell>
          <cell r="O62">
            <v>5.7833333333333323</v>
          </cell>
        </row>
        <row r="63">
          <cell r="B63">
            <v>295.66666666666669</v>
          </cell>
          <cell r="C63">
            <v>5.4833333333333334</v>
          </cell>
          <cell r="E63">
            <v>316.33333333333331</v>
          </cell>
          <cell r="F63">
            <v>3.5766666666666667</v>
          </cell>
          <cell r="H63">
            <v>316.66666666666669</v>
          </cell>
          <cell r="I63">
            <v>3.313333333333333</v>
          </cell>
          <cell r="K63">
            <v>316</v>
          </cell>
          <cell r="L63">
            <v>2.6300000000000003</v>
          </cell>
          <cell r="N63">
            <v>316</v>
          </cell>
          <cell r="O63">
            <v>5.0366666666666671</v>
          </cell>
        </row>
        <row r="64">
          <cell r="B64">
            <v>343.66666666666669</v>
          </cell>
          <cell r="C64">
            <v>5.18</v>
          </cell>
          <cell r="E64">
            <v>398</v>
          </cell>
          <cell r="F64">
            <v>3.1199999999999997</v>
          </cell>
          <cell r="H64">
            <v>398</v>
          </cell>
          <cell r="I64">
            <v>2.8133333333333339</v>
          </cell>
          <cell r="K64">
            <v>398</v>
          </cell>
          <cell r="L64">
            <v>2.2366666666666668</v>
          </cell>
          <cell r="N64">
            <v>385.33333333333331</v>
          </cell>
          <cell r="O64">
            <v>4.5133333333333328</v>
          </cell>
        </row>
        <row r="65">
          <cell r="B65">
            <v>387</v>
          </cell>
          <cell r="C65">
            <v>4.8666666666666663</v>
          </cell>
          <cell r="E65">
            <v>501</v>
          </cell>
          <cell r="F65">
            <v>2.4300000000000002</v>
          </cell>
          <cell r="H65">
            <v>501.66666666666669</v>
          </cell>
          <cell r="I65">
            <v>2.186666666666667</v>
          </cell>
          <cell r="K65">
            <v>501</v>
          </cell>
          <cell r="L65">
            <v>1.86</v>
          </cell>
          <cell r="N65">
            <v>399.66666666666669</v>
          </cell>
          <cell r="O65">
            <v>4.4133333333333331</v>
          </cell>
        </row>
        <row r="66">
          <cell r="B66">
            <v>413.33333333333331</v>
          </cell>
          <cell r="C66">
            <v>4.6366666666666667</v>
          </cell>
          <cell r="E66">
            <v>631</v>
          </cell>
          <cell r="F66">
            <v>2.0266666666666668</v>
          </cell>
          <cell r="H66">
            <v>631.33333333333337</v>
          </cell>
          <cell r="I66">
            <v>1.9166666666666667</v>
          </cell>
          <cell r="K66">
            <v>631</v>
          </cell>
          <cell r="L66">
            <v>1.5733333333333333</v>
          </cell>
          <cell r="N66">
            <v>395.33333333333331</v>
          </cell>
          <cell r="O66">
            <v>4.46</v>
          </cell>
        </row>
        <row r="67">
          <cell r="B67">
            <v>445.66666666666669</v>
          </cell>
          <cell r="C67">
            <v>4.4066666666666672</v>
          </cell>
          <cell r="E67">
            <v>794.33333333333337</v>
          </cell>
          <cell r="F67">
            <v>1.8033333333333335</v>
          </cell>
          <cell r="H67">
            <v>794.66666666666663</v>
          </cell>
          <cell r="I67">
            <v>1.6966666666666665</v>
          </cell>
          <cell r="K67">
            <v>795</v>
          </cell>
          <cell r="L67">
            <v>1.3666666666666665</v>
          </cell>
          <cell r="N67">
            <v>382.33333333333331</v>
          </cell>
          <cell r="O67">
            <v>4.6333333333333337</v>
          </cell>
        </row>
        <row r="68">
          <cell r="B68">
            <v>457</v>
          </cell>
          <cell r="C68">
            <v>4.3133333333333335</v>
          </cell>
          <cell r="E68">
            <v>991.66666666666663</v>
          </cell>
          <cell r="F68">
            <v>1.5966666666666667</v>
          </cell>
          <cell r="H68">
            <v>1000</v>
          </cell>
          <cell r="I68">
            <v>1.5133333333333334</v>
          </cell>
          <cell r="K68">
            <v>1000</v>
          </cell>
          <cell r="L68">
            <v>1.23</v>
          </cell>
          <cell r="N68">
            <v>384.66666666666669</v>
          </cell>
          <cell r="O68">
            <v>4.6066666666666665</v>
          </cell>
        </row>
      </sheetData>
      <sheetData sheetId="3">
        <row r="8">
          <cell r="B8">
            <v>1.3200000000000001E-4</v>
          </cell>
          <cell r="C8">
            <v>53900</v>
          </cell>
          <cell r="E8">
            <v>4.2400000000000001E-5</v>
          </cell>
          <cell r="F8">
            <v>134000</v>
          </cell>
          <cell r="N8">
            <v>1.649E-4</v>
          </cell>
          <cell r="O8">
            <v>158950</v>
          </cell>
          <cell r="Q8">
            <v>2.2049999999999999E-4</v>
          </cell>
          <cell r="R8">
            <v>91800</v>
          </cell>
          <cell r="T8" t="e">
            <v>#DIV/0!</v>
          </cell>
          <cell r="U8" t="e">
            <v>#DIV/0!</v>
          </cell>
          <cell r="W8" t="e">
            <v>#DIV/0!</v>
          </cell>
          <cell r="X8" t="e">
            <v>#DIV/0!</v>
          </cell>
        </row>
        <row r="9">
          <cell r="B9">
            <v>9.8900000000000005E-5</v>
          </cell>
          <cell r="C9">
            <v>75000</v>
          </cell>
          <cell r="E9">
            <v>3.8800000000000001E-5</v>
          </cell>
          <cell r="F9">
            <v>155000</v>
          </cell>
          <cell r="N9">
            <v>1.4869999999999998E-4</v>
          </cell>
          <cell r="O9">
            <v>144000</v>
          </cell>
          <cell r="Q9">
            <v>1.6605E-4</v>
          </cell>
          <cell r="R9">
            <v>124800</v>
          </cell>
          <cell r="T9" t="e">
            <v>#DIV/0!</v>
          </cell>
          <cell r="U9" t="e">
            <v>#DIV/0!</v>
          </cell>
          <cell r="W9" t="e">
            <v>#DIV/0!</v>
          </cell>
          <cell r="X9" t="e">
            <v>#DIV/0!</v>
          </cell>
        </row>
        <row r="10">
          <cell r="B10">
            <v>9.1799999999999995E-5</v>
          </cell>
          <cell r="C10">
            <v>85300</v>
          </cell>
          <cell r="E10">
            <v>4.1E-5</v>
          </cell>
          <cell r="F10">
            <v>157000</v>
          </cell>
          <cell r="N10">
            <v>1.4225000000000002E-4</v>
          </cell>
          <cell r="O10">
            <v>129000</v>
          </cell>
          <cell r="Q10">
            <v>1.439E-4</v>
          </cell>
          <cell r="R10">
            <v>147700</v>
          </cell>
          <cell r="T10" t="e">
            <v>#DIV/0!</v>
          </cell>
          <cell r="U10" t="e">
            <v>#DIV/0!</v>
          </cell>
          <cell r="W10" t="e">
            <v>#DIV/0!</v>
          </cell>
          <cell r="X10" t="e">
            <v>#DIV/0!</v>
          </cell>
        </row>
        <row r="11">
          <cell r="B11">
            <v>1.02E-4</v>
          </cell>
          <cell r="C11">
            <v>82000</v>
          </cell>
          <cell r="E11">
            <v>4.6900000000000002E-5</v>
          </cell>
          <cell r="F11">
            <v>149000</v>
          </cell>
          <cell r="N11">
            <v>1.5366666666666667E-4</v>
          </cell>
          <cell r="O11">
            <v>84913.333333333328</v>
          </cell>
          <cell r="Q11">
            <v>1.5425000000000001E-4</v>
          </cell>
          <cell r="R11">
            <v>142150</v>
          </cell>
          <cell r="T11" t="e">
            <v>#DIV/0!</v>
          </cell>
          <cell r="U11" t="e">
            <v>#DIV/0!</v>
          </cell>
          <cell r="W11" t="e">
            <v>#DIV/0!</v>
          </cell>
          <cell r="X11" t="e">
            <v>#DIV/0!</v>
          </cell>
        </row>
        <row r="12">
          <cell r="B12">
            <v>1.13E-4</v>
          </cell>
          <cell r="C12">
            <v>80400</v>
          </cell>
          <cell r="E12">
            <v>5.3199999999999999E-5</v>
          </cell>
          <cell r="F12">
            <v>145000</v>
          </cell>
          <cell r="N12">
            <v>1.6466666666666667E-4</v>
          </cell>
          <cell r="O12">
            <v>91833.333333333328</v>
          </cell>
          <cell r="Q12">
            <v>1.7535000000000001E-4</v>
          </cell>
          <cell r="R12">
            <v>129200</v>
          </cell>
          <cell r="T12" t="e">
            <v>#DIV/0!</v>
          </cell>
          <cell r="U12" t="e">
            <v>#DIV/0!</v>
          </cell>
          <cell r="W12" t="e">
            <v>#DIV/0!</v>
          </cell>
          <cell r="X12" t="e">
            <v>#DIV/0!</v>
          </cell>
        </row>
        <row r="13">
          <cell r="B13">
            <v>1.27E-4</v>
          </cell>
          <cell r="C13">
            <v>77700</v>
          </cell>
          <cell r="E13">
            <v>6.4700000000000001E-5</v>
          </cell>
          <cell r="F13">
            <v>132000</v>
          </cell>
          <cell r="N13">
            <v>1.8333333333333331E-4</v>
          </cell>
          <cell r="O13">
            <v>93253.333333333328</v>
          </cell>
          <cell r="Q13">
            <v>2.1000000000000001E-4</v>
          </cell>
          <cell r="R13">
            <v>112850</v>
          </cell>
          <cell r="T13" t="e">
            <v>#DIV/0!</v>
          </cell>
          <cell r="U13" t="e">
            <v>#DIV/0!</v>
          </cell>
          <cell r="W13" t="e">
            <v>#DIV/0!</v>
          </cell>
          <cell r="X13" t="e">
            <v>#DIV/0!</v>
          </cell>
        </row>
        <row r="14">
          <cell r="B14">
            <v>1.54E-4</v>
          </cell>
          <cell r="C14">
            <v>71500</v>
          </cell>
          <cell r="E14">
            <v>8.8599999999999999E-5</v>
          </cell>
          <cell r="F14">
            <v>109000</v>
          </cell>
          <cell r="N14">
            <v>2.043333333333333E-4</v>
          </cell>
          <cell r="O14">
            <v>82733.333333333328</v>
          </cell>
          <cell r="Q14">
            <v>2.1499999999999999E-4</v>
          </cell>
          <cell r="R14">
            <v>66246.666666666672</v>
          </cell>
          <cell r="T14" t="e">
            <v>#DIV/0!</v>
          </cell>
          <cell r="U14" t="e">
            <v>#DIV/0!</v>
          </cell>
          <cell r="W14" t="e">
            <v>#DIV/0!</v>
          </cell>
          <cell r="X14" t="e">
            <v>#DIV/0!</v>
          </cell>
        </row>
        <row r="15">
          <cell r="B15">
            <v>2.03E-4</v>
          </cell>
          <cell r="C15">
            <v>60800</v>
          </cell>
          <cell r="E15">
            <v>1.34E-4</v>
          </cell>
          <cell r="F15">
            <v>82300</v>
          </cell>
          <cell r="N15">
            <v>2.3366666666666666E-4</v>
          </cell>
          <cell r="O15">
            <v>67700</v>
          </cell>
          <cell r="Q15">
            <v>2.4333333333333333E-4</v>
          </cell>
          <cell r="R15">
            <v>67166.666666666672</v>
          </cell>
          <cell r="T15">
            <v>9.4099999999999997E-5</v>
          </cell>
          <cell r="U15">
            <v>5050</v>
          </cell>
          <cell r="W15">
            <v>9.4099999999999997E-5</v>
          </cell>
          <cell r="X15">
            <v>5050</v>
          </cell>
        </row>
        <row r="16">
          <cell r="B16">
            <v>2.6200000000000003E-4</v>
          </cell>
          <cell r="C16">
            <v>53700</v>
          </cell>
          <cell r="E16">
            <v>2.13E-4</v>
          </cell>
          <cell r="F16">
            <v>60000</v>
          </cell>
          <cell r="N16">
            <v>2.986666666666667E-4</v>
          </cell>
          <cell r="O16">
            <v>58733.333333333336</v>
          </cell>
          <cell r="Q16">
            <v>2.5599999999999999E-4</v>
          </cell>
          <cell r="R16">
            <v>78300</v>
          </cell>
          <cell r="T16">
            <v>1.02E-4</v>
          </cell>
          <cell r="U16">
            <v>21800</v>
          </cell>
          <cell r="W16">
            <v>1.02E-4</v>
          </cell>
          <cell r="X16">
            <v>21800</v>
          </cell>
        </row>
        <row r="17">
          <cell r="B17">
            <v>2.9300000000000002E-4</v>
          </cell>
          <cell r="C17">
            <v>55400</v>
          </cell>
          <cell r="E17">
            <v>3.3700000000000001E-4</v>
          </cell>
          <cell r="F17">
            <v>44400</v>
          </cell>
          <cell r="N17">
            <v>4.2999999999999999E-4</v>
          </cell>
          <cell r="O17">
            <v>54333.333333333336</v>
          </cell>
          <cell r="Q17">
            <v>2.5999999999999998E-4</v>
          </cell>
          <cell r="R17">
            <v>96900</v>
          </cell>
          <cell r="T17">
            <v>1.11E-4</v>
          </cell>
          <cell r="U17">
            <v>39900</v>
          </cell>
          <cell r="W17">
            <v>1.11E-4</v>
          </cell>
          <cell r="X17">
            <v>39900</v>
          </cell>
        </row>
        <row r="18">
          <cell r="B18">
            <v>2.7999999999999998E-4</v>
          </cell>
          <cell r="C18">
            <v>67800</v>
          </cell>
          <cell r="E18">
            <v>4.5899999999999999E-4</v>
          </cell>
          <cell r="F18">
            <v>38500</v>
          </cell>
          <cell r="N18">
            <v>5.8766666666666668E-4</v>
          </cell>
          <cell r="O18">
            <v>44033.333333333336</v>
          </cell>
          <cell r="Q18">
            <v>3.48E-4</v>
          </cell>
          <cell r="R18">
            <v>73433.333333333328</v>
          </cell>
          <cell r="T18">
            <v>1.3200000000000001E-4</v>
          </cell>
          <cell r="U18">
            <v>54900</v>
          </cell>
          <cell r="W18">
            <v>1.3200000000000001E-4</v>
          </cell>
          <cell r="X18">
            <v>54900</v>
          </cell>
        </row>
        <row r="19">
          <cell r="B19">
            <v>3.4666666666666673E-4</v>
          </cell>
          <cell r="C19">
            <v>35906.666666666664</v>
          </cell>
          <cell r="E19">
            <v>4.2666666666666661E-4</v>
          </cell>
          <cell r="F19">
            <v>21313.333333333332</v>
          </cell>
          <cell r="H19">
            <v>2.7900000000000001E-4</v>
          </cell>
          <cell r="I19">
            <v>2330</v>
          </cell>
          <cell r="K19">
            <v>1.0900000000000001E-4</v>
          </cell>
          <cell r="L19">
            <v>31100</v>
          </cell>
          <cell r="N19">
            <v>6.7166666666666666E-4</v>
          </cell>
          <cell r="O19">
            <v>43900</v>
          </cell>
          <cell r="Q19">
            <v>5.4200000000000006E-4</v>
          </cell>
          <cell r="R19">
            <v>53333.333333333336</v>
          </cell>
          <cell r="T19">
            <v>1.9250000000000002E-4</v>
          </cell>
          <cell r="U19">
            <v>30100</v>
          </cell>
          <cell r="W19">
            <v>2.0100000000000001E-4</v>
          </cell>
          <cell r="X19">
            <v>53400</v>
          </cell>
        </row>
        <row r="20">
          <cell r="B20">
            <v>4.6033333333333326E-4</v>
          </cell>
          <cell r="C20">
            <v>40376.666666666664</v>
          </cell>
          <cell r="E20">
            <v>4.0233333333333332E-4</v>
          </cell>
          <cell r="F20">
            <v>32166.666666666668</v>
          </cell>
          <cell r="H20">
            <v>3.0150000000000001E-4</v>
          </cell>
          <cell r="I20">
            <v>13285</v>
          </cell>
          <cell r="K20">
            <v>1.84E-4</v>
          </cell>
          <cell r="L20">
            <v>32350</v>
          </cell>
          <cell r="N20">
            <v>7.3200000000000001E-4</v>
          </cell>
          <cell r="O20">
            <v>46433.333333333336</v>
          </cell>
          <cell r="Q20">
            <v>5.9933333333333334E-4</v>
          </cell>
          <cell r="R20">
            <v>57800</v>
          </cell>
          <cell r="T20">
            <v>3.0299999999999999E-4</v>
          </cell>
          <cell r="U20">
            <v>32800</v>
          </cell>
          <cell r="W20">
            <v>3.4699999999999998E-4</v>
          </cell>
          <cell r="X20">
            <v>43700</v>
          </cell>
        </row>
        <row r="21">
          <cell r="B21">
            <v>5.5766666666666671E-4</v>
          </cell>
          <cell r="C21">
            <v>34866.666666666664</v>
          </cell>
          <cell r="E21">
            <v>4.6266666666666662E-4</v>
          </cell>
          <cell r="F21">
            <v>39200</v>
          </cell>
          <cell r="H21">
            <v>3.6550000000000005E-4</v>
          </cell>
          <cell r="I21">
            <v>26300</v>
          </cell>
          <cell r="K21">
            <v>2.8899999999999998E-4</v>
          </cell>
          <cell r="L21">
            <v>39800</v>
          </cell>
          <cell r="N21">
            <v>1.1326666666666666E-3</v>
          </cell>
          <cell r="O21">
            <v>37100</v>
          </cell>
          <cell r="Q21">
            <v>6.3433333333333332E-4</v>
          </cell>
          <cell r="R21">
            <v>62700</v>
          </cell>
          <cell r="T21">
            <v>4.795E-4</v>
          </cell>
          <cell r="U21">
            <v>32600</v>
          </cell>
          <cell r="W21">
            <v>5.8100000000000003E-4</v>
          </cell>
          <cell r="X21">
            <v>35500</v>
          </cell>
        </row>
        <row r="22">
          <cell r="B22">
            <v>9.0366666666666666E-4</v>
          </cell>
          <cell r="C22">
            <v>29000</v>
          </cell>
          <cell r="E22">
            <v>8.8433333333333333E-4</v>
          </cell>
          <cell r="F22">
            <v>28633.333333333332</v>
          </cell>
          <cell r="H22">
            <v>6.0166666666666669E-4</v>
          </cell>
          <cell r="I22">
            <v>21433.333333333332</v>
          </cell>
          <cell r="K22">
            <v>4.6799999999999999E-4</v>
          </cell>
          <cell r="L22">
            <v>39350</v>
          </cell>
          <cell r="N22">
            <v>1.7333333333333333E-3</v>
          </cell>
          <cell r="O22">
            <v>30300</v>
          </cell>
          <cell r="Q22">
            <v>9.7100000000000018E-4</v>
          </cell>
          <cell r="R22">
            <v>48066.666666666664</v>
          </cell>
          <cell r="T22">
            <v>5.8699999999999996E-4</v>
          </cell>
          <cell r="U22">
            <v>25886.666666666668</v>
          </cell>
          <cell r="W22">
            <v>5.8350000000000003E-4</v>
          </cell>
          <cell r="X22">
            <v>23530</v>
          </cell>
        </row>
        <row r="23">
          <cell r="B23">
            <v>1.0906666666666667E-3</v>
          </cell>
          <cell r="C23">
            <v>37200</v>
          </cell>
          <cell r="E23">
            <v>9.2299999999999988E-4</v>
          </cell>
          <cell r="F23">
            <v>38633.333333333336</v>
          </cell>
          <cell r="H23">
            <v>1.1149999999999999E-3</v>
          </cell>
          <cell r="I23">
            <v>20433.333333333332</v>
          </cell>
          <cell r="K23">
            <v>5.2799999999999993E-4</v>
          </cell>
          <cell r="L23">
            <v>38966.666666666664</v>
          </cell>
          <cell r="N23">
            <v>2.3700000000000001E-3</v>
          </cell>
          <cell r="O23">
            <v>23100</v>
          </cell>
          <cell r="Q23">
            <v>1.1613333333333334E-3</v>
          </cell>
          <cell r="R23">
            <v>52033.333333333336</v>
          </cell>
          <cell r="T23">
            <v>6.4066666666666666E-4</v>
          </cell>
          <cell r="U23">
            <v>42766.666666666664</v>
          </cell>
          <cell r="W23">
            <v>7.2000000000000005E-4</v>
          </cell>
          <cell r="X23">
            <v>36200</v>
          </cell>
        </row>
        <row r="24">
          <cell r="B24">
            <v>1.6699999999999998E-3</v>
          </cell>
          <cell r="C24">
            <v>31200</v>
          </cell>
          <cell r="E24">
            <v>1.5433333333333334E-3</v>
          </cell>
          <cell r="F24">
            <v>30466.666666666668</v>
          </cell>
          <cell r="H24">
            <v>8.4499999999999994E-4</v>
          </cell>
          <cell r="I24">
            <v>39533.333333333336</v>
          </cell>
          <cell r="K24">
            <v>4.9700000000000005E-4</v>
          </cell>
          <cell r="L24">
            <v>64000</v>
          </cell>
          <cell r="N24">
            <v>2.6700000000000001E-3</v>
          </cell>
          <cell r="O24">
            <v>27400</v>
          </cell>
          <cell r="Q24">
            <v>1.8799999999999999E-3</v>
          </cell>
          <cell r="R24">
            <v>34766.666666666664</v>
          </cell>
          <cell r="T24">
            <v>6.5433333333333348E-4</v>
          </cell>
          <cell r="U24">
            <v>54966.666666666664</v>
          </cell>
          <cell r="W24">
            <v>7.1499999999999992E-4</v>
          </cell>
          <cell r="X24">
            <v>46750</v>
          </cell>
        </row>
        <row r="25">
          <cell r="B25">
            <v>2.1299999999999999E-3</v>
          </cell>
          <cell r="C25">
            <v>33966.666666666664</v>
          </cell>
          <cell r="E25">
            <v>1.83E-3</v>
          </cell>
          <cell r="F25">
            <v>33166.666666666664</v>
          </cell>
          <cell r="H25">
            <v>1.7799999999999997E-3</v>
          </cell>
          <cell r="I25">
            <v>27100</v>
          </cell>
          <cell r="K25">
            <v>7.9633333333333335E-4</v>
          </cell>
          <cell r="L25">
            <v>70633.333333333328</v>
          </cell>
          <cell r="N25">
            <v>3.9399999999999999E-3</v>
          </cell>
          <cell r="O25">
            <v>23433.333333333332</v>
          </cell>
          <cell r="Q25">
            <v>2.0766666666666663E-3</v>
          </cell>
          <cell r="R25">
            <v>38266.666666666664</v>
          </cell>
          <cell r="T25">
            <v>1.4366666666666666E-3</v>
          </cell>
          <cell r="U25">
            <v>34933.333333333336</v>
          </cell>
          <cell r="W25">
            <v>1.5149999999999999E-3</v>
          </cell>
          <cell r="X25">
            <v>32150</v>
          </cell>
        </row>
        <row r="26">
          <cell r="B26">
            <v>2.9066666666666663E-3</v>
          </cell>
          <cell r="C26">
            <v>29333.333333333332</v>
          </cell>
          <cell r="E26">
            <v>2.9033333333333329E-3</v>
          </cell>
          <cell r="F26">
            <v>26900</v>
          </cell>
          <cell r="H26">
            <v>2.2966666666666669E-3</v>
          </cell>
          <cell r="I26">
            <v>30666.666666666668</v>
          </cell>
          <cell r="K26">
            <v>1.0826666666666667E-3</v>
          </cell>
          <cell r="L26">
            <v>59266.666666666664</v>
          </cell>
          <cell r="N26">
            <v>5.9500000000000004E-3</v>
          </cell>
          <cell r="O26">
            <v>17890</v>
          </cell>
          <cell r="Q26">
            <v>3.2266666666666672E-3</v>
          </cell>
          <cell r="R26">
            <v>29900</v>
          </cell>
          <cell r="T26">
            <v>1.5266666666666666E-3</v>
          </cell>
          <cell r="U26">
            <v>47066.666666666664</v>
          </cell>
          <cell r="W26">
            <v>1.7699999999999999E-3</v>
          </cell>
          <cell r="X26">
            <v>37250</v>
          </cell>
        </row>
        <row r="27">
          <cell r="B27">
            <v>4.4233333333333329E-3</v>
          </cell>
          <cell r="C27">
            <v>24366.666666666668</v>
          </cell>
          <cell r="E27">
            <v>3.8799999999999998E-3</v>
          </cell>
          <cell r="F27">
            <v>25533.333333333332</v>
          </cell>
          <cell r="H27">
            <v>3.0766666666666668E-3</v>
          </cell>
          <cell r="I27">
            <v>29900</v>
          </cell>
          <cell r="K27">
            <v>1.4436666666666667E-3</v>
          </cell>
          <cell r="L27">
            <v>72033.333333333328</v>
          </cell>
          <cell r="N27">
            <v>8.5433333333333333E-3</v>
          </cell>
          <cell r="O27">
            <v>15303.333333333334</v>
          </cell>
          <cell r="Q27">
            <v>4.4333333333333334E-3</v>
          </cell>
          <cell r="R27">
            <v>26733.333333333332</v>
          </cell>
          <cell r="T27">
            <v>2.1333333333333334E-3</v>
          </cell>
          <cell r="U27">
            <v>41566.666666666664</v>
          </cell>
          <cell r="W27">
            <v>2.15E-3</v>
          </cell>
          <cell r="X27">
            <v>40600</v>
          </cell>
        </row>
        <row r="28">
          <cell r="B28">
            <v>6.8566666666666663E-3</v>
          </cell>
          <cell r="C28">
            <v>19900</v>
          </cell>
          <cell r="E28">
            <v>5.7566666666666669E-3</v>
          </cell>
          <cell r="F28">
            <v>22666.666666666668</v>
          </cell>
          <cell r="H28">
            <v>4.3266666666666662E-3</v>
          </cell>
          <cell r="I28">
            <v>26366.666666666668</v>
          </cell>
          <cell r="K28">
            <v>2.4033333333333333E-3</v>
          </cell>
          <cell r="L28">
            <v>49400</v>
          </cell>
          <cell r="N28">
            <v>1.3206666666666667E-2</v>
          </cell>
          <cell r="O28">
            <v>12010</v>
          </cell>
          <cell r="Q28">
            <v>6.3333333333333332E-3</v>
          </cell>
          <cell r="R28">
            <v>23266.666666666668</v>
          </cell>
          <cell r="T28">
            <v>3.14E-3</v>
          </cell>
          <cell r="U28">
            <v>37333.333333333336</v>
          </cell>
          <cell r="W28">
            <v>3.3150000000000002E-3</v>
          </cell>
          <cell r="X28">
            <v>34650</v>
          </cell>
        </row>
        <row r="29">
          <cell r="B29">
            <v>1.0833333333333334E-2</v>
          </cell>
          <cell r="C29">
            <v>16260</v>
          </cell>
          <cell r="E29">
            <v>8.6533333333333341E-3</v>
          </cell>
          <cell r="F29">
            <v>19100</v>
          </cell>
          <cell r="H29">
            <v>6.6933333333333333E-3</v>
          </cell>
          <cell r="I29">
            <v>22400</v>
          </cell>
          <cell r="K29">
            <v>3.2166666666666667E-3</v>
          </cell>
          <cell r="L29">
            <v>47400</v>
          </cell>
          <cell r="N29">
            <v>2.0099999999999996E-2</v>
          </cell>
          <cell r="O29">
            <v>9913.3333333333339</v>
          </cell>
          <cell r="Q29">
            <v>9.3166666666666675E-3</v>
          </cell>
          <cell r="R29">
            <v>19333.333333333332</v>
          </cell>
          <cell r="T29">
            <v>4.4099999999999999E-3</v>
          </cell>
          <cell r="U29">
            <v>35066.666666666664</v>
          </cell>
          <cell r="W29">
            <v>4.8500000000000001E-3</v>
          </cell>
          <cell r="X29">
            <v>30800</v>
          </cell>
        </row>
        <row r="30">
          <cell r="B30">
            <v>1.7700000000000004E-2</v>
          </cell>
          <cell r="C30">
            <v>12806.666666666666</v>
          </cell>
          <cell r="E30">
            <v>1.3086666666666668E-2</v>
          </cell>
          <cell r="F30">
            <v>15966.666666666666</v>
          </cell>
          <cell r="H30">
            <v>1.035E-2</v>
          </cell>
          <cell r="I30">
            <v>18700</v>
          </cell>
          <cell r="K30">
            <v>4.503333333333334E-3</v>
          </cell>
          <cell r="L30">
            <v>45800</v>
          </cell>
          <cell r="N30">
            <v>3.093333333333333E-2</v>
          </cell>
          <cell r="O30">
            <v>7846.666666666667</v>
          </cell>
          <cell r="Q30">
            <v>1.4E-2</v>
          </cell>
          <cell r="R30">
            <v>15966.666666666666</v>
          </cell>
          <cell r="T30">
            <v>6.3E-3</v>
          </cell>
          <cell r="U30">
            <v>32166.666666666668</v>
          </cell>
          <cell r="W30">
            <v>7.1350000000000007E-3</v>
          </cell>
          <cell r="X30">
            <v>26900</v>
          </cell>
        </row>
        <row r="31">
          <cell r="B31">
            <v>0.03</v>
          </cell>
          <cell r="C31">
            <v>9460</v>
          </cell>
          <cell r="E31">
            <v>2.0866666666666669E-2</v>
          </cell>
          <cell r="F31">
            <v>12766.666666666666</v>
          </cell>
          <cell r="H31">
            <v>1.5566666666666668E-2</v>
          </cell>
          <cell r="I31">
            <v>15866.666666666666</v>
          </cell>
          <cell r="K31">
            <v>6.8933333333333338E-3</v>
          </cell>
          <cell r="L31">
            <v>38666.666666666664</v>
          </cell>
          <cell r="N31">
            <v>4.7266666666666658E-2</v>
          </cell>
          <cell r="O31">
            <v>6256.666666666667</v>
          </cell>
          <cell r="Q31">
            <v>2.1366666666666669E-2</v>
          </cell>
          <cell r="R31">
            <v>13033.333333333334</v>
          </cell>
          <cell r="T31">
            <v>9.3433333333333337E-3</v>
          </cell>
          <cell r="U31">
            <v>28200</v>
          </cell>
          <cell r="W31">
            <v>1.0749999999999999E-2</v>
          </cell>
          <cell r="X31">
            <v>22950</v>
          </cell>
        </row>
        <row r="32">
          <cell r="B32">
            <v>5.0300000000000004E-2</v>
          </cell>
          <cell r="C32">
            <v>7426.666666666667</v>
          </cell>
          <cell r="E32">
            <v>3.9966666666666671E-2</v>
          </cell>
          <cell r="F32">
            <v>8653.3333333333339</v>
          </cell>
          <cell r="H32">
            <v>2.52E-2</v>
          </cell>
          <cell r="I32">
            <v>12500</v>
          </cell>
          <cell r="K32">
            <v>1.1216666666666666E-2</v>
          </cell>
          <cell r="L32">
            <v>30633.333333333332</v>
          </cell>
          <cell r="N32">
            <v>7.2133333333333327E-2</v>
          </cell>
          <cell r="O32">
            <v>4963.333333333333</v>
          </cell>
          <cell r="Q32">
            <v>3.2866666666666662E-2</v>
          </cell>
          <cell r="R32">
            <v>10443.333333333334</v>
          </cell>
          <cell r="T32">
            <v>1.4833333333333332E-2</v>
          </cell>
          <cell r="U32">
            <v>22266.666666666668</v>
          </cell>
          <cell r="W32">
            <v>1.6849999999999997E-2</v>
          </cell>
          <cell r="X32">
            <v>18550</v>
          </cell>
        </row>
        <row r="33">
          <cell r="B33">
            <v>8.8266666666666674E-2</v>
          </cell>
          <cell r="C33">
            <v>5473.333333333333</v>
          </cell>
          <cell r="E33">
            <v>6.4533333333333331E-2</v>
          </cell>
          <cell r="F33">
            <v>6546.666666666667</v>
          </cell>
          <cell r="H33">
            <v>4.873333333333333E-2</v>
          </cell>
          <cell r="I33">
            <v>7940</v>
          </cell>
          <cell r="K33">
            <v>1.9033333333333333E-2</v>
          </cell>
          <cell r="L33">
            <v>22833.333333333332</v>
          </cell>
          <cell r="N33">
            <v>0.11866666666666666</v>
          </cell>
          <cell r="O33">
            <v>3840</v>
          </cell>
          <cell r="Q33">
            <v>5.0766666666666661E-2</v>
          </cell>
          <cell r="R33">
            <v>8390</v>
          </cell>
          <cell r="T33">
            <v>2.3599999999999999E-2</v>
          </cell>
          <cell r="U33">
            <v>17833.333333333332</v>
          </cell>
          <cell r="W33">
            <v>2.7049999999999998E-2</v>
          </cell>
          <cell r="X33">
            <v>14600</v>
          </cell>
        </row>
        <row r="34">
          <cell r="B34">
            <v>0.11746666666666666</v>
          </cell>
          <cell r="C34">
            <v>4453.333333333333</v>
          </cell>
          <cell r="E34">
            <v>0.11410000000000002</v>
          </cell>
          <cell r="F34">
            <v>4560</v>
          </cell>
          <cell r="H34">
            <v>7.6866666666666653E-2</v>
          </cell>
          <cell r="I34">
            <v>6296.666666666667</v>
          </cell>
          <cell r="K34">
            <v>3.7200000000000004E-2</v>
          </cell>
          <cell r="L34">
            <v>15003.333333333334</v>
          </cell>
          <cell r="N34">
            <v>0.16300000000000001</v>
          </cell>
          <cell r="O34">
            <v>3083.3333333333335</v>
          </cell>
          <cell r="Q34">
            <v>8.3433333333333318E-2</v>
          </cell>
          <cell r="R34">
            <v>6206.666666666667</v>
          </cell>
          <cell r="T34">
            <v>3.6999999999999998E-2</v>
          </cell>
          <cell r="U34">
            <v>14500</v>
          </cell>
          <cell r="W34">
            <v>4.2700000000000002E-2</v>
          </cell>
          <cell r="X34">
            <v>11700</v>
          </cell>
        </row>
        <row r="35">
          <cell r="B35">
            <v>0.24686666666666665</v>
          </cell>
          <cell r="C35">
            <v>3323.3333333333335</v>
          </cell>
          <cell r="E35">
            <v>0.22366666666666668</v>
          </cell>
          <cell r="F35">
            <v>2800</v>
          </cell>
          <cell r="H35">
            <v>0.15866666666666665</v>
          </cell>
          <cell r="I35">
            <v>3756.6666666666665</v>
          </cell>
          <cell r="K35">
            <v>1.135</v>
          </cell>
          <cell r="L35">
            <v>1653</v>
          </cell>
          <cell r="N35">
            <v>0.27733333333333338</v>
          </cell>
          <cell r="O35">
            <v>1913.3333333333333</v>
          </cell>
          <cell r="Q35">
            <v>0.14299999999999999</v>
          </cell>
          <cell r="R35">
            <v>4456.666666666667</v>
          </cell>
          <cell r="T35">
            <v>6.54E-2</v>
          </cell>
          <cell r="U35">
            <v>10460</v>
          </cell>
          <cell r="W35">
            <v>7.619999999999999E-2</v>
          </cell>
          <cell r="X35">
            <v>8340</v>
          </cell>
        </row>
        <row r="36">
          <cell r="B36">
            <v>0.30666666666666664</v>
          </cell>
          <cell r="C36">
            <v>2703.3333333333335</v>
          </cell>
          <cell r="E36">
            <v>0.35233333333333333</v>
          </cell>
          <cell r="F36">
            <v>2066.6666666666665</v>
          </cell>
          <cell r="H36">
            <v>0.32033333333333336</v>
          </cell>
          <cell r="I36">
            <v>2170</v>
          </cell>
          <cell r="K36">
            <v>0.32666666666666666</v>
          </cell>
          <cell r="L36">
            <v>2331</v>
          </cell>
          <cell r="N36">
            <v>0.49133333333333334</v>
          </cell>
          <cell r="O36">
            <v>1242.3333333333333</v>
          </cell>
          <cell r="Q36">
            <v>0.25533333333333336</v>
          </cell>
          <cell r="R36">
            <v>2960</v>
          </cell>
          <cell r="T36">
            <v>0.14733333333333334</v>
          </cell>
          <cell r="U36">
            <v>5980</v>
          </cell>
          <cell r="W36">
            <v>0.17799999999999999</v>
          </cell>
          <cell r="X36">
            <v>4295</v>
          </cell>
        </row>
        <row r="37">
          <cell r="B37">
            <v>0.51333333333333331</v>
          </cell>
          <cell r="C37">
            <v>1638</v>
          </cell>
          <cell r="E37">
            <v>0.433</v>
          </cell>
          <cell r="F37">
            <v>1760</v>
          </cell>
          <cell r="H37">
            <v>0.49233333333333329</v>
          </cell>
          <cell r="I37">
            <v>1670</v>
          </cell>
          <cell r="K37">
            <v>0.65866666666666662</v>
          </cell>
          <cell r="L37">
            <v>826.66666666666663</v>
          </cell>
          <cell r="N37">
            <v>1.0563333333333333</v>
          </cell>
          <cell r="O37">
            <v>559</v>
          </cell>
          <cell r="Q37">
            <v>0.46966666666666668</v>
          </cell>
          <cell r="R37">
            <v>1990</v>
          </cell>
          <cell r="T37">
            <v>0.30833333333333335</v>
          </cell>
          <cell r="U37">
            <v>3390</v>
          </cell>
          <cell r="W37">
            <v>0.36749999999999999</v>
          </cell>
          <cell r="X37">
            <v>2490</v>
          </cell>
        </row>
        <row r="38">
          <cell r="B38">
            <v>0.8879999999999999</v>
          </cell>
          <cell r="C38">
            <v>948.66666666666663</v>
          </cell>
          <cell r="E38">
            <v>0.64833333333333332</v>
          </cell>
          <cell r="F38">
            <v>1430</v>
          </cell>
          <cell r="H38">
            <v>0.83333333333333337</v>
          </cell>
          <cell r="I38">
            <v>1058.3333333333333</v>
          </cell>
          <cell r="K38">
            <v>0.64366666666666672</v>
          </cell>
          <cell r="L38">
            <v>971</v>
          </cell>
          <cell r="N38">
            <v>1.1066666666666667</v>
          </cell>
          <cell r="O38">
            <v>521.66666666666663</v>
          </cell>
          <cell r="Q38">
            <v>0.72966666666666669</v>
          </cell>
          <cell r="R38">
            <v>1280</v>
          </cell>
          <cell r="T38">
            <v>0.81366666666666665</v>
          </cell>
          <cell r="U38">
            <v>1444</v>
          </cell>
          <cell r="W38">
            <v>0.87349999999999994</v>
          </cell>
          <cell r="X38">
            <v>1321</v>
          </cell>
        </row>
        <row r="39">
          <cell r="B39">
            <v>1.212</v>
          </cell>
          <cell r="C39">
            <v>726</v>
          </cell>
          <cell r="E39">
            <v>1.0843333333333334</v>
          </cell>
          <cell r="F39">
            <v>920.66666666666663</v>
          </cell>
          <cell r="H39">
            <v>1.0289999999999999</v>
          </cell>
          <cell r="I39">
            <v>918</v>
          </cell>
          <cell r="K39">
            <v>0.61366666666666669</v>
          </cell>
          <cell r="L39">
            <v>1696.6666666666667</v>
          </cell>
          <cell r="N39">
            <v>1.0706666666666667</v>
          </cell>
          <cell r="O39">
            <v>590.66666666666663</v>
          </cell>
          <cell r="Q39">
            <v>1.1963333333333332</v>
          </cell>
          <cell r="R39">
            <v>864</v>
          </cell>
          <cell r="T39">
            <v>0.92566666666666675</v>
          </cell>
          <cell r="U39">
            <v>1273.3333333333333</v>
          </cell>
          <cell r="W39">
            <v>0.91149999999999998</v>
          </cell>
          <cell r="X39">
            <v>1235</v>
          </cell>
        </row>
        <row r="40">
          <cell r="B40">
            <v>1.45</v>
          </cell>
          <cell r="C40">
            <v>657.66666666666663</v>
          </cell>
          <cell r="E40">
            <v>1.4966666666666668</v>
          </cell>
          <cell r="F40">
            <v>723.66666666666663</v>
          </cell>
          <cell r="H40">
            <v>1.4000000000000001</v>
          </cell>
          <cell r="I40">
            <v>721</v>
          </cell>
          <cell r="K40">
            <v>1.0223333333333333</v>
          </cell>
          <cell r="L40">
            <v>954.33333333333337</v>
          </cell>
          <cell r="N40">
            <v>1.2936666666666667</v>
          </cell>
          <cell r="O40">
            <v>592.33333333333337</v>
          </cell>
          <cell r="Q40">
            <v>1.3533333333333335</v>
          </cell>
          <cell r="R40">
            <v>786.33333333333337</v>
          </cell>
          <cell r="T40">
            <v>1.2606666666666666</v>
          </cell>
          <cell r="U40">
            <v>1076.6666666666667</v>
          </cell>
          <cell r="W40">
            <v>1.2710000000000001</v>
          </cell>
          <cell r="X40">
            <v>1055</v>
          </cell>
        </row>
        <row r="41">
          <cell r="B41">
            <v>1.86</v>
          </cell>
          <cell r="C41">
            <v>552.66666666666663</v>
          </cell>
          <cell r="E41">
            <v>2.0366666666666666</v>
          </cell>
          <cell r="F41">
            <v>566.33333333333337</v>
          </cell>
          <cell r="H41">
            <v>1.6133333333333333</v>
          </cell>
          <cell r="I41">
            <v>660.33333333333337</v>
          </cell>
          <cell r="K41">
            <v>1.5833333333333333</v>
          </cell>
          <cell r="L41">
            <v>717.33333333333337</v>
          </cell>
          <cell r="N41">
            <v>1.6900000000000002</v>
          </cell>
          <cell r="O41">
            <v>447.66666666666669</v>
          </cell>
          <cell r="Q41">
            <v>1.9000000000000001</v>
          </cell>
          <cell r="R41">
            <v>607.33333333333337</v>
          </cell>
          <cell r="T41">
            <v>1.8666666666666665</v>
          </cell>
          <cell r="U41">
            <v>778</v>
          </cell>
          <cell r="W41">
            <v>1.9849999999999999</v>
          </cell>
          <cell r="X41">
            <v>632</v>
          </cell>
        </row>
        <row r="42">
          <cell r="B42">
            <v>3.06</v>
          </cell>
          <cell r="C42">
            <v>312.33333333333331</v>
          </cell>
          <cell r="E42">
            <v>2.56</v>
          </cell>
          <cell r="F42">
            <v>514.33333333333337</v>
          </cell>
          <cell r="H42">
            <v>2.5866666666666664</v>
          </cell>
          <cell r="I42">
            <v>471.66666666666669</v>
          </cell>
          <cell r="K42">
            <v>1.5183333333333333</v>
          </cell>
          <cell r="L42">
            <v>1039</v>
          </cell>
          <cell r="N42">
            <v>3</v>
          </cell>
          <cell r="O42">
            <v>230.66666666666666</v>
          </cell>
          <cell r="Q42">
            <v>2.8833333333333333</v>
          </cell>
          <cell r="R42">
            <v>394</v>
          </cell>
          <cell r="T42">
            <v>1.9799999999999998</v>
          </cell>
          <cell r="U42">
            <v>759.66666666666663</v>
          </cell>
          <cell r="W42">
            <v>2.17</v>
          </cell>
          <cell r="X42">
            <v>609.5</v>
          </cell>
        </row>
        <row r="43">
          <cell r="B43">
            <v>3.06</v>
          </cell>
          <cell r="C43">
            <v>286</v>
          </cell>
          <cell r="E43">
            <v>3.1300000000000003</v>
          </cell>
          <cell r="F43">
            <v>399</v>
          </cell>
          <cell r="H43">
            <v>3.2466666666666666</v>
          </cell>
          <cell r="I43">
            <v>331.33333333333331</v>
          </cell>
          <cell r="K43">
            <v>3.8233333333333328</v>
          </cell>
          <cell r="L43">
            <v>318</v>
          </cell>
          <cell r="N43">
            <v>3.043333333333333</v>
          </cell>
          <cell r="O43">
            <v>231.33333333333334</v>
          </cell>
          <cell r="Q43">
            <v>3.6233333333333335</v>
          </cell>
          <cell r="R43">
            <v>286.66666666666669</v>
          </cell>
          <cell r="T43">
            <v>2.6799999999999997</v>
          </cell>
          <cell r="U43">
            <v>612.66666666666663</v>
          </cell>
          <cell r="W43">
            <v>3.07</v>
          </cell>
          <cell r="X43">
            <v>457.5</v>
          </cell>
        </row>
        <row r="44">
          <cell r="B44">
            <v>4.123333333333334</v>
          </cell>
          <cell r="C44">
            <v>218</v>
          </cell>
          <cell r="E44">
            <v>5.0266666666666664</v>
          </cell>
          <cell r="F44">
            <v>203</v>
          </cell>
          <cell r="H44">
            <v>3.9933333333333336</v>
          </cell>
          <cell r="I44">
            <v>270</v>
          </cell>
          <cell r="K44">
            <v>2.8466666666666671</v>
          </cell>
          <cell r="L44">
            <v>485</v>
          </cell>
          <cell r="N44">
            <v>4.1233333333333331</v>
          </cell>
          <cell r="O44">
            <v>156.33333333333334</v>
          </cell>
          <cell r="Q44">
            <v>4.4333333333333336</v>
          </cell>
          <cell r="R44">
            <v>234.66666666666666</v>
          </cell>
          <cell r="T44">
            <v>3.2233333333333332</v>
          </cell>
          <cell r="U44">
            <v>613</v>
          </cell>
          <cell r="W44">
            <v>4.1050000000000004</v>
          </cell>
          <cell r="X44">
            <v>314.5</v>
          </cell>
        </row>
        <row r="45">
          <cell r="B45">
            <v>5.16</v>
          </cell>
          <cell r="C45">
            <v>176.66666666666666</v>
          </cell>
          <cell r="E45">
            <v>5.663333333333334</v>
          </cell>
          <cell r="F45">
            <v>171.33333333333334</v>
          </cell>
          <cell r="H45">
            <v>5.3000000000000007</v>
          </cell>
          <cell r="I45">
            <v>177.33333333333334</v>
          </cell>
          <cell r="K45">
            <v>2.5466666666666664</v>
          </cell>
          <cell r="L45">
            <v>706.33333333333337</v>
          </cell>
          <cell r="N45">
            <v>5.3033333333333337</v>
          </cell>
          <cell r="O45">
            <v>121.83333333333333</v>
          </cell>
          <cell r="Q45">
            <v>4.9933333333333332</v>
          </cell>
          <cell r="R45">
            <v>198.66666666666666</v>
          </cell>
          <cell r="T45">
            <v>4.76</v>
          </cell>
          <cell r="U45">
            <v>351</v>
          </cell>
          <cell r="W45">
            <v>5.6950000000000003</v>
          </cell>
          <cell r="X45">
            <v>222.5</v>
          </cell>
        </row>
        <row r="46">
          <cell r="B46">
            <v>6.3433333333333337</v>
          </cell>
          <cell r="C46">
            <v>134.66666666666666</v>
          </cell>
          <cell r="E46">
            <v>6.91</v>
          </cell>
          <cell r="F46">
            <v>126.33333333333333</v>
          </cell>
          <cell r="H46">
            <v>6.583333333333333</v>
          </cell>
          <cell r="I46">
            <v>140</v>
          </cell>
          <cell r="K46">
            <v>3.3933333333333331</v>
          </cell>
          <cell r="L46">
            <v>714.66666666666663</v>
          </cell>
          <cell r="N46">
            <v>6.7366666666666672</v>
          </cell>
          <cell r="O46">
            <v>96.2</v>
          </cell>
          <cell r="Q46">
            <v>6.6133333333333333</v>
          </cell>
          <cell r="R46">
            <v>140.66666666666666</v>
          </cell>
          <cell r="T46">
            <v>6.5333333333333341</v>
          </cell>
          <cell r="U46">
            <v>197</v>
          </cell>
          <cell r="W46">
            <v>6.65</v>
          </cell>
          <cell r="X46">
            <v>174.5</v>
          </cell>
        </row>
        <row r="47">
          <cell r="B47">
            <v>7.6366666666666667</v>
          </cell>
          <cell r="C47">
            <v>112.93333333333334</v>
          </cell>
          <cell r="E47">
            <v>8.043333333333333</v>
          </cell>
          <cell r="F47">
            <v>110</v>
          </cell>
          <cell r="H47">
            <v>8.17</v>
          </cell>
          <cell r="I47">
            <v>108.33333333333333</v>
          </cell>
          <cell r="K47">
            <v>5.1333333333333329</v>
          </cell>
          <cell r="L47">
            <v>479</v>
          </cell>
          <cell r="N47">
            <v>8.4166666666666661</v>
          </cell>
          <cell r="O47">
            <v>77.63333333333334</v>
          </cell>
          <cell r="Q47">
            <v>8.3333333333333339</v>
          </cell>
          <cell r="R47">
            <v>112.33333333333333</v>
          </cell>
          <cell r="T47">
            <v>8.5</v>
          </cell>
          <cell r="U47">
            <v>141.33333333333334</v>
          </cell>
          <cell r="W47">
            <v>7.9950000000000001</v>
          </cell>
          <cell r="X47">
            <v>142</v>
          </cell>
        </row>
        <row r="48">
          <cell r="B48">
            <v>10.553333333333333</v>
          </cell>
          <cell r="C48">
            <v>80.7</v>
          </cell>
          <cell r="E48">
            <v>10.276666666666667</v>
          </cell>
          <cell r="F48">
            <v>80.233333333333334</v>
          </cell>
          <cell r="H48">
            <v>10.1</v>
          </cell>
          <cell r="I48">
            <v>86.5</v>
          </cell>
          <cell r="K48">
            <v>7.8133333333333326</v>
          </cell>
          <cell r="L48">
            <v>296.33333333333331</v>
          </cell>
          <cell r="N48">
            <v>9.9666666666666668</v>
          </cell>
          <cell r="O48">
            <v>65.86666666666666</v>
          </cell>
          <cell r="Q48">
            <v>10.299999999999999</v>
          </cell>
          <cell r="R48">
            <v>90.933333333333337</v>
          </cell>
          <cell r="T48">
            <v>10.243333333333332</v>
          </cell>
          <cell r="U48">
            <v>109.73333333333333</v>
          </cell>
          <cell r="W48">
            <v>10.065</v>
          </cell>
          <cell r="X48">
            <v>110.6</v>
          </cell>
        </row>
        <row r="49">
          <cell r="B49">
            <v>12.633333333333333</v>
          </cell>
          <cell r="C49">
            <v>66.633333333333326</v>
          </cell>
          <cell r="E49">
            <v>12.566666666666668</v>
          </cell>
          <cell r="F49">
            <v>65.233333333333334</v>
          </cell>
          <cell r="H49">
            <v>12.766666666666666</v>
          </cell>
          <cell r="I49">
            <v>64.666666666666671</v>
          </cell>
          <cell r="K49">
            <v>11.933333333333335</v>
          </cell>
          <cell r="L49">
            <v>118.89999999999999</v>
          </cell>
          <cell r="N49">
            <v>12.666666666666666</v>
          </cell>
          <cell r="O49">
            <v>51.20000000000001</v>
          </cell>
          <cell r="Q49">
            <v>12.866666666666665</v>
          </cell>
          <cell r="R49">
            <v>71.066666666666663</v>
          </cell>
          <cell r="T49">
            <v>12.766666666666666</v>
          </cell>
          <cell r="U49">
            <v>86.166666666666671</v>
          </cell>
          <cell r="W49">
            <v>12.6</v>
          </cell>
          <cell r="X49">
            <v>87.95</v>
          </cell>
        </row>
        <row r="50">
          <cell r="B50">
            <v>16.166666666666668</v>
          </cell>
          <cell r="C50">
            <v>52.300000000000004</v>
          </cell>
          <cell r="E50">
            <v>15.933333333333332</v>
          </cell>
          <cell r="F50">
            <v>51.533333333333331</v>
          </cell>
          <cell r="H50">
            <v>15.833333333333334</v>
          </cell>
          <cell r="I50">
            <v>53.266666666666673</v>
          </cell>
          <cell r="K50">
            <v>16.100000000000001</v>
          </cell>
          <cell r="L50">
            <v>76.366666666666674</v>
          </cell>
          <cell r="N50">
            <v>15.833333333333334</v>
          </cell>
          <cell r="O50">
            <v>41.466666666666669</v>
          </cell>
          <cell r="Q50">
            <v>16</v>
          </cell>
          <cell r="R50">
            <v>55.433333333333337</v>
          </cell>
          <cell r="T50">
            <v>15.966666666666669</v>
          </cell>
          <cell r="U50">
            <v>69.433333333333323</v>
          </cell>
          <cell r="W50">
            <v>16.05</v>
          </cell>
          <cell r="X50">
            <v>69.25</v>
          </cell>
        </row>
        <row r="51">
          <cell r="B51">
            <v>20.233333333333334</v>
          </cell>
          <cell r="C51">
            <v>43.233333333333327</v>
          </cell>
          <cell r="E51">
            <v>20.2</v>
          </cell>
          <cell r="F51">
            <v>41.466666666666661</v>
          </cell>
          <cell r="H51">
            <v>20.033333333333335</v>
          </cell>
          <cell r="I51">
            <v>42.233333333333334</v>
          </cell>
          <cell r="K51">
            <v>19.866666666666664</v>
          </cell>
          <cell r="L51">
            <v>62.766666666666673</v>
          </cell>
          <cell r="N51">
            <v>20.033333333333335</v>
          </cell>
          <cell r="O51">
            <v>33.033333333333339</v>
          </cell>
          <cell r="Q51">
            <v>19.8</v>
          </cell>
          <cell r="R51">
            <v>46.06666666666667</v>
          </cell>
          <cell r="T51">
            <v>19.933333333333334</v>
          </cell>
          <cell r="U51">
            <v>57.800000000000004</v>
          </cell>
          <cell r="W51">
            <v>19.950000000000003</v>
          </cell>
          <cell r="X51">
            <v>57.400000000000006</v>
          </cell>
        </row>
        <row r="52">
          <cell r="B52">
            <v>25.366666666666664</v>
          </cell>
          <cell r="C52">
            <v>34.733333333333327</v>
          </cell>
          <cell r="E52">
            <v>25.066666666666666</v>
          </cell>
          <cell r="F52">
            <v>32.43333333333333</v>
          </cell>
          <cell r="H52">
            <v>25.066666666666666</v>
          </cell>
          <cell r="I52">
            <v>35.633333333333333</v>
          </cell>
          <cell r="K52">
            <v>24.333333333333332</v>
          </cell>
          <cell r="L52">
            <v>48.966666666666669</v>
          </cell>
          <cell r="N52">
            <v>25.166666666666668</v>
          </cell>
          <cell r="O52">
            <v>27</v>
          </cell>
          <cell r="Q52">
            <v>24.566666666666666</v>
          </cell>
          <cell r="R52">
            <v>38.56666666666667</v>
          </cell>
          <cell r="T52">
            <v>25.033333333333331</v>
          </cell>
          <cell r="U52">
            <v>47.4</v>
          </cell>
          <cell r="W52">
            <v>25.200000000000003</v>
          </cell>
          <cell r="X52">
            <v>47.2</v>
          </cell>
        </row>
        <row r="53">
          <cell r="B53">
            <v>31.733333333333334</v>
          </cell>
          <cell r="C53">
            <v>28.399999999999995</v>
          </cell>
          <cell r="E53">
            <v>31.633333333333329</v>
          </cell>
          <cell r="F53">
            <v>26.600000000000005</v>
          </cell>
          <cell r="H53">
            <v>31.7</v>
          </cell>
          <cell r="I53">
            <v>28.633333333333336</v>
          </cell>
          <cell r="K53">
            <v>30.933333333333334</v>
          </cell>
          <cell r="L53">
            <v>32.333333333333336</v>
          </cell>
          <cell r="N53">
            <v>31.733333333333334</v>
          </cell>
          <cell r="O53">
            <v>21.833333333333332</v>
          </cell>
          <cell r="Q53">
            <v>31.7</v>
          </cell>
          <cell r="R53">
            <v>27.7</v>
          </cell>
          <cell r="T53">
            <v>31.933333333333334</v>
          </cell>
          <cell r="U53">
            <v>36.6</v>
          </cell>
          <cell r="W53">
            <v>31.7</v>
          </cell>
          <cell r="X53">
            <v>37.6</v>
          </cell>
        </row>
        <row r="54">
          <cell r="B54">
            <v>39.866666666666667</v>
          </cell>
          <cell r="C54">
            <v>22.966666666666669</v>
          </cell>
          <cell r="E54">
            <v>40.066666666666663</v>
          </cell>
          <cell r="F54">
            <v>21.566666666666666</v>
          </cell>
          <cell r="H54">
            <v>39.9</v>
          </cell>
          <cell r="I54">
            <v>23.133333333333336</v>
          </cell>
          <cell r="K54">
            <v>40.5</v>
          </cell>
          <cell r="L54">
            <v>25.599999999999998</v>
          </cell>
          <cell r="N54">
            <v>40.033333333333331</v>
          </cell>
          <cell r="O54">
            <v>17.633333333333336</v>
          </cell>
          <cell r="Q54">
            <v>40.199999999999996</v>
          </cell>
          <cell r="R54">
            <v>22.366666666666664</v>
          </cell>
          <cell r="T54">
            <v>39.966666666666661</v>
          </cell>
          <cell r="U54">
            <v>29.566666666666666</v>
          </cell>
          <cell r="W54">
            <v>40.049999999999997</v>
          </cell>
          <cell r="X54">
            <v>29.75</v>
          </cell>
        </row>
        <row r="55">
          <cell r="B55">
            <v>50.266666666666673</v>
          </cell>
          <cell r="C55">
            <v>18.466666666666669</v>
          </cell>
          <cell r="E55">
            <v>50.466666666666661</v>
          </cell>
          <cell r="F55">
            <v>17.666666666666668</v>
          </cell>
          <cell r="H55">
            <v>50.366666666666674</v>
          </cell>
          <cell r="I55">
            <v>19.099999999999998</v>
          </cell>
          <cell r="K55">
            <v>50.1</v>
          </cell>
          <cell r="L55">
            <v>19.366666666666667</v>
          </cell>
          <cell r="N55">
            <v>50.166666666666664</v>
          </cell>
          <cell r="O55">
            <v>14.633333333333333</v>
          </cell>
          <cell r="Q55">
            <v>50.266666666666673</v>
          </cell>
          <cell r="R55">
            <v>17.5</v>
          </cell>
          <cell r="T55">
            <v>49.933333333333337</v>
          </cell>
          <cell r="U55">
            <v>23.600000000000005</v>
          </cell>
          <cell r="W55">
            <v>50.1</v>
          </cell>
          <cell r="X55">
            <v>23.450000000000003</v>
          </cell>
        </row>
        <row r="56">
          <cell r="B56">
            <v>63.366666666666674</v>
          </cell>
          <cell r="C56">
            <v>14.833333333333334</v>
          </cell>
          <cell r="E56">
            <v>63.033333333333331</v>
          </cell>
          <cell r="F56">
            <v>14.433333333333332</v>
          </cell>
          <cell r="H56">
            <v>63.20000000000001</v>
          </cell>
          <cell r="I56">
            <v>15.800000000000002</v>
          </cell>
          <cell r="K56">
            <v>63.29999999999999</v>
          </cell>
          <cell r="L56">
            <v>16.166666666666668</v>
          </cell>
          <cell r="N56">
            <v>63.166666666666664</v>
          </cell>
          <cell r="O56">
            <v>11.9</v>
          </cell>
          <cell r="Q56">
            <v>63.133333333333333</v>
          </cell>
          <cell r="R56">
            <v>14.766666666666666</v>
          </cell>
          <cell r="W56">
            <v>63.25</v>
          </cell>
          <cell r="X56">
            <v>19.149999999999999</v>
          </cell>
        </row>
        <row r="57">
          <cell r="B57">
            <v>79.566666666666663</v>
          </cell>
          <cell r="C57">
            <v>12.033333333333333</v>
          </cell>
          <cell r="E57">
            <v>79.5</v>
          </cell>
          <cell r="F57">
            <v>11.933333333333332</v>
          </cell>
          <cell r="H57">
            <v>79.499999999999986</v>
          </cell>
          <cell r="I57">
            <v>12.833333333333334</v>
          </cell>
          <cell r="K57">
            <v>78.5</v>
          </cell>
          <cell r="L57">
            <v>13.699999999999998</v>
          </cell>
          <cell r="N57">
            <v>79.600000000000009</v>
          </cell>
          <cell r="O57">
            <v>9.7266666666666666</v>
          </cell>
          <cell r="Q57">
            <v>79.566666666666663</v>
          </cell>
          <cell r="R57">
            <v>11.833333333333334</v>
          </cell>
          <cell r="W57">
            <v>79.599999999999994</v>
          </cell>
          <cell r="X57">
            <v>15.35</v>
          </cell>
        </row>
        <row r="58">
          <cell r="B58">
            <v>95.433333333333337</v>
          </cell>
          <cell r="C58">
            <v>11.023333333333333</v>
          </cell>
          <cell r="E58">
            <v>99.933333333333337</v>
          </cell>
          <cell r="F58">
            <v>9.9966666666666661</v>
          </cell>
          <cell r="H58">
            <v>100</v>
          </cell>
          <cell r="I58">
            <v>10.766666666666666</v>
          </cell>
          <cell r="K58">
            <v>99.933333333333337</v>
          </cell>
          <cell r="L58">
            <v>11.576666666666666</v>
          </cell>
          <cell r="N58">
            <v>100</v>
          </cell>
          <cell r="O58">
            <v>7.9766666666666675</v>
          </cell>
          <cell r="Q58">
            <v>100</v>
          </cell>
          <cell r="R58">
            <v>9.5066666666666659</v>
          </cell>
          <cell r="W58">
            <v>100</v>
          </cell>
          <cell r="X58">
            <v>12.600000000000001</v>
          </cell>
        </row>
        <row r="59">
          <cell r="B59">
            <v>126</v>
          </cell>
          <cell r="C59">
            <v>8.1166666666666671</v>
          </cell>
          <cell r="E59">
            <v>126</v>
          </cell>
          <cell r="F59">
            <v>8.4699999999999989</v>
          </cell>
          <cell r="H59">
            <v>126.33333333333333</v>
          </cell>
          <cell r="I59">
            <v>8.6533333333333342</v>
          </cell>
          <cell r="K59">
            <v>125.33333333333333</v>
          </cell>
          <cell r="L59">
            <v>10.686666666666667</v>
          </cell>
          <cell r="N59">
            <v>126</v>
          </cell>
          <cell r="O59">
            <v>6.5666666666666664</v>
          </cell>
          <cell r="Q59">
            <v>126</v>
          </cell>
          <cell r="R59">
            <v>7.7966666666666669</v>
          </cell>
          <cell r="W59">
            <v>126</v>
          </cell>
          <cell r="X59">
            <v>10.120000000000001</v>
          </cell>
        </row>
        <row r="60">
          <cell r="B60">
            <v>159</v>
          </cell>
          <cell r="C60">
            <v>6.6266666666666678</v>
          </cell>
          <cell r="E60">
            <v>158.66666666666666</v>
          </cell>
          <cell r="F60">
            <v>7.3033333333333337</v>
          </cell>
          <cell r="H60">
            <v>158.66666666666666</v>
          </cell>
          <cell r="I60">
            <v>7.0333333333333341</v>
          </cell>
          <cell r="K60">
            <v>158.33333333333334</v>
          </cell>
          <cell r="L60">
            <v>9.0766666666666662</v>
          </cell>
          <cell r="N60">
            <v>158.33333333333334</v>
          </cell>
          <cell r="O60">
            <v>5.4066666666666663</v>
          </cell>
          <cell r="W60">
            <v>158.5</v>
          </cell>
          <cell r="X60">
            <v>8.2199999999999989</v>
          </cell>
        </row>
        <row r="61">
          <cell r="B61">
            <v>199.66666666666666</v>
          </cell>
          <cell r="C61">
            <v>5.5333333333333341</v>
          </cell>
          <cell r="E61">
            <v>200</v>
          </cell>
          <cell r="F61">
            <v>6.0066666666666668</v>
          </cell>
          <cell r="H61">
            <v>200</v>
          </cell>
          <cell r="I61">
            <v>5.8966666666666656</v>
          </cell>
          <cell r="K61">
            <v>199.33333333333334</v>
          </cell>
          <cell r="L61">
            <v>7.5466666666666669</v>
          </cell>
          <cell r="N61">
            <v>200</v>
          </cell>
          <cell r="O61">
            <v>4.4433333333333325</v>
          </cell>
          <cell r="W61">
            <v>200</v>
          </cell>
          <cell r="X61">
            <v>6.52</v>
          </cell>
        </row>
        <row r="62">
          <cell r="B62">
            <v>251.66666666666666</v>
          </cell>
          <cell r="C62">
            <v>4.706666666666667</v>
          </cell>
          <cell r="E62">
            <v>251</v>
          </cell>
          <cell r="F62">
            <v>5.1966666666666663</v>
          </cell>
          <cell r="H62">
            <v>251</v>
          </cell>
          <cell r="I62">
            <v>5.0166666666666666</v>
          </cell>
          <cell r="K62">
            <v>249.66666666666666</v>
          </cell>
          <cell r="L62">
            <v>6.253333333333333</v>
          </cell>
          <cell r="N62">
            <v>251.33333333333334</v>
          </cell>
          <cell r="O62">
            <v>3.7433333333333336</v>
          </cell>
          <cell r="W62">
            <v>251</v>
          </cell>
          <cell r="X62">
            <v>5.4050000000000002</v>
          </cell>
        </row>
        <row r="63">
          <cell r="B63">
            <v>232.33333333333334</v>
          </cell>
          <cell r="C63">
            <v>7.9666666666666677</v>
          </cell>
          <cell r="E63">
            <v>316.33333333333331</v>
          </cell>
          <cell r="F63">
            <v>4.5966666666666676</v>
          </cell>
          <cell r="H63">
            <v>316</v>
          </cell>
          <cell r="I63">
            <v>4.2666666666666666</v>
          </cell>
          <cell r="K63">
            <v>276.33333333333331</v>
          </cell>
          <cell r="L63">
            <v>6.3</v>
          </cell>
          <cell r="N63">
            <v>316</v>
          </cell>
          <cell r="O63">
            <v>3.31</v>
          </cell>
          <cell r="W63">
            <v>316</v>
          </cell>
          <cell r="X63">
            <v>4.51</v>
          </cell>
        </row>
        <row r="64">
          <cell r="B64">
            <v>315.33333333333331</v>
          </cell>
          <cell r="C64">
            <v>5.98</v>
          </cell>
          <cell r="E64">
            <v>397.33333333333331</v>
          </cell>
          <cell r="F64">
            <v>3.9866666666666668</v>
          </cell>
          <cell r="H64">
            <v>398.33333333333331</v>
          </cell>
          <cell r="I64">
            <v>3.6266666666666669</v>
          </cell>
          <cell r="K64">
            <v>269</v>
          </cell>
          <cell r="L64">
            <v>6.5866666666666669</v>
          </cell>
          <cell r="N64">
            <v>398.33333333333331</v>
          </cell>
          <cell r="O64">
            <v>2.84</v>
          </cell>
          <cell r="W64">
            <v>398</v>
          </cell>
          <cell r="X64">
            <v>3.915</v>
          </cell>
        </row>
        <row r="65">
          <cell r="B65">
            <v>500</v>
          </cell>
          <cell r="C65">
            <v>2.8666666666666667</v>
          </cell>
          <cell r="E65">
            <v>459.33333333333331</v>
          </cell>
          <cell r="F65">
            <v>3.7366666666666668</v>
          </cell>
          <cell r="H65">
            <v>501.33333333333331</v>
          </cell>
          <cell r="I65">
            <v>2.8766666666666669</v>
          </cell>
          <cell r="K65">
            <v>287.33333333333331</v>
          </cell>
          <cell r="L65">
            <v>6.206666666666667</v>
          </cell>
          <cell r="N65">
            <v>501.33333333333331</v>
          </cell>
          <cell r="O65">
            <v>2.2600000000000002</v>
          </cell>
          <cell r="W65">
            <v>471</v>
          </cell>
          <cell r="X65">
            <v>3.52</v>
          </cell>
        </row>
        <row r="66">
          <cell r="B66">
            <v>631.33333333333337</v>
          </cell>
          <cell r="C66">
            <v>2.38</v>
          </cell>
          <cell r="E66">
            <v>514.33333333333337</v>
          </cell>
          <cell r="F66">
            <v>3.436666666666667</v>
          </cell>
          <cell r="H66">
            <v>612.33333333333337</v>
          </cell>
          <cell r="I66">
            <v>2.7633333333333336</v>
          </cell>
          <cell r="K66">
            <v>314</v>
          </cell>
          <cell r="L66">
            <v>5.7633333333333328</v>
          </cell>
          <cell r="N66">
            <v>631.33333333333337</v>
          </cell>
          <cell r="O66">
            <v>1.8833333333333335</v>
          </cell>
          <cell r="W66">
            <v>556</v>
          </cell>
          <cell r="X66">
            <v>3.09</v>
          </cell>
        </row>
        <row r="67">
          <cell r="B67">
            <v>792.33333333333337</v>
          </cell>
          <cell r="C67">
            <v>2.0666666666666669</v>
          </cell>
          <cell r="E67">
            <v>618</v>
          </cell>
          <cell r="F67">
            <v>2.89</v>
          </cell>
          <cell r="H67">
            <v>708.66666666666663</v>
          </cell>
          <cell r="I67">
            <v>2.4766666666666666</v>
          </cell>
          <cell r="K67">
            <v>322.66666666666669</v>
          </cell>
          <cell r="L67">
            <v>5.7566666666666668</v>
          </cell>
          <cell r="N67">
            <v>795</v>
          </cell>
          <cell r="O67">
            <v>1.6666666666666667</v>
          </cell>
          <cell r="W67">
            <v>671</v>
          </cell>
          <cell r="X67">
            <v>2.6799999999999997</v>
          </cell>
        </row>
        <row r="68">
          <cell r="B68">
            <v>953.33333333333337</v>
          </cell>
          <cell r="C68">
            <v>1.843333333333333</v>
          </cell>
          <cell r="E68">
            <v>648.33333333333337</v>
          </cell>
          <cell r="F68">
            <v>2.7600000000000002</v>
          </cell>
          <cell r="H68">
            <v>775</v>
          </cell>
          <cell r="I68">
            <v>2.2933333333333334</v>
          </cell>
          <cell r="K68">
            <v>321.33333333333331</v>
          </cell>
          <cell r="L68">
            <v>5.9233333333333329</v>
          </cell>
          <cell r="N68">
            <v>1000</v>
          </cell>
          <cell r="O68">
            <v>1.4799999999999998</v>
          </cell>
          <cell r="W68">
            <v>744</v>
          </cell>
          <cell r="X68">
            <v>2.4950000000000001</v>
          </cell>
        </row>
      </sheetData>
      <sheetData sheetId="4">
        <row r="4">
          <cell r="B4">
            <v>1E-4</v>
          </cell>
          <cell r="C4">
            <v>40000</v>
          </cell>
        </row>
        <row r="5">
          <cell r="B5">
            <v>2.0000000000000001E-4</v>
          </cell>
          <cell r="C5">
            <v>30000</v>
          </cell>
        </row>
        <row r="6">
          <cell r="B6">
            <v>4.0000000000000002E-4</v>
          </cell>
          <cell r="C6">
            <v>30000</v>
          </cell>
        </row>
        <row r="7">
          <cell r="B7">
            <v>6.9999999999999999E-4</v>
          </cell>
          <cell r="C7">
            <v>30000</v>
          </cell>
        </row>
        <row r="8">
          <cell r="B8">
            <v>1E-3</v>
          </cell>
          <cell r="C8">
            <v>30000</v>
          </cell>
        </row>
        <row r="9">
          <cell r="B9">
            <v>2E-3</v>
          </cell>
          <cell r="C9">
            <v>20000</v>
          </cell>
        </row>
        <row r="10">
          <cell r="B10">
            <v>3.0000000000000001E-3</v>
          </cell>
          <cell r="C10">
            <v>20000</v>
          </cell>
        </row>
        <row r="11">
          <cell r="B11">
            <v>5.0000000000000001E-3</v>
          </cell>
          <cell r="C11">
            <v>15000</v>
          </cell>
        </row>
        <row r="12">
          <cell r="B12">
            <v>0.01</v>
          </cell>
          <cell r="C12">
            <v>10000</v>
          </cell>
        </row>
        <row r="13">
          <cell r="B13">
            <v>0.02</v>
          </cell>
          <cell r="C13">
            <v>6000</v>
          </cell>
        </row>
        <row r="14">
          <cell r="B14">
            <v>0.04</v>
          </cell>
          <cell r="C14">
            <v>5000</v>
          </cell>
        </row>
        <row r="15">
          <cell r="B15">
            <v>0.05</v>
          </cell>
          <cell r="C15">
            <v>4000</v>
          </cell>
        </row>
        <row r="16">
          <cell r="B16">
            <v>0.1</v>
          </cell>
          <cell r="C16">
            <v>3000</v>
          </cell>
        </row>
        <row r="17">
          <cell r="B17">
            <v>0.2</v>
          </cell>
          <cell r="C17">
            <v>2000</v>
          </cell>
        </row>
        <row r="18">
          <cell r="B18">
            <v>0.4</v>
          </cell>
          <cell r="C18">
            <v>1000</v>
          </cell>
        </row>
        <row r="19">
          <cell r="B19">
            <v>0.7</v>
          </cell>
          <cell r="C19">
            <v>600</v>
          </cell>
        </row>
        <row r="20">
          <cell r="B20">
            <v>1</v>
          </cell>
          <cell r="C20">
            <v>500</v>
          </cell>
        </row>
        <row r="21">
          <cell r="B21">
            <v>2</v>
          </cell>
          <cell r="C21">
            <v>300</v>
          </cell>
        </row>
        <row r="22">
          <cell r="B22">
            <v>3</v>
          </cell>
          <cell r="C22">
            <v>200</v>
          </cell>
        </row>
        <row r="23">
          <cell r="B23">
            <v>6</v>
          </cell>
          <cell r="C23">
            <v>100</v>
          </cell>
        </row>
        <row r="24">
          <cell r="B24">
            <v>10</v>
          </cell>
          <cell r="C24">
            <v>60</v>
          </cell>
        </row>
        <row r="25">
          <cell r="B25">
            <v>20</v>
          </cell>
          <cell r="C25">
            <v>40</v>
          </cell>
        </row>
        <row r="26">
          <cell r="B26">
            <v>30</v>
          </cell>
          <cell r="C26">
            <v>30</v>
          </cell>
        </row>
        <row r="27">
          <cell r="B27">
            <v>50</v>
          </cell>
          <cell r="C27">
            <v>20</v>
          </cell>
        </row>
        <row r="28">
          <cell r="B28">
            <v>100</v>
          </cell>
          <cell r="C28">
            <v>10</v>
          </cell>
        </row>
        <row r="29">
          <cell r="B29">
            <v>200</v>
          </cell>
          <cell r="C29">
            <v>6</v>
          </cell>
        </row>
        <row r="30">
          <cell r="B30">
            <v>400</v>
          </cell>
          <cell r="C30">
            <v>4</v>
          </cell>
        </row>
        <row r="31">
          <cell r="B31">
            <v>500</v>
          </cell>
          <cell r="C31">
            <v>3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Pit 1"/>
      <sheetName val="Raw Pit 2"/>
      <sheetName val="Average Pit 1"/>
      <sheetName val="Average Pit 2"/>
      <sheetName val="Pit 3"/>
      <sheetName val="Comparison Pits"/>
      <sheetName val="_xltb_storage_"/>
      <sheetName val="Graphs paper"/>
    </sheetNames>
    <sheetDataSet>
      <sheetData sheetId="0"/>
      <sheetData sheetId="1"/>
      <sheetData sheetId="2">
        <row r="4">
          <cell r="B4" t="str">
            <v>Section 1</v>
          </cell>
          <cell r="N4" t="str">
            <v>Section 5</v>
          </cell>
        </row>
        <row r="8">
          <cell r="B8">
            <v>1.16E-4</v>
          </cell>
          <cell r="C8">
            <v>160000</v>
          </cell>
          <cell r="N8">
            <v>7.1400000000000001E-5</v>
          </cell>
          <cell r="O8">
            <v>208000</v>
          </cell>
        </row>
        <row r="9">
          <cell r="B9">
            <v>4.8796499999999999E-5</v>
          </cell>
          <cell r="C9">
            <v>1152500</v>
          </cell>
          <cell r="N9">
            <v>9.1199999999999994E-5</v>
          </cell>
          <cell r="O9">
            <v>166000</v>
          </cell>
        </row>
        <row r="10">
          <cell r="B10">
            <v>5.4900000000000006E-5</v>
          </cell>
          <cell r="C10">
            <v>137050</v>
          </cell>
          <cell r="N10">
            <v>6.3999999999999997E-5</v>
          </cell>
          <cell r="O10">
            <v>244000</v>
          </cell>
        </row>
        <row r="11">
          <cell r="B11">
            <v>6.7000000000000002E-5</v>
          </cell>
          <cell r="C11">
            <v>124000</v>
          </cell>
          <cell r="N11">
            <v>7.5900000000000002E-5</v>
          </cell>
          <cell r="O11">
            <v>213000</v>
          </cell>
        </row>
        <row r="12">
          <cell r="B12">
            <v>8.42E-5</v>
          </cell>
          <cell r="C12">
            <v>114000</v>
          </cell>
          <cell r="N12">
            <v>8.7899999999999995E-5</v>
          </cell>
          <cell r="O12">
            <v>191000</v>
          </cell>
        </row>
        <row r="13">
          <cell r="B13">
            <v>1.0620000000000001E-4</v>
          </cell>
          <cell r="C13">
            <v>103750</v>
          </cell>
          <cell r="N13">
            <v>9.8900000000000005E-5</v>
          </cell>
          <cell r="O13">
            <v>179000</v>
          </cell>
        </row>
        <row r="14">
          <cell r="B14">
            <v>1.3099999999999999E-4</v>
          </cell>
          <cell r="C14">
            <v>95450</v>
          </cell>
          <cell r="N14">
            <v>1.15E-4</v>
          </cell>
          <cell r="O14">
            <v>164000</v>
          </cell>
        </row>
        <row r="15">
          <cell r="B15">
            <v>1.5650000000000001E-4</v>
          </cell>
          <cell r="C15">
            <v>90850</v>
          </cell>
          <cell r="N15">
            <v>1.3799999999999999E-4</v>
          </cell>
          <cell r="O15">
            <v>146000</v>
          </cell>
        </row>
        <row r="16">
          <cell r="B16">
            <v>1.8599999999999999E-4</v>
          </cell>
          <cell r="C16">
            <v>56623.333333333336</v>
          </cell>
          <cell r="N16">
            <v>1.63E-4</v>
          </cell>
          <cell r="O16">
            <v>135000</v>
          </cell>
        </row>
        <row r="17">
          <cell r="B17">
            <v>2.5000000000000001E-4</v>
          </cell>
          <cell r="C17">
            <v>50200</v>
          </cell>
          <cell r="N17">
            <v>2.2900000000000001E-4</v>
          </cell>
          <cell r="O17">
            <v>105000</v>
          </cell>
        </row>
        <row r="18">
          <cell r="B18">
            <v>3.5733333333333336E-4</v>
          </cell>
          <cell r="C18">
            <v>44533.333333333336</v>
          </cell>
          <cell r="N18">
            <v>2.5000000000000001E-4</v>
          </cell>
          <cell r="O18">
            <v>108000</v>
          </cell>
        </row>
        <row r="19">
          <cell r="B19">
            <v>5.2599999999999999E-4</v>
          </cell>
          <cell r="C19">
            <v>39500</v>
          </cell>
          <cell r="N19">
            <v>4.0499999999999998E-4</v>
          </cell>
          <cell r="O19">
            <v>42056.5</v>
          </cell>
        </row>
        <row r="20">
          <cell r="B20">
            <v>5.3700000000000004E-4</v>
          </cell>
          <cell r="C20">
            <v>49166.666666666664</v>
          </cell>
          <cell r="N20">
            <v>5.3899999999999998E-4</v>
          </cell>
          <cell r="O20">
            <v>33730</v>
          </cell>
        </row>
        <row r="21">
          <cell r="B21">
            <v>7.2566666666666667E-4</v>
          </cell>
          <cell r="C21">
            <v>39733.333333333336</v>
          </cell>
          <cell r="N21">
            <v>6.1600000000000001E-4</v>
          </cell>
          <cell r="O21">
            <v>28213.333333333332</v>
          </cell>
        </row>
        <row r="22">
          <cell r="B22">
            <v>1.243E-3</v>
          </cell>
          <cell r="C22">
            <v>30566.666666666668</v>
          </cell>
          <cell r="N22">
            <v>6.9566666666666681E-4</v>
          </cell>
          <cell r="O22">
            <v>35066.666666666664</v>
          </cell>
        </row>
        <row r="23">
          <cell r="B23">
            <v>1.3866666666666665E-3</v>
          </cell>
          <cell r="C23">
            <v>32333.333333333332</v>
          </cell>
          <cell r="N23">
            <v>1.191E-3</v>
          </cell>
          <cell r="O23">
            <v>27433.333333333332</v>
          </cell>
        </row>
        <row r="24">
          <cell r="B24">
            <v>1.7066666666666664E-3</v>
          </cell>
          <cell r="C24">
            <v>33333.333333333336</v>
          </cell>
          <cell r="N24">
            <v>1.4000000000000002E-3</v>
          </cell>
          <cell r="O24">
            <v>31866.666666666668</v>
          </cell>
        </row>
        <row r="25">
          <cell r="B25">
            <v>2.9466666666666669E-3</v>
          </cell>
          <cell r="C25">
            <v>24100</v>
          </cell>
          <cell r="N25">
            <v>2.0166666666666666E-3</v>
          </cell>
          <cell r="O25">
            <v>28500</v>
          </cell>
        </row>
        <row r="26">
          <cell r="B26">
            <v>4.4733333333333335E-3</v>
          </cell>
          <cell r="C26">
            <v>20166.666666666668</v>
          </cell>
          <cell r="N26">
            <v>3.0500000000000002E-3</v>
          </cell>
          <cell r="O26">
            <v>24666.666666666668</v>
          </cell>
        </row>
        <row r="27">
          <cell r="B27">
            <v>7.0533333333333325E-3</v>
          </cell>
          <cell r="C27">
            <v>15700</v>
          </cell>
          <cell r="N27">
            <v>4.496666666666667E-3</v>
          </cell>
          <cell r="O27">
            <v>21400</v>
          </cell>
        </row>
        <row r="28">
          <cell r="B28">
            <v>1.0923333333333334E-2</v>
          </cell>
          <cell r="C28">
            <v>12616.666666666666</v>
          </cell>
          <cell r="N28">
            <v>6.8399999999999997E-3</v>
          </cell>
          <cell r="O28">
            <v>18200</v>
          </cell>
        </row>
        <row r="29">
          <cell r="B29">
            <v>1.7266666666666666E-2</v>
          </cell>
          <cell r="C29">
            <v>9863.3333333333339</v>
          </cell>
          <cell r="N29">
            <v>1.1203333333333334E-2</v>
          </cell>
          <cell r="O29">
            <v>14133.333333333334</v>
          </cell>
        </row>
        <row r="30">
          <cell r="B30">
            <v>2.8933333333333335E-2</v>
          </cell>
          <cell r="C30">
            <v>7350</v>
          </cell>
          <cell r="N30">
            <v>1.8566666666666665E-2</v>
          </cell>
          <cell r="O30">
            <v>10713.333333333334</v>
          </cell>
        </row>
        <row r="31">
          <cell r="B31">
            <v>4.7533333333333337E-2</v>
          </cell>
          <cell r="C31">
            <v>5536.666666666667</v>
          </cell>
          <cell r="N31">
            <v>3.0733333333333335E-2</v>
          </cell>
          <cell r="O31">
            <v>8023.333333333333</v>
          </cell>
        </row>
        <row r="32">
          <cell r="B32">
            <v>8.0633333333333335E-2</v>
          </cell>
          <cell r="C32">
            <v>4033.3333333333335</v>
          </cell>
          <cell r="N32">
            <v>5.1233333333333332E-2</v>
          </cell>
          <cell r="O32">
            <v>5980</v>
          </cell>
        </row>
        <row r="33">
          <cell r="B33">
            <v>0.14266666666666666</v>
          </cell>
          <cell r="C33">
            <v>2680</v>
          </cell>
          <cell r="N33">
            <v>9.2899999999999996E-2</v>
          </cell>
          <cell r="O33">
            <v>4153.333333333333</v>
          </cell>
        </row>
        <row r="34">
          <cell r="B34">
            <v>0.24266666666666667</v>
          </cell>
          <cell r="C34">
            <v>1870</v>
          </cell>
          <cell r="N34">
            <v>0.16900000000000001</v>
          </cell>
          <cell r="O34">
            <v>2753.3333333333335</v>
          </cell>
        </row>
        <row r="35">
          <cell r="B35">
            <v>0.39866666666666672</v>
          </cell>
          <cell r="C35">
            <v>1218.6666666666667</v>
          </cell>
          <cell r="N35">
            <v>0.3086666666666667</v>
          </cell>
          <cell r="O35">
            <v>1700</v>
          </cell>
        </row>
        <row r="36">
          <cell r="B36">
            <v>0.53699999999999992</v>
          </cell>
          <cell r="C36">
            <v>922.66666666666663</v>
          </cell>
          <cell r="N36">
            <v>0.505</v>
          </cell>
          <cell r="O36">
            <v>1181.3333333333333</v>
          </cell>
        </row>
        <row r="37">
          <cell r="B37">
            <v>0.77133333333333332</v>
          </cell>
          <cell r="C37">
            <v>693</v>
          </cell>
          <cell r="N37">
            <v>0.84833333333333327</v>
          </cell>
          <cell r="O37">
            <v>703.33333333333337</v>
          </cell>
        </row>
        <row r="38">
          <cell r="B38">
            <v>0.91100000000000003</v>
          </cell>
          <cell r="C38">
            <v>605.33333333333337</v>
          </cell>
          <cell r="N38">
            <v>1.07</v>
          </cell>
          <cell r="O38">
            <v>553.66666666666663</v>
          </cell>
        </row>
        <row r="39">
          <cell r="B39">
            <v>1.3099999999999998</v>
          </cell>
          <cell r="C39">
            <v>447</v>
          </cell>
          <cell r="N39">
            <v>1.2433333333333334</v>
          </cell>
          <cell r="O39">
            <v>465</v>
          </cell>
        </row>
        <row r="40">
          <cell r="B40">
            <v>1.6666666666666667</v>
          </cell>
          <cell r="C40">
            <v>348</v>
          </cell>
          <cell r="N40">
            <v>1.67</v>
          </cell>
          <cell r="O40">
            <v>371.33333333333331</v>
          </cell>
        </row>
        <row r="41">
          <cell r="B41">
            <v>2.08</v>
          </cell>
          <cell r="C41">
            <v>275.66666666666669</v>
          </cell>
          <cell r="N41">
            <v>2.0033333333333334</v>
          </cell>
          <cell r="O41">
            <v>315.33333333333331</v>
          </cell>
        </row>
        <row r="42">
          <cell r="B42">
            <v>2.4833333333333338</v>
          </cell>
          <cell r="C42">
            <v>239</v>
          </cell>
          <cell r="N42">
            <v>2.64</v>
          </cell>
          <cell r="O42">
            <v>235</v>
          </cell>
        </row>
        <row r="43">
          <cell r="B43">
            <v>3.28</v>
          </cell>
          <cell r="C43">
            <v>184</v>
          </cell>
          <cell r="N43">
            <v>3.2533333333333334</v>
          </cell>
          <cell r="O43">
            <v>193.66666666666666</v>
          </cell>
        </row>
        <row r="44">
          <cell r="B44">
            <v>3.9433333333333329</v>
          </cell>
          <cell r="C44">
            <v>152</v>
          </cell>
          <cell r="N44">
            <v>3.9299999999999997</v>
          </cell>
          <cell r="O44">
            <v>163.33333333333334</v>
          </cell>
        </row>
        <row r="45">
          <cell r="B45">
            <v>5.08</v>
          </cell>
          <cell r="C45">
            <v>131</v>
          </cell>
          <cell r="N45">
            <v>4.8833333333333337</v>
          </cell>
          <cell r="O45">
            <v>136.66666666666666</v>
          </cell>
        </row>
        <row r="46">
          <cell r="B46">
            <v>5.93</v>
          </cell>
          <cell r="C46">
            <v>118.03333333333335</v>
          </cell>
          <cell r="N46">
            <v>6.3966666666666674</v>
          </cell>
          <cell r="O46">
            <v>100.53333333333335</v>
          </cell>
        </row>
        <row r="47">
          <cell r="B47">
            <v>7.9433333333333325</v>
          </cell>
          <cell r="C47">
            <v>86.90000000000002</v>
          </cell>
          <cell r="N47">
            <v>7.75</v>
          </cell>
          <cell r="O47">
            <v>89.8</v>
          </cell>
        </row>
        <row r="48">
          <cell r="B48">
            <v>10.556666666666667</v>
          </cell>
          <cell r="C48">
            <v>65.099999999999994</v>
          </cell>
          <cell r="N48">
            <v>10.233333333333333</v>
          </cell>
          <cell r="O48">
            <v>69.13333333333334</v>
          </cell>
        </row>
        <row r="49">
          <cell r="B49">
            <v>12.833333333333334</v>
          </cell>
          <cell r="C49">
            <v>53.666666666666664</v>
          </cell>
          <cell r="N49">
            <v>12.666666666666666</v>
          </cell>
          <cell r="O49">
            <v>58.266666666666673</v>
          </cell>
        </row>
        <row r="50">
          <cell r="B50">
            <v>15.933333333333332</v>
          </cell>
          <cell r="C50">
            <v>44.133333333333326</v>
          </cell>
          <cell r="N50">
            <v>15.9</v>
          </cell>
          <cell r="O50">
            <v>48.033333333333331</v>
          </cell>
        </row>
        <row r="51">
          <cell r="B51">
            <v>19.900000000000002</v>
          </cell>
          <cell r="C51">
            <v>35.733333333333327</v>
          </cell>
          <cell r="N51">
            <v>20</v>
          </cell>
          <cell r="O51">
            <v>39.06666666666667</v>
          </cell>
        </row>
        <row r="52">
          <cell r="B52">
            <v>25.166666666666668</v>
          </cell>
          <cell r="C52">
            <v>30.099999999999998</v>
          </cell>
          <cell r="N52">
            <v>25.100000000000005</v>
          </cell>
          <cell r="O52">
            <v>32.43333333333333</v>
          </cell>
        </row>
        <row r="53">
          <cell r="B53">
            <v>31.5</v>
          </cell>
          <cell r="C53">
            <v>25.399999999999995</v>
          </cell>
          <cell r="N53">
            <v>31.666666666666668</v>
          </cell>
          <cell r="O53">
            <v>26.533333333333331</v>
          </cell>
        </row>
        <row r="54">
          <cell r="B54">
            <v>39.933333333333337</v>
          </cell>
          <cell r="C54">
            <v>21.466666666666665</v>
          </cell>
          <cell r="N54">
            <v>39.9</v>
          </cell>
          <cell r="O54">
            <v>22.233333333333331</v>
          </cell>
        </row>
        <row r="55">
          <cell r="B55">
            <v>50.233333333333327</v>
          </cell>
          <cell r="C55">
            <v>18.033333333333331</v>
          </cell>
          <cell r="N55">
            <v>50.300000000000004</v>
          </cell>
          <cell r="O55">
            <v>18.3</v>
          </cell>
        </row>
        <row r="56">
          <cell r="B56">
            <v>63.20000000000001</v>
          </cell>
          <cell r="C56">
            <v>15</v>
          </cell>
          <cell r="N56">
            <v>62.9</v>
          </cell>
          <cell r="O56">
            <v>15.566666666666668</v>
          </cell>
        </row>
        <row r="57">
          <cell r="B57">
            <v>79.466666666666669</v>
          </cell>
          <cell r="C57">
            <v>12.866666666666667</v>
          </cell>
          <cell r="N57">
            <v>79.566666666666663</v>
          </cell>
          <cell r="O57">
            <v>13.200000000000001</v>
          </cell>
        </row>
        <row r="58">
          <cell r="B58">
            <v>99.966666666666654</v>
          </cell>
          <cell r="C58">
            <v>10.969999999999999</v>
          </cell>
          <cell r="N58">
            <v>100</v>
          </cell>
          <cell r="O58">
            <v>11.033333333333333</v>
          </cell>
        </row>
        <row r="59">
          <cell r="B59">
            <v>126</v>
          </cell>
          <cell r="C59">
            <v>9.423333333333332</v>
          </cell>
          <cell r="N59">
            <v>126</v>
          </cell>
          <cell r="O59">
            <v>8.9600000000000009</v>
          </cell>
        </row>
        <row r="60">
          <cell r="B60">
            <v>158</v>
          </cell>
          <cell r="C60">
            <v>8.16</v>
          </cell>
          <cell r="N60">
            <v>158.33333333333334</v>
          </cell>
          <cell r="O60">
            <v>7.56</v>
          </cell>
        </row>
        <row r="61">
          <cell r="B61">
            <v>199.33333333333334</v>
          </cell>
          <cell r="C61">
            <v>7.0766666666666671</v>
          </cell>
          <cell r="N61">
            <v>199.66666666666666</v>
          </cell>
          <cell r="O61">
            <v>6.5866666666666669</v>
          </cell>
        </row>
        <row r="62">
          <cell r="B62">
            <v>248.33333333333334</v>
          </cell>
          <cell r="C62">
            <v>6.13</v>
          </cell>
          <cell r="N62">
            <v>251</v>
          </cell>
          <cell r="O62">
            <v>5.7833333333333323</v>
          </cell>
        </row>
        <row r="63">
          <cell r="B63">
            <v>295.66666666666669</v>
          </cell>
          <cell r="C63">
            <v>5.4833333333333334</v>
          </cell>
          <cell r="N63">
            <v>316</v>
          </cell>
          <cell r="O63">
            <v>5.0366666666666671</v>
          </cell>
        </row>
        <row r="64">
          <cell r="B64">
            <v>343.66666666666669</v>
          </cell>
          <cell r="C64">
            <v>5.18</v>
          </cell>
          <cell r="N64">
            <v>385.33333333333331</v>
          </cell>
          <cell r="O64">
            <v>4.5133333333333328</v>
          </cell>
        </row>
        <row r="65">
          <cell r="B65">
            <v>387</v>
          </cell>
          <cell r="C65">
            <v>4.8666666666666663</v>
          </cell>
          <cell r="N65">
            <v>399.66666666666669</v>
          </cell>
          <cell r="O65">
            <v>4.4133333333333331</v>
          </cell>
        </row>
        <row r="66">
          <cell r="B66">
            <v>413.33333333333331</v>
          </cell>
          <cell r="C66">
            <v>4.6366666666666667</v>
          </cell>
          <cell r="N66">
            <v>395.33333333333331</v>
          </cell>
          <cell r="O66">
            <v>4.46</v>
          </cell>
        </row>
        <row r="67">
          <cell r="B67">
            <v>445.66666666666669</v>
          </cell>
          <cell r="C67">
            <v>4.4066666666666672</v>
          </cell>
          <cell r="N67">
            <v>382.33333333333331</v>
          </cell>
          <cell r="O67">
            <v>4.6333333333333337</v>
          </cell>
        </row>
        <row r="68">
          <cell r="B68">
            <v>457</v>
          </cell>
          <cell r="C68">
            <v>4.3133333333333335</v>
          </cell>
          <cell r="N68">
            <v>384.66666666666669</v>
          </cell>
          <cell r="O68">
            <v>4.6066666666666665</v>
          </cell>
        </row>
      </sheetData>
      <sheetData sheetId="3">
        <row r="4">
          <cell r="B4" t="str">
            <v>Section 1</v>
          </cell>
          <cell r="N4" t="str">
            <v>Section 5</v>
          </cell>
        </row>
        <row r="8">
          <cell r="B8">
            <v>1.3200000000000001E-4</v>
          </cell>
          <cell r="C8">
            <v>53900</v>
          </cell>
          <cell r="N8">
            <v>1.649E-4</v>
          </cell>
          <cell r="O8">
            <v>158950</v>
          </cell>
        </row>
        <row r="9">
          <cell r="B9">
            <v>9.8900000000000005E-5</v>
          </cell>
          <cell r="C9">
            <v>75000</v>
          </cell>
          <cell r="N9">
            <v>1.4869999999999998E-4</v>
          </cell>
          <cell r="O9">
            <v>144000</v>
          </cell>
        </row>
        <row r="10">
          <cell r="B10">
            <v>9.1799999999999995E-5</v>
          </cell>
          <cell r="C10">
            <v>85300</v>
          </cell>
          <cell r="N10">
            <v>1.4225000000000002E-4</v>
          </cell>
          <cell r="O10">
            <v>129000</v>
          </cell>
        </row>
        <row r="11">
          <cell r="B11">
            <v>1.02E-4</v>
          </cell>
          <cell r="C11">
            <v>82000</v>
          </cell>
          <cell r="N11">
            <v>1.5366666666666667E-4</v>
          </cell>
          <cell r="O11">
            <v>84913.333333333328</v>
          </cell>
        </row>
        <row r="12">
          <cell r="B12">
            <v>1.13E-4</v>
          </cell>
          <cell r="C12">
            <v>80400</v>
          </cell>
          <cell r="N12">
            <v>1.6466666666666667E-4</v>
          </cell>
          <cell r="O12">
            <v>91833.333333333328</v>
          </cell>
        </row>
        <row r="13">
          <cell r="B13">
            <v>1.27E-4</v>
          </cell>
          <cell r="C13">
            <v>77700</v>
          </cell>
          <cell r="N13">
            <v>1.8333333333333331E-4</v>
          </cell>
          <cell r="O13">
            <v>93253.333333333328</v>
          </cell>
        </row>
        <row r="14">
          <cell r="B14">
            <v>1.54E-4</v>
          </cell>
          <cell r="C14">
            <v>71500</v>
          </cell>
          <cell r="N14">
            <v>2.043333333333333E-4</v>
          </cell>
          <cell r="O14">
            <v>82733.333333333328</v>
          </cell>
        </row>
        <row r="15">
          <cell r="B15">
            <v>2.03E-4</v>
          </cell>
          <cell r="C15">
            <v>60800</v>
          </cell>
          <cell r="N15">
            <v>2.3366666666666666E-4</v>
          </cell>
          <cell r="O15">
            <v>67700</v>
          </cell>
        </row>
        <row r="16">
          <cell r="B16">
            <v>2.6200000000000003E-4</v>
          </cell>
          <cell r="C16">
            <v>53700</v>
          </cell>
          <cell r="N16">
            <v>2.986666666666667E-4</v>
          </cell>
          <cell r="O16">
            <v>58733.333333333336</v>
          </cell>
        </row>
        <row r="17">
          <cell r="B17">
            <v>2.9300000000000002E-4</v>
          </cell>
          <cell r="C17">
            <v>55400</v>
          </cell>
          <cell r="N17">
            <v>4.2999999999999999E-4</v>
          </cell>
          <cell r="O17">
            <v>54333.333333333336</v>
          </cell>
        </row>
        <row r="18">
          <cell r="B18">
            <v>2.7999999999999998E-4</v>
          </cell>
          <cell r="C18">
            <v>67800</v>
          </cell>
          <cell r="N18">
            <v>5.8766666666666668E-4</v>
          </cell>
          <cell r="O18">
            <v>44033.333333333336</v>
          </cell>
        </row>
        <row r="19">
          <cell r="B19">
            <v>3.4666666666666673E-4</v>
          </cell>
          <cell r="C19">
            <v>35906.666666666664</v>
          </cell>
          <cell r="N19">
            <v>6.7166666666666666E-4</v>
          </cell>
          <cell r="O19">
            <v>43900</v>
          </cell>
        </row>
        <row r="20">
          <cell r="B20">
            <v>4.6033333333333326E-4</v>
          </cell>
          <cell r="C20">
            <v>40376.666666666664</v>
          </cell>
          <cell r="N20">
            <v>7.3200000000000001E-4</v>
          </cell>
          <cell r="O20">
            <v>46433.333333333336</v>
          </cell>
        </row>
        <row r="21">
          <cell r="B21">
            <v>5.5766666666666671E-4</v>
          </cell>
          <cell r="C21">
            <v>34866.666666666664</v>
          </cell>
          <cell r="N21">
            <v>1.1326666666666666E-3</v>
          </cell>
          <cell r="O21">
            <v>37100</v>
          </cell>
        </row>
        <row r="22">
          <cell r="B22">
            <v>9.0366666666666666E-4</v>
          </cell>
          <cell r="C22">
            <v>29000</v>
          </cell>
          <cell r="N22">
            <v>1.7333333333333333E-3</v>
          </cell>
          <cell r="O22">
            <v>30300</v>
          </cell>
        </row>
        <row r="23">
          <cell r="B23">
            <v>1.0906666666666667E-3</v>
          </cell>
          <cell r="C23">
            <v>37200</v>
          </cell>
          <cell r="N23">
            <v>2.3700000000000001E-3</v>
          </cell>
          <cell r="O23">
            <v>23100</v>
          </cell>
        </row>
        <row r="24">
          <cell r="B24">
            <v>1.6699999999999998E-3</v>
          </cell>
          <cell r="C24">
            <v>31200</v>
          </cell>
          <cell r="N24">
            <v>2.6700000000000001E-3</v>
          </cell>
          <cell r="O24">
            <v>27400</v>
          </cell>
        </row>
        <row r="25">
          <cell r="B25">
            <v>2.1299999999999999E-3</v>
          </cell>
          <cell r="C25">
            <v>33966.666666666664</v>
          </cell>
          <cell r="N25">
            <v>3.9399999999999999E-3</v>
          </cell>
          <cell r="O25">
            <v>23433.333333333332</v>
          </cell>
        </row>
        <row r="26">
          <cell r="B26">
            <v>2.9066666666666663E-3</v>
          </cell>
          <cell r="C26">
            <v>29333.333333333332</v>
          </cell>
          <cell r="N26">
            <v>5.9500000000000004E-3</v>
          </cell>
          <cell r="O26">
            <v>17890</v>
          </cell>
        </row>
        <row r="27">
          <cell r="B27">
            <v>4.4233333333333329E-3</v>
          </cell>
          <cell r="C27">
            <v>24366.666666666668</v>
          </cell>
          <cell r="N27">
            <v>8.5433333333333333E-3</v>
          </cell>
          <cell r="O27">
            <v>15303.333333333334</v>
          </cell>
        </row>
        <row r="28">
          <cell r="B28">
            <v>6.8566666666666663E-3</v>
          </cell>
          <cell r="C28">
            <v>19900</v>
          </cell>
          <cell r="N28">
            <v>1.3206666666666667E-2</v>
          </cell>
          <cell r="O28">
            <v>12010</v>
          </cell>
        </row>
        <row r="29">
          <cell r="B29">
            <v>1.0833333333333334E-2</v>
          </cell>
          <cell r="C29">
            <v>16260</v>
          </cell>
          <cell r="N29">
            <v>2.0099999999999996E-2</v>
          </cell>
          <cell r="O29">
            <v>9913.3333333333339</v>
          </cell>
        </row>
        <row r="30">
          <cell r="B30">
            <v>1.7700000000000004E-2</v>
          </cell>
          <cell r="C30">
            <v>12806.666666666666</v>
          </cell>
          <cell r="N30">
            <v>3.093333333333333E-2</v>
          </cell>
          <cell r="O30">
            <v>7846.666666666667</v>
          </cell>
        </row>
        <row r="31">
          <cell r="B31">
            <v>0.03</v>
          </cell>
          <cell r="C31">
            <v>9460</v>
          </cell>
          <cell r="N31">
            <v>4.7266666666666658E-2</v>
          </cell>
          <cell r="O31">
            <v>6256.666666666667</v>
          </cell>
        </row>
        <row r="32">
          <cell r="B32">
            <v>5.0300000000000004E-2</v>
          </cell>
          <cell r="C32">
            <v>7426.666666666667</v>
          </cell>
          <cell r="N32">
            <v>7.2133333333333327E-2</v>
          </cell>
          <cell r="O32">
            <v>4963.333333333333</v>
          </cell>
        </row>
        <row r="33">
          <cell r="B33">
            <v>8.8266666666666674E-2</v>
          </cell>
          <cell r="C33">
            <v>5473.333333333333</v>
          </cell>
          <cell r="N33">
            <v>0.11866666666666666</v>
          </cell>
          <cell r="O33">
            <v>3840</v>
          </cell>
        </row>
        <row r="34">
          <cell r="B34">
            <v>0.11746666666666666</v>
          </cell>
          <cell r="C34">
            <v>4453.333333333333</v>
          </cell>
          <cell r="N34">
            <v>0.16300000000000001</v>
          </cell>
          <cell r="O34">
            <v>3083.3333333333335</v>
          </cell>
        </row>
        <row r="35">
          <cell r="B35">
            <v>0.24686666666666665</v>
          </cell>
          <cell r="C35">
            <v>3323.3333333333335</v>
          </cell>
          <cell r="N35">
            <v>0.27733333333333338</v>
          </cell>
          <cell r="O35">
            <v>1913.3333333333333</v>
          </cell>
        </row>
        <row r="36">
          <cell r="B36">
            <v>0.30666666666666664</v>
          </cell>
          <cell r="C36">
            <v>2703.3333333333335</v>
          </cell>
          <cell r="N36">
            <v>0.49133333333333334</v>
          </cell>
          <cell r="O36">
            <v>1242.3333333333333</v>
          </cell>
        </row>
        <row r="37">
          <cell r="B37">
            <v>0.51333333333333331</v>
          </cell>
          <cell r="C37">
            <v>1638</v>
          </cell>
          <cell r="N37">
            <v>1.0563333333333333</v>
          </cell>
          <cell r="O37">
            <v>559</v>
          </cell>
        </row>
        <row r="38">
          <cell r="B38">
            <v>0.8879999999999999</v>
          </cell>
          <cell r="C38">
            <v>948.66666666666663</v>
          </cell>
          <cell r="N38">
            <v>1.1066666666666667</v>
          </cell>
          <cell r="O38">
            <v>521.66666666666663</v>
          </cell>
        </row>
        <row r="39">
          <cell r="B39">
            <v>1.212</v>
          </cell>
          <cell r="C39">
            <v>726</v>
          </cell>
          <cell r="N39">
            <v>1.0706666666666667</v>
          </cell>
          <cell r="O39">
            <v>590.66666666666663</v>
          </cell>
        </row>
        <row r="40">
          <cell r="B40">
            <v>1.45</v>
          </cell>
          <cell r="C40">
            <v>657.66666666666663</v>
          </cell>
          <cell r="N40">
            <v>1.2936666666666667</v>
          </cell>
          <cell r="O40">
            <v>592.33333333333337</v>
          </cell>
        </row>
        <row r="41">
          <cell r="B41">
            <v>1.86</v>
          </cell>
          <cell r="C41">
            <v>552.66666666666663</v>
          </cell>
          <cell r="N41">
            <v>1.6900000000000002</v>
          </cell>
          <cell r="O41">
            <v>447.66666666666669</v>
          </cell>
        </row>
        <row r="42">
          <cell r="B42">
            <v>3.06</v>
          </cell>
          <cell r="C42">
            <v>312.33333333333331</v>
          </cell>
          <cell r="N42">
            <v>3</v>
          </cell>
          <cell r="O42">
            <v>230.66666666666666</v>
          </cell>
        </row>
        <row r="43">
          <cell r="B43">
            <v>3.06</v>
          </cell>
          <cell r="C43">
            <v>286</v>
          </cell>
          <cell r="N43">
            <v>3.043333333333333</v>
          </cell>
          <cell r="O43">
            <v>231.33333333333334</v>
          </cell>
        </row>
        <row r="44">
          <cell r="B44">
            <v>4.123333333333334</v>
          </cell>
          <cell r="C44">
            <v>218</v>
          </cell>
          <cell r="N44">
            <v>4.1233333333333331</v>
          </cell>
          <cell r="O44">
            <v>156.33333333333334</v>
          </cell>
        </row>
        <row r="45">
          <cell r="B45">
            <v>5.16</v>
          </cell>
          <cell r="C45">
            <v>176.66666666666666</v>
          </cell>
          <cell r="N45">
            <v>5.3033333333333337</v>
          </cell>
          <cell r="O45">
            <v>121.83333333333333</v>
          </cell>
        </row>
        <row r="46">
          <cell r="B46">
            <v>6.3433333333333337</v>
          </cell>
          <cell r="C46">
            <v>134.66666666666666</v>
          </cell>
          <cell r="N46">
            <v>6.7366666666666672</v>
          </cell>
          <cell r="O46">
            <v>96.2</v>
          </cell>
        </row>
        <row r="47">
          <cell r="B47">
            <v>7.6366666666666667</v>
          </cell>
          <cell r="C47">
            <v>112.93333333333334</v>
          </cell>
          <cell r="N47">
            <v>8.4166666666666661</v>
          </cell>
          <cell r="O47">
            <v>77.63333333333334</v>
          </cell>
        </row>
        <row r="48">
          <cell r="B48">
            <v>10.553333333333333</v>
          </cell>
          <cell r="C48">
            <v>80.7</v>
          </cell>
          <cell r="N48">
            <v>9.9666666666666668</v>
          </cell>
          <cell r="O48">
            <v>65.86666666666666</v>
          </cell>
        </row>
        <row r="49">
          <cell r="B49">
            <v>12.633333333333333</v>
          </cell>
          <cell r="C49">
            <v>66.633333333333326</v>
          </cell>
          <cell r="N49">
            <v>12.666666666666666</v>
          </cell>
          <cell r="O49">
            <v>51.20000000000001</v>
          </cell>
        </row>
        <row r="50">
          <cell r="B50">
            <v>16.166666666666668</v>
          </cell>
          <cell r="C50">
            <v>52.300000000000004</v>
          </cell>
          <cell r="N50">
            <v>15.833333333333334</v>
          </cell>
          <cell r="O50">
            <v>41.466666666666669</v>
          </cell>
        </row>
        <row r="51">
          <cell r="B51">
            <v>20.233333333333334</v>
          </cell>
          <cell r="C51">
            <v>43.233333333333327</v>
          </cell>
          <cell r="N51">
            <v>20.033333333333335</v>
          </cell>
          <cell r="O51">
            <v>33.033333333333339</v>
          </cell>
        </row>
        <row r="52">
          <cell r="B52">
            <v>25.366666666666664</v>
          </cell>
          <cell r="C52">
            <v>34.733333333333327</v>
          </cell>
          <cell r="N52">
            <v>25.166666666666668</v>
          </cell>
          <cell r="O52">
            <v>27</v>
          </cell>
        </row>
        <row r="53">
          <cell r="B53">
            <v>31.733333333333334</v>
          </cell>
          <cell r="C53">
            <v>28.399999999999995</v>
          </cell>
          <cell r="N53">
            <v>31.733333333333334</v>
          </cell>
          <cell r="O53">
            <v>21.833333333333332</v>
          </cell>
        </row>
        <row r="54">
          <cell r="B54">
            <v>39.866666666666667</v>
          </cell>
          <cell r="C54">
            <v>22.966666666666669</v>
          </cell>
          <cell r="N54">
            <v>40.033333333333331</v>
          </cell>
          <cell r="O54">
            <v>17.633333333333336</v>
          </cell>
        </row>
        <row r="55">
          <cell r="B55">
            <v>50.266666666666673</v>
          </cell>
          <cell r="C55">
            <v>18.466666666666669</v>
          </cell>
          <cell r="N55">
            <v>50.166666666666664</v>
          </cell>
          <cell r="O55">
            <v>14.633333333333333</v>
          </cell>
        </row>
        <row r="56">
          <cell r="B56">
            <v>63.366666666666674</v>
          </cell>
          <cell r="C56">
            <v>14.833333333333334</v>
          </cell>
          <cell r="N56">
            <v>63.166666666666664</v>
          </cell>
          <cell r="O56">
            <v>11.9</v>
          </cell>
        </row>
        <row r="57">
          <cell r="B57">
            <v>79.566666666666663</v>
          </cell>
          <cell r="C57">
            <v>12.033333333333333</v>
          </cell>
          <cell r="N57">
            <v>79.600000000000009</v>
          </cell>
          <cell r="O57">
            <v>9.7266666666666666</v>
          </cell>
        </row>
        <row r="58">
          <cell r="B58">
            <v>95.433333333333337</v>
          </cell>
          <cell r="C58">
            <v>11.023333333333333</v>
          </cell>
          <cell r="N58">
            <v>100</v>
          </cell>
          <cell r="O58">
            <v>7.9766666666666675</v>
          </cell>
        </row>
        <row r="59">
          <cell r="B59">
            <v>126</v>
          </cell>
          <cell r="C59">
            <v>8.1166666666666671</v>
          </cell>
          <cell r="N59">
            <v>126</v>
          </cell>
          <cell r="O59">
            <v>6.5666666666666664</v>
          </cell>
        </row>
        <row r="60">
          <cell r="B60">
            <v>159</v>
          </cell>
          <cell r="C60">
            <v>6.6266666666666678</v>
          </cell>
          <cell r="N60">
            <v>158.33333333333334</v>
          </cell>
          <cell r="O60">
            <v>5.4066666666666663</v>
          </cell>
        </row>
        <row r="61">
          <cell r="B61">
            <v>199.66666666666666</v>
          </cell>
          <cell r="C61">
            <v>5.5333333333333341</v>
          </cell>
          <cell r="N61">
            <v>200</v>
          </cell>
          <cell r="O61">
            <v>4.4433333333333325</v>
          </cell>
        </row>
        <row r="62">
          <cell r="B62">
            <v>251.66666666666666</v>
          </cell>
          <cell r="C62">
            <v>4.706666666666667</v>
          </cell>
          <cell r="N62">
            <v>251.33333333333334</v>
          </cell>
          <cell r="O62">
            <v>3.7433333333333336</v>
          </cell>
        </row>
        <row r="63">
          <cell r="B63">
            <v>232.33333333333334</v>
          </cell>
          <cell r="C63">
            <v>7.9666666666666677</v>
          </cell>
          <cell r="N63">
            <v>316</v>
          </cell>
          <cell r="O63">
            <v>3.31</v>
          </cell>
        </row>
        <row r="64">
          <cell r="B64">
            <v>315.33333333333331</v>
          </cell>
          <cell r="C64">
            <v>5.98</v>
          </cell>
          <cell r="N64">
            <v>398.33333333333331</v>
          </cell>
          <cell r="O64">
            <v>2.84</v>
          </cell>
        </row>
        <row r="65">
          <cell r="B65">
            <v>500</v>
          </cell>
          <cell r="C65">
            <v>2.8666666666666667</v>
          </cell>
          <cell r="N65">
            <v>501.33333333333331</v>
          </cell>
          <cell r="O65">
            <v>2.2600000000000002</v>
          </cell>
        </row>
        <row r="66">
          <cell r="B66">
            <v>631.33333333333337</v>
          </cell>
          <cell r="C66">
            <v>2.38</v>
          </cell>
          <cell r="N66">
            <v>631.33333333333337</v>
          </cell>
          <cell r="O66">
            <v>1.8833333333333335</v>
          </cell>
        </row>
        <row r="67">
          <cell r="B67">
            <v>792.33333333333337</v>
          </cell>
          <cell r="C67">
            <v>2.0666666666666669</v>
          </cell>
          <cell r="N67">
            <v>795</v>
          </cell>
          <cell r="O67">
            <v>1.6666666666666667</v>
          </cell>
        </row>
        <row r="68">
          <cell r="B68">
            <v>953.33333333333337</v>
          </cell>
          <cell r="C68">
            <v>1.843333333333333</v>
          </cell>
          <cell r="N68">
            <v>1000</v>
          </cell>
          <cell r="O68">
            <v>1.4799999999999998</v>
          </cell>
        </row>
      </sheetData>
      <sheetData sheetId="4">
        <row r="4">
          <cell r="B4">
            <v>1E-4</v>
          </cell>
          <cell r="C4">
            <v>40000</v>
          </cell>
        </row>
        <row r="5">
          <cell r="B5">
            <v>2.0000000000000001E-4</v>
          </cell>
          <cell r="C5">
            <v>30000</v>
          </cell>
        </row>
        <row r="6">
          <cell r="B6">
            <v>4.0000000000000002E-4</v>
          </cell>
          <cell r="C6">
            <v>30000</v>
          </cell>
        </row>
        <row r="7">
          <cell r="B7">
            <v>6.9999999999999999E-4</v>
          </cell>
          <cell r="C7">
            <v>30000</v>
          </cell>
        </row>
        <row r="8">
          <cell r="B8">
            <v>1E-3</v>
          </cell>
          <cell r="C8">
            <v>30000</v>
          </cell>
        </row>
        <row r="9">
          <cell r="B9">
            <v>2E-3</v>
          </cell>
          <cell r="C9">
            <v>20000</v>
          </cell>
        </row>
        <row r="10">
          <cell r="B10">
            <v>3.0000000000000001E-3</v>
          </cell>
          <cell r="C10">
            <v>20000</v>
          </cell>
        </row>
        <row r="11">
          <cell r="B11">
            <v>5.0000000000000001E-3</v>
          </cell>
          <cell r="C11">
            <v>15000</v>
          </cell>
        </row>
        <row r="12">
          <cell r="B12">
            <v>0.01</v>
          </cell>
          <cell r="C12">
            <v>10000</v>
          </cell>
        </row>
        <row r="13">
          <cell r="B13">
            <v>0.02</v>
          </cell>
          <cell r="C13">
            <v>6000</v>
          </cell>
        </row>
        <row r="14">
          <cell r="B14">
            <v>0.04</v>
          </cell>
          <cell r="C14">
            <v>5000</v>
          </cell>
        </row>
        <row r="15">
          <cell r="B15">
            <v>0.05</v>
          </cell>
          <cell r="C15">
            <v>4000</v>
          </cell>
        </row>
        <row r="16">
          <cell r="B16">
            <v>0.1</v>
          </cell>
          <cell r="C16">
            <v>3000</v>
          </cell>
        </row>
        <row r="17">
          <cell r="B17">
            <v>0.2</v>
          </cell>
          <cell r="C17">
            <v>2000</v>
          </cell>
        </row>
        <row r="18">
          <cell r="B18">
            <v>0.4</v>
          </cell>
          <cell r="C18">
            <v>1000</v>
          </cell>
        </row>
        <row r="19">
          <cell r="B19">
            <v>0.7</v>
          </cell>
          <cell r="C19">
            <v>600</v>
          </cell>
        </row>
        <row r="20">
          <cell r="B20">
            <v>1</v>
          </cell>
          <cell r="C20">
            <v>500</v>
          </cell>
        </row>
        <row r="21">
          <cell r="B21">
            <v>2</v>
          </cell>
          <cell r="C21">
            <v>300</v>
          </cell>
        </row>
        <row r="22">
          <cell r="B22">
            <v>3</v>
          </cell>
          <cell r="C22">
            <v>200</v>
          </cell>
        </row>
        <row r="23">
          <cell r="B23">
            <v>6</v>
          </cell>
          <cell r="C23">
            <v>100</v>
          </cell>
        </row>
        <row r="24">
          <cell r="B24">
            <v>10</v>
          </cell>
          <cell r="C24">
            <v>60</v>
          </cell>
        </row>
        <row r="25">
          <cell r="B25">
            <v>20</v>
          </cell>
          <cell r="C25">
            <v>40</v>
          </cell>
        </row>
        <row r="26">
          <cell r="B26">
            <v>30</v>
          </cell>
          <cell r="C26">
            <v>30</v>
          </cell>
        </row>
        <row r="27">
          <cell r="B27">
            <v>50</v>
          </cell>
          <cell r="C27">
            <v>20</v>
          </cell>
        </row>
        <row r="28">
          <cell r="B28">
            <v>100</v>
          </cell>
          <cell r="C28">
            <v>10</v>
          </cell>
        </row>
        <row r="29">
          <cell r="B29">
            <v>200</v>
          </cell>
          <cell r="C29">
            <v>6</v>
          </cell>
        </row>
        <row r="30">
          <cell r="B30">
            <v>400</v>
          </cell>
          <cell r="C30">
            <v>4</v>
          </cell>
        </row>
        <row r="31">
          <cell r="B31">
            <v>500</v>
          </cell>
          <cell r="C31">
            <v>3</v>
          </cell>
        </row>
      </sheetData>
      <sheetData sheetId="5">
        <row r="24">
          <cell r="D24">
            <v>1.1625476190476191E-4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3"/>
  <sheetViews>
    <sheetView zoomScaleNormal="100" workbookViewId="0">
      <selection activeCell="M247" sqref="M247"/>
    </sheetView>
  </sheetViews>
  <sheetFormatPr defaultRowHeight="14.4" x14ac:dyDescent="0.3"/>
  <cols>
    <col min="2" max="2" width="11.88671875" customWidth="1"/>
    <col min="3" max="3" width="11.77734375" customWidth="1"/>
    <col min="5" max="5" width="10.77734375" customWidth="1"/>
    <col min="6" max="6" width="12" customWidth="1"/>
    <col min="8" max="8" width="12.77734375" customWidth="1"/>
    <col min="9" max="9" width="12.5546875" customWidth="1"/>
  </cols>
  <sheetData>
    <row r="2" spans="2:9" x14ac:dyDescent="0.3">
      <c r="B2" s="2" t="s">
        <v>7</v>
      </c>
    </row>
    <row r="5" spans="2:9" x14ac:dyDescent="0.3">
      <c r="B5" s="3" t="s">
        <v>0</v>
      </c>
      <c r="E5" s="3" t="s">
        <v>5</v>
      </c>
      <c r="H5" s="3" t="s">
        <v>6</v>
      </c>
    </row>
    <row r="6" spans="2:9" x14ac:dyDescent="0.3">
      <c r="E6" s="3"/>
      <c r="H6" s="3"/>
    </row>
    <row r="7" spans="2:9" s="7" customFormat="1" x14ac:dyDescent="0.3">
      <c r="B7" t="s">
        <v>13</v>
      </c>
      <c r="E7" t="s">
        <v>14</v>
      </c>
      <c r="H7" t="s">
        <v>15</v>
      </c>
    </row>
    <row r="8" spans="2:9" x14ac:dyDescent="0.3">
      <c r="B8" s="3"/>
      <c r="E8" s="3"/>
      <c r="H8" s="3"/>
    </row>
    <row r="10" spans="2:9" x14ac:dyDescent="0.3">
      <c r="B10" s="4" t="s">
        <v>1</v>
      </c>
      <c r="C10" s="4" t="s">
        <v>3</v>
      </c>
      <c r="E10" s="4" t="s">
        <v>1</v>
      </c>
      <c r="F10" s="4" t="s">
        <v>3</v>
      </c>
      <c r="H10" s="4" t="s">
        <v>1</v>
      </c>
      <c r="I10" s="4" t="s">
        <v>3</v>
      </c>
    </row>
    <row r="11" spans="2:9" x14ac:dyDescent="0.3">
      <c r="B11" s="5" t="s">
        <v>2</v>
      </c>
      <c r="C11" s="5" t="s">
        <v>4</v>
      </c>
      <c r="E11" s="5" t="s">
        <v>2</v>
      </c>
      <c r="F11" s="5" t="s">
        <v>4</v>
      </c>
      <c r="H11" s="5" t="s">
        <v>2</v>
      </c>
      <c r="I11" s="5" t="s">
        <v>4</v>
      </c>
    </row>
    <row r="12" spans="2:9" x14ac:dyDescent="0.3">
      <c r="B12" s="11">
        <v>1.01E-4</v>
      </c>
      <c r="C12" s="11">
        <v>128000</v>
      </c>
      <c r="D12" s="11"/>
      <c r="E12" s="9"/>
      <c r="F12" s="9"/>
      <c r="G12" s="12"/>
      <c r="H12" s="13">
        <v>9.1299999999999997E-5</v>
      </c>
      <c r="I12" s="13">
        <v>28700</v>
      </c>
    </row>
    <row r="13" spans="2:9" x14ac:dyDescent="0.3">
      <c r="B13" s="11">
        <v>7.8200000000000003E-5</v>
      </c>
      <c r="C13" s="11">
        <v>168000</v>
      </c>
      <c r="D13" s="11"/>
      <c r="E13" s="9"/>
      <c r="F13" s="9"/>
      <c r="G13" s="12"/>
      <c r="H13" s="13">
        <v>8.6500000000000002E-5</v>
      </c>
      <c r="I13" s="13">
        <v>34000</v>
      </c>
    </row>
    <row r="14" spans="2:9" x14ac:dyDescent="0.3">
      <c r="B14" s="11">
        <v>7.25E-5</v>
      </c>
      <c r="C14" s="11">
        <v>187000</v>
      </c>
      <c r="D14" s="11"/>
      <c r="E14" s="9"/>
      <c r="F14" s="9"/>
      <c r="G14" s="12"/>
      <c r="H14" s="13">
        <v>8.8499999999999996E-5</v>
      </c>
      <c r="I14" s="13">
        <v>38100</v>
      </c>
    </row>
    <row r="15" spans="2:9" x14ac:dyDescent="0.3">
      <c r="B15" s="11">
        <v>7.7000000000000001E-5</v>
      </c>
      <c r="C15" s="11">
        <v>184000</v>
      </c>
      <c r="D15" s="11"/>
      <c r="E15" s="9"/>
      <c r="F15" s="9"/>
      <c r="G15" s="12"/>
      <c r="H15" s="13">
        <v>9.1700000000000006E-5</v>
      </c>
      <c r="I15" s="13">
        <v>42600</v>
      </c>
    </row>
    <row r="16" spans="2:9" x14ac:dyDescent="0.3">
      <c r="B16" s="11">
        <v>1.0399999999999999E-4</v>
      </c>
      <c r="C16" s="11">
        <v>143000</v>
      </c>
      <c r="D16" s="11"/>
      <c r="E16" s="9"/>
      <c r="F16" s="9"/>
      <c r="G16" s="12"/>
      <c r="H16" s="13">
        <v>9.9699999999999998E-5</v>
      </c>
      <c r="I16" s="13">
        <v>46000</v>
      </c>
    </row>
    <row r="17" spans="2:9" x14ac:dyDescent="0.3">
      <c r="B17" s="11">
        <v>1.07E-4</v>
      </c>
      <c r="C17" s="11">
        <v>147000</v>
      </c>
      <c r="D17" s="11"/>
      <c r="E17" s="9"/>
      <c r="F17" s="9"/>
      <c r="G17" s="12"/>
      <c r="H17" s="13">
        <v>1.13E-4</v>
      </c>
      <c r="I17" s="13">
        <v>48300</v>
      </c>
    </row>
    <row r="18" spans="2:9" x14ac:dyDescent="0.3">
      <c r="B18" s="11">
        <v>1.1900000000000001E-4</v>
      </c>
      <c r="C18" s="11">
        <v>141000</v>
      </c>
      <c r="D18" s="11"/>
      <c r="E18" s="9"/>
      <c r="F18" s="9"/>
      <c r="G18" s="12"/>
      <c r="H18" s="13">
        <v>1.2300000000000001E-4</v>
      </c>
      <c r="I18" s="13">
        <v>53300</v>
      </c>
    </row>
    <row r="19" spans="2:9" x14ac:dyDescent="0.3">
      <c r="B19" s="11">
        <v>1.3300000000000001E-4</v>
      </c>
      <c r="C19" s="11">
        <v>136000</v>
      </c>
      <c r="D19" s="11"/>
      <c r="E19" s="9"/>
      <c r="F19" s="9"/>
      <c r="G19" s="12"/>
      <c r="H19" s="13">
        <v>1.34E-4</v>
      </c>
      <c r="I19" s="13">
        <v>59100</v>
      </c>
    </row>
    <row r="20" spans="2:9" x14ac:dyDescent="0.3">
      <c r="B20" s="11">
        <v>1.37E-4</v>
      </c>
      <c r="C20" s="11">
        <v>145000</v>
      </c>
      <c r="D20" s="11"/>
      <c r="E20" s="9"/>
      <c r="F20" s="9"/>
      <c r="G20" s="12"/>
      <c r="H20" s="13">
        <v>1.46E-4</v>
      </c>
      <c r="I20" s="13">
        <v>66000</v>
      </c>
    </row>
    <row r="21" spans="2:9" x14ac:dyDescent="0.3">
      <c r="B21" s="11">
        <v>1.5699999999999999E-4</v>
      </c>
      <c r="C21" s="11">
        <v>141000</v>
      </c>
      <c r="D21" s="11"/>
      <c r="E21" s="9"/>
      <c r="F21" s="9"/>
      <c r="G21" s="12"/>
      <c r="H21" s="13">
        <v>1.6699999999999999E-4</v>
      </c>
      <c r="I21" s="13">
        <v>71200</v>
      </c>
    </row>
    <row r="22" spans="2:9" x14ac:dyDescent="0.3">
      <c r="B22" s="11">
        <v>1.8699999999999999E-4</v>
      </c>
      <c r="C22" s="11">
        <v>133000</v>
      </c>
      <c r="D22" s="11"/>
      <c r="E22" s="9"/>
      <c r="F22" s="9"/>
      <c r="G22" s="12"/>
      <c r="H22" s="13">
        <v>1.94E-4</v>
      </c>
      <c r="I22" s="13">
        <v>75300</v>
      </c>
    </row>
    <row r="23" spans="2:9" x14ac:dyDescent="0.3">
      <c r="B23" s="11">
        <v>2.24E-4</v>
      </c>
      <c r="C23" s="11">
        <v>127000</v>
      </c>
      <c r="D23" s="11"/>
      <c r="E23" s="9"/>
      <c r="F23" s="9"/>
      <c r="G23" s="12"/>
      <c r="H23" s="13">
        <v>2.2800000000000001E-4</v>
      </c>
      <c r="I23" s="13">
        <v>79600</v>
      </c>
    </row>
    <row r="24" spans="2:9" x14ac:dyDescent="0.3">
      <c r="B24" s="11">
        <v>2.63E-4</v>
      </c>
      <c r="C24" s="11">
        <v>125000</v>
      </c>
      <c r="D24" s="11"/>
      <c r="E24" s="9"/>
      <c r="F24" s="9"/>
      <c r="G24" s="12"/>
      <c r="H24" s="13">
        <v>2.8499999999999999E-4</v>
      </c>
      <c r="I24" s="13">
        <v>79200</v>
      </c>
    </row>
    <row r="25" spans="2:9" x14ac:dyDescent="0.3">
      <c r="B25" s="11">
        <v>3.6699999999999998E-4</v>
      </c>
      <c r="C25" s="11">
        <v>104000</v>
      </c>
      <c r="D25" s="11"/>
      <c r="E25" s="9"/>
      <c r="F25" s="9"/>
      <c r="G25" s="12"/>
      <c r="H25" s="13">
        <v>4.4000000000000002E-4</v>
      </c>
      <c r="I25" s="13">
        <v>63800</v>
      </c>
    </row>
    <row r="26" spans="2:9" x14ac:dyDescent="0.3">
      <c r="B26" s="11">
        <v>6.0499999999999996E-4</v>
      </c>
      <c r="C26" s="11">
        <v>74900</v>
      </c>
      <c r="D26" s="11"/>
      <c r="E26" s="9"/>
      <c r="F26" s="9"/>
      <c r="G26" s="12"/>
      <c r="H26" s="13">
        <v>8.5300000000000003E-4</v>
      </c>
      <c r="I26" s="13">
        <v>41000</v>
      </c>
    </row>
    <row r="27" spans="2:9" x14ac:dyDescent="0.3">
      <c r="B27" s="11">
        <v>8.9099999999999997E-4</v>
      </c>
      <c r="C27" s="11">
        <v>60600</v>
      </c>
      <c r="D27" s="11"/>
      <c r="E27" s="9"/>
      <c r="F27" s="9"/>
      <c r="G27" s="12"/>
      <c r="H27" s="13">
        <v>6.2500000000000001E-4</v>
      </c>
      <c r="I27" s="13">
        <v>69900</v>
      </c>
    </row>
    <row r="28" spans="2:9" x14ac:dyDescent="0.3">
      <c r="B28" s="11">
        <v>5.6700000000000001E-4</v>
      </c>
      <c r="C28" s="11">
        <v>115000</v>
      </c>
      <c r="D28" s="11"/>
      <c r="E28" s="11">
        <v>7.8299999999999995E-4</v>
      </c>
      <c r="F28" s="11">
        <v>8620</v>
      </c>
      <c r="G28" s="12"/>
      <c r="H28" s="13">
        <v>9.9299999999999996E-4</v>
      </c>
      <c r="I28" s="13">
        <v>55200</v>
      </c>
    </row>
    <row r="29" spans="2:9" x14ac:dyDescent="0.3">
      <c r="B29" s="11">
        <v>1.6100000000000001E-3</v>
      </c>
      <c r="C29" s="11">
        <v>49000</v>
      </c>
      <c r="D29" s="11"/>
      <c r="E29" s="11">
        <v>8.1700000000000002E-4</v>
      </c>
      <c r="F29" s="11">
        <v>25300</v>
      </c>
      <c r="G29" s="12"/>
      <c r="H29" s="13">
        <v>1.32E-3</v>
      </c>
      <c r="I29" s="13">
        <v>51900</v>
      </c>
    </row>
    <row r="30" spans="2:9" x14ac:dyDescent="0.3">
      <c r="B30" s="11">
        <v>1.3500000000000001E-3</v>
      </c>
      <c r="C30" s="11">
        <v>71200</v>
      </c>
      <c r="D30" s="11"/>
      <c r="E30" s="11">
        <v>1.97E-3</v>
      </c>
      <c r="F30" s="11">
        <v>19400</v>
      </c>
      <c r="G30" s="12"/>
      <c r="H30" s="13">
        <v>1.98E-3</v>
      </c>
      <c r="I30" s="13">
        <v>43400</v>
      </c>
    </row>
    <row r="31" spans="2:9" x14ac:dyDescent="0.3">
      <c r="B31" s="11">
        <v>1.81E-3</v>
      </c>
      <c r="C31" s="11">
        <v>65300</v>
      </c>
      <c r="D31" s="11"/>
      <c r="E31" s="11">
        <v>2.33E-3</v>
      </c>
      <c r="F31" s="11">
        <v>25800</v>
      </c>
      <c r="G31" s="12"/>
      <c r="H31" s="13">
        <v>2.8300000000000001E-3</v>
      </c>
      <c r="I31" s="13">
        <v>38000</v>
      </c>
    </row>
    <row r="32" spans="2:9" x14ac:dyDescent="0.3">
      <c r="B32" s="11">
        <v>2.9199999999999999E-3</v>
      </c>
      <c r="C32" s="11">
        <v>49900</v>
      </c>
      <c r="D32" s="11"/>
      <c r="E32" s="11">
        <v>2.8900000000000002E-3</v>
      </c>
      <c r="F32" s="11">
        <v>30400</v>
      </c>
      <c r="G32" s="12"/>
      <c r="H32" s="13">
        <v>3.8400000000000001E-3</v>
      </c>
      <c r="I32" s="13">
        <v>35200</v>
      </c>
    </row>
    <row r="33" spans="2:9" x14ac:dyDescent="0.3">
      <c r="B33" s="11">
        <v>4.8700000000000002E-3</v>
      </c>
      <c r="C33" s="11">
        <v>37000</v>
      </c>
      <c r="D33" s="11"/>
      <c r="E33" s="11">
        <v>4.0400000000000002E-3</v>
      </c>
      <c r="F33" s="11">
        <v>30200</v>
      </c>
      <c r="G33" s="12"/>
      <c r="H33" s="13">
        <v>5.1000000000000004E-3</v>
      </c>
      <c r="I33" s="13">
        <v>33200</v>
      </c>
    </row>
    <row r="34" spans="2:9" x14ac:dyDescent="0.3">
      <c r="B34" s="11">
        <v>7.0200000000000002E-3</v>
      </c>
      <c r="C34" s="11">
        <v>31700</v>
      </c>
      <c r="D34" s="11"/>
      <c r="E34" s="11">
        <v>6.1799999999999997E-3</v>
      </c>
      <c r="F34" s="11">
        <v>26800</v>
      </c>
      <c r="G34" s="12"/>
      <c r="H34" s="13">
        <v>8.2199999999999999E-3</v>
      </c>
      <c r="I34" s="13">
        <v>25800</v>
      </c>
    </row>
    <row r="35" spans="2:9" x14ac:dyDescent="0.3">
      <c r="B35" s="11">
        <v>1.2E-2</v>
      </c>
      <c r="C35" s="11">
        <v>23100</v>
      </c>
      <c r="D35" s="11"/>
      <c r="E35" s="11">
        <v>9.3699999999999999E-3</v>
      </c>
      <c r="F35" s="11">
        <v>23500</v>
      </c>
      <c r="G35" s="12"/>
      <c r="H35" s="13">
        <v>1.2999999999999999E-2</v>
      </c>
      <c r="I35" s="13">
        <v>20400</v>
      </c>
    </row>
    <row r="36" spans="2:9" x14ac:dyDescent="0.3">
      <c r="B36" s="11">
        <v>0.02</v>
      </c>
      <c r="C36" s="11">
        <v>17200</v>
      </c>
      <c r="D36" s="11"/>
      <c r="E36" s="11">
        <v>1.4999999999999999E-2</v>
      </c>
      <c r="F36" s="11">
        <v>19200</v>
      </c>
      <c r="G36" s="12"/>
      <c r="H36" s="13">
        <v>1.95E-2</v>
      </c>
      <c r="I36" s="13">
        <v>17000</v>
      </c>
    </row>
    <row r="37" spans="2:9" x14ac:dyDescent="0.3">
      <c r="B37" s="11">
        <v>3.0300000000000001E-2</v>
      </c>
      <c r="C37" s="11">
        <v>14000</v>
      </c>
      <c r="D37" s="11"/>
      <c r="E37" s="11">
        <v>2.5100000000000001E-2</v>
      </c>
      <c r="F37" s="11">
        <v>14800</v>
      </c>
      <c r="G37" s="12"/>
      <c r="H37" s="13">
        <v>3.4599999999999999E-2</v>
      </c>
      <c r="I37" s="13">
        <v>12000</v>
      </c>
    </row>
    <row r="38" spans="2:9" x14ac:dyDescent="0.3">
      <c r="B38" s="11">
        <v>4.41E-2</v>
      </c>
      <c r="C38" s="11">
        <v>11900</v>
      </c>
      <c r="D38" s="11"/>
      <c r="E38" s="11">
        <v>5.0500000000000003E-2</v>
      </c>
      <c r="F38" s="11">
        <v>9350</v>
      </c>
      <c r="G38" s="12"/>
      <c r="H38" s="13">
        <v>7.2599999999999998E-2</v>
      </c>
      <c r="I38" s="13">
        <v>7030</v>
      </c>
    </row>
    <row r="39" spans="2:9" x14ac:dyDescent="0.3">
      <c r="B39" s="11">
        <v>7.3400000000000007E-2</v>
      </c>
      <c r="C39" s="11">
        <v>8860</v>
      </c>
      <c r="D39" s="11"/>
      <c r="E39" s="11">
        <v>7.5200000000000003E-2</v>
      </c>
      <c r="F39" s="11">
        <v>7900</v>
      </c>
      <c r="G39" s="12"/>
      <c r="H39" s="13">
        <v>9.2799999999999994E-2</v>
      </c>
      <c r="I39" s="13">
        <v>6770</v>
      </c>
    </row>
    <row r="40" spans="2:9" x14ac:dyDescent="0.3">
      <c r="B40" s="11">
        <v>0.161</v>
      </c>
      <c r="C40" s="11">
        <v>4930</v>
      </c>
      <c r="D40" s="11"/>
      <c r="E40" s="11">
        <v>0.14499999999999999</v>
      </c>
      <c r="F40" s="11">
        <v>5090</v>
      </c>
      <c r="G40" s="12"/>
      <c r="H40" s="13">
        <v>0.153</v>
      </c>
      <c r="I40" s="13">
        <v>5020</v>
      </c>
    </row>
    <row r="41" spans="2:9" x14ac:dyDescent="0.3">
      <c r="B41" s="11">
        <v>0.28399999999999997</v>
      </c>
      <c r="C41" s="11">
        <v>3360</v>
      </c>
      <c r="D41" s="11"/>
      <c r="E41" s="11">
        <v>0.32600000000000001</v>
      </c>
      <c r="F41" s="11">
        <v>2750</v>
      </c>
      <c r="G41" s="12"/>
      <c r="H41" s="13">
        <v>0.372</v>
      </c>
      <c r="I41" s="13">
        <v>2480</v>
      </c>
    </row>
    <row r="42" spans="2:9" x14ac:dyDescent="0.3">
      <c r="B42" s="11">
        <v>0.68500000000000005</v>
      </c>
      <c r="C42" s="11">
        <v>1600</v>
      </c>
      <c r="D42" s="11"/>
      <c r="E42" s="11">
        <v>0.77300000000000002</v>
      </c>
      <c r="F42" s="11">
        <v>1330</v>
      </c>
      <c r="G42" s="12"/>
      <c r="H42" s="13">
        <v>1.44</v>
      </c>
      <c r="I42" s="13">
        <v>662</v>
      </c>
    </row>
    <row r="43" spans="2:9" x14ac:dyDescent="0.3">
      <c r="B43" s="11">
        <v>0.91900000000000004</v>
      </c>
      <c r="C43" s="11">
        <v>1280</v>
      </c>
      <c r="D43" s="11"/>
      <c r="E43" s="11">
        <v>1.66</v>
      </c>
      <c r="F43" s="11">
        <v>617</v>
      </c>
      <c r="G43" s="12"/>
      <c r="H43" s="13">
        <v>0.71</v>
      </c>
      <c r="I43" s="13">
        <v>1380</v>
      </c>
    </row>
    <row r="44" spans="2:9" x14ac:dyDescent="0.3">
      <c r="B44" s="11">
        <v>1.54</v>
      </c>
      <c r="C44" s="11">
        <v>837</v>
      </c>
      <c r="D44" s="11"/>
      <c r="E44" s="11">
        <v>1.26</v>
      </c>
      <c r="F44" s="11">
        <v>887</v>
      </c>
      <c r="G44" s="12"/>
      <c r="H44" s="13">
        <v>1.46</v>
      </c>
      <c r="I44" s="13">
        <v>721</v>
      </c>
    </row>
    <row r="45" spans="2:9" x14ac:dyDescent="0.3">
      <c r="B45" s="11">
        <v>1.92</v>
      </c>
      <c r="C45" s="11">
        <v>686</v>
      </c>
      <c r="D45" s="11"/>
      <c r="E45" s="11">
        <v>1.99</v>
      </c>
      <c r="F45" s="11">
        <v>574</v>
      </c>
      <c r="G45" s="12"/>
      <c r="H45" s="13">
        <v>0.66400000000000003</v>
      </c>
      <c r="I45" s="13">
        <v>2110</v>
      </c>
    </row>
    <row r="46" spans="2:9" x14ac:dyDescent="0.3">
      <c r="B46" s="11">
        <v>2.0099999999999998</v>
      </c>
      <c r="C46" s="11">
        <v>622</v>
      </c>
      <c r="D46" s="11"/>
      <c r="E46" s="11">
        <v>3.49</v>
      </c>
      <c r="F46" s="11">
        <v>346</v>
      </c>
      <c r="G46" s="12"/>
      <c r="H46" s="13">
        <v>1.42</v>
      </c>
      <c r="I46" s="13">
        <v>1230</v>
      </c>
    </row>
    <row r="47" spans="2:9" x14ac:dyDescent="0.3">
      <c r="B47" s="11">
        <v>1.77</v>
      </c>
      <c r="C47" s="11">
        <v>687</v>
      </c>
      <c r="D47" s="11"/>
      <c r="E47" s="11">
        <v>3.88</v>
      </c>
      <c r="F47" s="11">
        <v>264</v>
      </c>
      <c r="G47" s="12"/>
      <c r="H47" s="13">
        <v>0.311</v>
      </c>
      <c r="I47" s="13">
        <v>5660</v>
      </c>
    </row>
    <row r="48" spans="2:9" x14ac:dyDescent="0.3">
      <c r="B48" s="11">
        <v>4.0199999999999996</v>
      </c>
      <c r="C48" s="11">
        <v>315</v>
      </c>
      <c r="D48" s="11"/>
      <c r="E48" s="11">
        <v>4.38</v>
      </c>
      <c r="F48" s="11">
        <v>216</v>
      </c>
      <c r="G48" s="12"/>
      <c r="H48" s="13">
        <v>8.9700000000000006</v>
      </c>
      <c r="I48" s="13">
        <v>141</v>
      </c>
    </row>
    <row r="49" spans="2:9" x14ac:dyDescent="0.3">
      <c r="B49" s="11">
        <v>5.04</v>
      </c>
      <c r="C49" s="11">
        <v>238</v>
      </c>
      <c r="D49" s="11"/>
      <c r="E49" s="11">
        <v>5.31</v>
      </c>
      <c r="F49" s="11">
        <v>170</v>
      </c>
      <c r="G49" s="12"/>
      <c r="H49" s="13">
        <v>0.83199999999999996</v>
      </c>
      <c r="I49" s="13">
        <v>1810</v>
      </c>
    </row>
    <row r="50" spans="2:9" x14ac:dyDescent="0.3">
      <c r="B50" s="11">
        <v>5.97</v>
      </c>
      <c r="C50" s="11">
        <v>195</v>
      </c>
      <c r="D50" s="11"/>
      <c r="E50" s="11">
        <v>6.62</v>
      </c>
      <c r="F50" s="11">
        <v>138</v>
      </c>
      <c r="G50" s="12"/>
      <c r="H50" s="13">
        <v>5.45</v>
      </c>
      <c r="I50" s="13">
        <v>164</v>
      </c>
    </row>
    <row r="51" spans="2:9" x14ac:dyDescent="0.3">
      <c r="B51" s="11">
        <v>7.98</v>
      </c>
      <c r="C51" s="11">
        <v>146</v>
      </c>
      <c r="D51" s="11"/>
      <c r="E51" s="11">
        <v>8.0299999999999994</v>
      </c>
      <c r="F51" s="11">
        <v>113</v>
      </c>
      <c r="G51" s="12"/>
      <c r="H51" s="13">
        <v>5.93</v>
      </c>
      <c r="I51" s="13">
        <v>161</v>
      </c>
    </row>
    <row r="52" spans="2:9" x14ac:dyDescent="0.3">
      <c r="B52" s="11">
        <v>7.91</v>
      </c>
      <c r="C52" s="11">
        <v>157</v>
      </c>
      <c r="D52" s="11"/>
      <c r="E52" s="11">
        <v>9.64</v>
      </c>
      <c r="F52" s="11">
        <v>97</v>
      </c>
      <c r="G52" s="12"/>
      <c r="H52" s="13">
        <v>10</v>
      </c>
      <c r="I52" s="13">
        <v>103</v>
      </c>
    </row>
    <row r="53" spans="2:9" x14ac:dyDescent="0.3">
      <c r="B53" s="11">
        <v>12.8</v>
      </c>
      <c r="C53" s="11">
        <v>92.7</v>
      </c>
      <c r="D53" s="11"/>
      <c r="E53" s="11">
        <v>12.5</v>
      </c>
      <c r="F53" s="11">
        <v>75.599999999999994</v>
      </c>
      <c r="G53" s="12"/>
      <c r="H53" s="13">
        <v>12.7</v>
      </c>
      <c r="I53" s="13">
        <v>66.900000000000006</v>
      </c>
    </row>
    <row r="54" spans="2:9" x14ac:dyDescent="0.3">
      <c r="B54" s="11">
        <v>15.8</v>
      </c>
      <c r="C54" s="11">
        <v>75</v>
      </c>
      <c r="D54" s="11"/>
      <c r="E54" s="11">
        <v>15.8</v>
      </c>
      <c r="F54" s="11">
        <v>61.1</v>
      </c>
      <c r="G54" s="12"/>
      <c r="H54" s="13">
        <v>15.5</v>
      </c>
      <c r="I54" s="13">
        <v>57.4</v>
      </c>
    </row>
    <row r="55" spans="2:9" x14ac:dyDescent="0.3">
      <c r="B55" s="11">
        <v>19.7</v>
      </c>
      <c r="C55" s="11">
        <v>63.7</v>
      </c>
      <c r="D55" s="11"/>
      <c r="E55" s="11">
        <v>19.899999999999999</v>
      </c>
      <c r="F55" s="11">
        <v>53</v>
      </c>
      <c r="G55" s="12"/>
      <c r="H55" s="13">
        <v>19.8</v>
      </c>
      <c r="I55" s="13">
        <v>44.3</v>
      </c>
    </row>
    <row r="56" spans="2:9" x14ac:dyDescent="0.3">
      <c r="B56" s="11">
        <v>25</v>
      </c>
      <c r="C56" s="11">
        <v>51.6</v>
      </c>
      <c r="D56" s="11"/>
      <c r="E56" s="11">
        <v>25.4</v>
      </c>
      <c r="F56" s="11">
        <v>40.299999999999997</v>
      </c>
      <c r="G56" s="12"/>
      <c r="H56" s="13">
        <v>25.3</v>
      </c>
      <c r="I56" s="13">
        <v>36</v>
      </c>
    </row>
    <row r="57" spans="2:9" x14ac:dyDescent="0.3">
      <c r="B57" s="11">
        <v>31.7</v>
      </c>
      <c r="C57" s="11">
        <v>41.2</v>
      </c>
      <c r="D57" s="11"/>
      <c r="E57" s="11">
        <v>31.6</v>
      </c>
      <c r="F57" s="11">
        <v>34.200000000000003</v>
      </c>
      <c r="G57" s="12"/>
      <c r="H57" s="13">
        <v>31.4</v>
      </c>
      <c r="I57" s="13">
        <v>29.9</v>
      </c>
    </row>
    <row r="58" spans="2:9" x14ac:dyDescent="0.3">
      <c r="B58" s="11">
        <v>39.5</v>
      </c>
      <c r="C58" s="11">
        <v>34.9</v>
      </c>
      <c r="D58" s="11"/>
      <c r="E58" s="11">
        <v>39.6</v>
      </c>
      <c r="F58" s="11">
        <v>27.5</v>
      </c>
      <c r="G58" s="12"/>
      <c r="H58" s="13">
        <v>40.1</v>
      </c>
      <c r="I58" s="13">
        <v>23.2</v>
      </c>
    </row>
    <row r="59" spans="2:9" x14ac:dyDescent="0.3">
      <c r="B59" s="11">
        <v>50.2</v>
      </c>
      <c r="C59" s="11">
        <v>27.5</v>
      </c>
      <c r="D59" s="11"/>
      <c r="E59" s="11">
        <v>50.3</v>
      </c>
      <c r="F59" s="11">
        <v>22.7</v>
      </c>
      <c r="G59" s="12"/>
      <c r="H59" s="13">
        <v>50.2</v>
      </c>
      <c r="I59" s="13">
        <v>19.100000000000001</v>
      </c>
    </row>
    <row r="60" spans="2:9" x14ac:dyDescent="0.3">
      <c r="B60" s="11">
        <v>62.9</v>
      </c>
      <c r="C60" s="11">
        <v>23.1</v>
      </c>
      <c r="D60" s="11"/>
      <c r="E60" s="11">
        <v>62.9</v>
      </c>
      <c r="F60" s="11">
        <v>18.899999999999999</v>
      </c>
      <c r="G60" s="12"/>
      <c r="H60" s="13">
        <v>62.4</v>
      </c>
      <c r="I60" s="13">
        <v>16.2</v>
      </c>
    </row>
    <row r="61" spans="2:9" x14ac:dyDescent="0.3">
      <c r="B61" s="11">
        <v>80</v>
      </c>
      <c r="C61" s="11">
        <v>19.399999999999999</v>
      </c>
      <c r="D61" s="11"/>
      <c r="E61" s="11">
        <v>79.7</v>
      </c>
      <c r="F61" s="11">
        <v>15.5</v>
      </c>
      <c r="G61" s="12"/>
      <c r="H61" s="13">
        <v>79.400000000000006</v>
      </c>
      <c r="I61" s="13">
        <v>13.4</v>
      </c>
    </row>
    <row r="62" spans="2:9" x14ac:dyDescent="0.3">
      <c r="B62" s="11">
        <v>99.9</v>
      </c>
      <c r="C62" s="11">
        <v>15.8</v>
      </c>
      <c r="D62" s="11"/>
      <c r="E62" s="11">
        <v>99.6</v>
      </c>
      <c r="F62" s="11">
        <v>12.9</v>
      </c>
      <c r="G62" s="12"/>
      <c r="H62" s="13">
        <v>99.9</v>
      </c>
      <c r="I62" s="13">
        <v>11.2</v>
      </c>
    </row>
    <row r="63" spans="2:9" x14ac:dyDescent="0.3">
      <c r="B63" s="11">
        <v>126</v>
      </c>
      <c r="C63" s="11">
        <v>12.7</v>
      </c>
      <c r="D63" s="11"/>
      <c r="E63" s="11">
        <v>126</v>
      </c>
      <c r="F63" s="11">
        <v>10.6</v>
      </c>
      <c r="G63" s="12"/>
      <c r="H63" s="13">
        <v>126</v>
      </c>
      <c r="I63" s="13">
        <v>9.36</v>
      </c>
    </row>
    <row r="64" spans="2:9" x14ac:dyDescent="0.3">
      <c r="B64" s="11">
        <v>157</v>
      </c>
      <c r="C64" s="11">
        <v>11.1</v>
      </c>
      <c r="D64" s="11"/>
      <c r="E64" s="11">
        <v>159</v>
      </c>
      <c r="F64" s="11">
        <v>8.81</v>
      </c>
      <c r="G64" s="12"/>
      <c r="H64" s="13">
        <v>158</v>
      </c>
      <c r="I64" s="13">
        <v>7.65</v>
      </c>
    </row>
    <row r="65" spans="2:9" x14ac:dyDescent="0.3">
      <c r="B65" s="11">
        <v>154</v>
      </c>
      <c r="C65" s="11">
        <v>11.4</v>
      </c>
      <c r="D65" s="11"/>
      <c r="E65" s="11">
        <v>199</v>
      </c>
      <c r="F65" s="11">
        <v>7.51</v>
      </c>
      <c r="G65" s="12"/>
      <c r="H65" s="13">
        <v>200</v>
      </c>
      <c r="I65" s="13">
        <v>6.28</v>
      </c>
    </row>
    <row r="66" spans="2:9" x14ac:dyDescent="0.3">
      <c r="B66" s="11">
        <v>164</v>
      </c>
      <c r="C66" s="11">
        <v>10.7</v>
      </c>
      <c r="D66" s="11"/>
      <c r="E66" s="11">
        <v>251</v>
      </c>
      <c r="F66" s="11">
        <v>6.36</v>
      </c>
      <c r="G66" s="12"/>
      <c r="H66" s="13">
        <v>251</v>
      </c>
      <c r="I66" s="13">
        <v>5.18</v>
      </c>
    </row>
    <row r="67" spans="2:9" x14ac:dyDescent="0.3">
      <c r="B67" s="11">
        <v>162</v>
      </c>
      <c r="C67" s="11">
        <v>10.8</v>
      </c>
      <c r="D67" s="11"/>
      <c r="E67" s="11">
        <v>316</v>
      </c>
      <c r="F67" s="11">
        <v>5.27</v>
      </c>
      <c r="G67" s="12"/>
      <c r="H67" s="13">
        <v>316</v>
      </c>
      <c r="I67" s="13">
        <v>4.47</v>
      </c>
    </row>
    <row r="68" spans="2:9" x14ac:dyDescent="0.3">
      <c r="B68" s="11">
        <v>150</v>
      </c>
      <c r="C68" s="11">
        <v>11.7</v>
      </c>
      <c r="D68" s="11"/>
      <c r="E68" s="11">
        <v>370</v>
      </c>
      <c r="F68" s="11">
        <v>4.75</v>
      </c>
      <c r="G68" s="12"/>
      <c r="H68" s="13">
        <v>398</v>
      </c>
      <c r="I68" s="13">
        <v>3.79</v>
      </c>
    </row>
    <row r="69" spans="2:9" x14ac:dyDescent="0.3">
      <c r="B69" s="11">
        <v>162</v>
      </c>
      <c r="C69" s="11">
        <v>10.8</v>
      </c>
      <c r="D69" s="11"/>
      <c r="E69" s="11">
        <v>347</v>
      </c>
      <c r="F69" s="11">
        <v>5.07</v>
      </c>
      <c r="G69" s="12"/>
      <c r="H69" s="13">
        <v>501</v>
      </c>
      <c r="I69" s="13">
        <v>3.21</v>
      </c>
    </row>
    <row r="70" spans="2:9" x14ac:dyDescent="0.3">
      <c r="B70" s="11">
        <v>183</v>
      </c>
      <c r="C70" s="11">
        <v>9.59</v>
      </c>
      <c r="D70" s="11"/>
      <c r="E70" s="11">
        <v>308</v>
      </c>
      <c r="F70" s="11">
        <v>5.7</v>
      </c>
      <c r="G70" s="12"/>
      <c r="H70" s="13">
        <v>607</v>
      </c>
      <c r="I70" s="13">
        <v>2.87</v>
      </c>
    </row>
    <row r="71" spans="2:9" x14ac:dyDescent="0.3">
      <c r="B71" s="11">
        <v>175</v>
      </c>
      <c r="C71" s="11">
        <v>10</v>
      </c>
      <c r="D71" s="11"/>
      <c r="E71" s="11">
        <v>429</v>
      </c>
      <c r="F71" s="11">
        <v>4.0999999999999996</v>
      </c>
      <c r="G71" s="12"/>
      <c r="H71" s="13">
        <v>493</v>
      </c>
      <c r="I71" s="13">
        <v>3.57</v>
      </c>
    </row>
    <row r="72" spans="2:9" x14ac:dyDescent="0.3">
      <c r="B72" s="11">
        <v>180</v>
      </c>
      <c r="C72" s="11">
        <v>9.7899999999999991</v>
      </c>
      <c r="D72" s="11"/>
      <c r="E72" s="11">
        <v>394</v>
      </c>
      <c r="F72" s="11">
        <v>4.47</v>
      </c>
      <c r="G72" s="12"/>
      <c r="H72" s="13">
        <v>508</v>
      </c>
      <c r="I72" s="13">
        <v>3.46</v>
      </c>
    </row>
    <row r="73" spans="2:9" x14ac:dyDescent="0.3">
      <c r="B73" s="11"/>
      <c r="C73" s="11"/>
      <c r="D73" s="11"/>
      <c r="E73" s="11"/>
      <c r="F73" s="11"/>
      <c r="G73" s="12"/>
      <c r="H73" s="13"/>
      <c r="I73" s="13"/>
    </row>
    <row r="76" spans="2:9" x14ac:dyDescent="0.3">
      <c r="B76" s="2" t="s">
        <v>8</v>
      </c>
    </row>
    <row r="79" spans="2:9" x14ac:dyDescent="0.3">
      <c r="B79" s="3" t="s">
        <v>0</v>
      </c>
      <c r="E79" s="3" t="s">
        <v>5</v>
      </c>
      <c r="H79" s="3" t="s">
        <v>6</v>
      </c>
    </row>
    <row r="80" spans="2:9" x14ac:dyDescent="0.3">
      <c r="B80" s="3"/>
      <c r="E80" s="3"/>
      <c r="H80" s="3"/>
    </row>
    <row r="81" spans="2:9" x14ac:dyDescent="0.3">
      <c r="B81" t="s">
        <v>74</v>
      </c>
      <c r="E81" t="s">
        <v>75</v>
      </c>
      <c r="H81" t="s">
        <v>76</v>
      </c>
    </row>
    <row r="82" spans="2:9" x14ac:dyDescent="0.3">
      <c r="B82" s="3"/>
      <c r="E82" s="3"/>
      <c r="H82" s="3"/>
    </row>
    <row r="84" spans="2:9" x14ac:dyDescent="0.3">
      <c r="B84" s="4" t="s">
        <v>1</v>
      </c>
      <c r="C84" s="4" t="s">
        <v>3</v>
      </c>
      <c r="E84" s="4" t="s">
        <v>1</v>
      </c>
      <c r="F84" s="4" t="s">
        <v>3</v>
      </c>
      <c r="H84" s="4" t="s">
        <v>1</v>
      </c>
      <c r="I84" s="4" t="s">
        <v>3</v>
      </c>
    </row>
    <row r="85" spans="2:9" x14ac:dyDescent="0.3">
      <c r="B85" s="5" t="s">
        <v>2</v>
      </c>
      <c r="C85" s="5" t="s">
        <v>4</v>
      </c>
      <c r="E85" s="5" t="s">
        <v>2</v>
      </c>
      <c r="F85" s="5" t="s">
        <v>4</v>
      </c>
      <c r="H85" s="5" t="s">
        <v>2</v>
      </c>
      <c r="I85" s="5" t="s">
        <v>4</v>
      </c>
    </row>
    <row r="86" spans="2:9" x14ac:dyDescent="0.3">
      <c r="B86" s="6">
        <v>1.5200000000000001E-4</v>
      </c>
      <c r="C86" s="6">
        <v>85800</v>
      </c>
      <c r="D86" s="6"/>
      <c r="E86" s="9"/>
      <c r="F86" s="9"/>
      <c r="H86" s="8">
        <v>6.3999999999999997E-5</v>
      </c>
      <c r="I86" s="8">
        <v>24200</v>
      </c>
    </row>
    <row r="87" spans="2:9" x14ac:dyDescent="0.3">
      <c r="B87" s="6">
        <v>1.83E-4</v>
      </c>
      <c r="C87" s="6">
        <v>72800</v>
      </c>
      <c r="D87" s="6"/>
      <c r="E87" s="9"/>
      <c r="F87" s="9"/>
      <c r="H87" s="8">
        <v>6.0999999999999999E-5</v>
      </c>
      <c r="I87" s="8">
        <v>30900</v>
      </c>
    </row>
    <row r="88" spans="2:9" x14ac:dyDescent="0.3">
      <c r="B88" s="6">
        <v>2.1499999999999999E-4</v>
      </c>
      <c r="C88" s="6">
        <v>63800</v>
      </c>
      <c r="D88" s="6"/>
      <c r="E88" s="9"/>
      <c r="F88" s="9"/>
      <c r="H88" s="8">
        <v>7.9900000000000004E-5</v>
      </c>
      <c r="I88" s="8">
        <v>28900</v>
      </c>
    </row>
    <row r="89" spans="2:9" x14ac:dyDescent="0.3">
      <c r="B89" s="6">
        <v>2.6600000000000001E-4</v>
      </c>
      <c r="C89" s="6">
        <v>53500</v>
      </c>
      <c r="D89" s="6"/>
      <c r="E89" s="9"/>
      <c r="F89" s="9"/>
      <c r="H89" s="8">
        <v>1.11E-4</v>
      </c>
      <c r="I89" s="8">
        <v>25500</v>
      </c>
    </row>
    <row r="90" spans="2:9" x14ac:dyDescent="0.3">
      <c r="B90" s="6">
        <v>2.92E-4</v>
      </c>
      <c r="C90" s="6">
        <v>50900</v>
      </c>
      <c r="D90" s="6"/>
      <c r="E90" s="9"/>
      <c r="F90" s="9"/>
      <c r="H90" s="8">
        <v>1.6699999999999999E-4</v>
      </c>
      <c r="I90" s="8">
        <v>21100</v>
      </c>
    </row>
    <row r="91" spans="2:9" x14ac:dyDescent="0.3">
      <c r="B91" s="6">
        <v>2.9300000000000002E-4</v>
      </c>
      <c r="C91" s="6">
        <v>53400</v>
      </c>
      <c r="D91" s="6"/>
      <c r="E91" s="9"/>
      <c r="F91" s="9"/>
      <c r="H91" s="8">
        <v>2.52E-4</v>
      </c>
      <c r="I91" s="8">
        <v>17300</v>
      </c>
    </row>
    <row r="92" spans="2:9" x14ac:dyDescent="0.3">
      <c r="B92" s="6">
        <v>2.9399999999999999E-4</v>
      </c>
      <c r="C92" s="6">
        <v>56700</v>
      </c>
      <c r="D92" s="6"/>
      <c r="E92" s="9"/>
      <c r="F92" s="9"/>
      <c r="H92" s="8">
        <v>3.6000000000000002E-4</v>
      </c>
      <c r="I92" s="8">
        <v>14900</v>
      </c>
    </row>
    <row r="93" spans="2:9" x14ac:dyDescent="0.3">
      <c r="B93" s="6">
        <v>2.9399999999999999E-4</v>
      </c>
      <c r="C93" s="6">
        <v>61400</v>
      </c>
      <c r="D93" s="6"/>
      <c r="E93" s="9"/>
      <c r="F93" s="9"/>
      <c r="H93" s="8">
        <v>4.5100000000000001E-4</v>
      </c>
      <c r="I93" s="8">
        <v>14800</v>
      </c>
    </row>
    <row r="94" spans="2:9" x14ac:dyDescent="0.3">
      <c r="B94" s="6">
        <v>3.3799999999999998E-4</v>
      </c>
      <c r="C94" s="6">
        <v>58400</v>
      </c>
      <c r="D94" s="6"/>
      <c r="E94" s="6">
        <v>2.1900000000000001E-4</v>
      </c>
      <c r="F94" s="6">
        <v>4030</v>
      </c>
      <c r="H94" s="8">
        <v>4.4900000000000002E-4</v>
      </c>
      <c r="I94" s="8">
        <v>18500</v>
      </c>
    </row>
    <row r="95" spans="2:9" x14ac:dyDescent="0.3">
      <c r="B95" s="6">
        <v>4.1899999999999999E-4</v>
      </c>
      <c r="C95" s="6">
        <v>52100</v>
      </c>
      <c r="D95" s="6"/>
      <c r="E95" s="6">
        <v>2.4000000000000001E-4</v>
      </c>
      <c r="F95" s="6">
        <v>12700</v>
      </c>
      <c r="H95" s="8">
        <v>4.6900000000000002E-4</v>
      </c>
      <c r="I95" s="8">
        <v>22200</v>
      </c>
    </row>
    <row r="96" spans="2:9" x14ac:dyDescent="0.3">
      <c r="B96" s="6">
        <v>7.3399999999999995E-4</v>
      </c>
      <c r="C96" s="6">
        <v>33400</v>
      </c>
      <c r="D96" s="6"/>
      <c r="E96" s="6">
        <v>5.0199999999999995E-4</v>
      </c>
      <c r="F96" s="6">
        <v>11500</v>
      </c>
      <c r="H96" s="8">
        <v>5.9800000000000001E-4</v>
      </c>
      <c r="I96" s="8">
        <v>21900</v>
      </c>
    </row>
    <row r="97" spans="2:9" x14ac:dyDescent="0.3">
      <c r="B97" s="6">
        <v>1.0200000000000001E-3</v>
      </c>
      <c r="C97" s="6">
        <v>27300</v>
      </c>
      <c r="D97" s="6"/>
      <c r="E97" s="6">
        <v>8.7500000000000002E-4</v>
      </c>
      <c r="F97" s="6">
        <v>10400</v>
      </c>
      <c r="H97" s="8">
        <v>1.3500000000000001E-3</v>
      </c>
      <c r="I97" s="8">
        <v>12200</v>
      </c>
    </row>
    <row r="98" spans="2:9" x14ac:dyDescent="0.3">
      <c r="B98" s="6">
        <v>1.0300000000000001E-3</v>
      </c>
      <c r="C98" s="6">
        <v>31200</v>
      </c>
      <c r="D98" s="6"/>
      <c r="E98" s="6">
        <v>7.8399999999999997E-4</v>
      </c>
      <c r="F98" s="6">
        <v>17000</v>
      </c>
      <c r="H98" s="8">
        <v>8.7500000000000002E-4</v>
      </c>
      <c r="I98" s="8">
        <v>23500</v>
      </c>
    </row>
    <row r="99" spans="2:9" x14ac:dyDescent="0.3">
      <c r="B99" s="6">
        <v>1.4599999999999999E-3</v>
      </c>
      <c r="C99" s="6">
        <v>25500</v>
      </c>
      <c r="D99" s="6"/>
      <c r="E99" s="6">
        <v>1.0200000000000001E-3</v>
      </c>
      <c r="F99" s="6">
        <v>18500</v>
      </c>
      <c r="H99" s="8">
        <v>1.8600000000000001E-3</v>
      </c>
      <c r="I99" s="8">
        <v>13800</v>
      </c>
    </row>
    <row r="100" spans="2:9" x14ac:dyDescent="0.3">
      <c r="B100" s="6">
        <v>2.6900000000000001E-3</v>
      </c>
      <c r="C100" s="6">
        <v>16200</v>
      </c>
      <c r="D100" s="6"/>
      <c r="E100" s="6">
        <v>1.5499999999999999E-3</v>
      </c>
      <c r="F100" s="6">
        <v>16300</v>
      </c>
      <c r="H100" s="8">
        <v>3.0000000000000001E-3</v>
      </c>
      <c r="I100" s="8">
        <v>10700</v>
      </c>
    </row>
    <row r="101" spans="2:9" x14ac:dyDescent="0.3">
      <c r="B101" s="6">
        <v>3.2799999999999999E-3</v>
      </c>
      <c r="C101" s="6">
        <v>15800</v>
      </c>
      <c r="D101" s="6"/>
      <c r="E101" s="6">
        <v>2.5500000000000002E-3</v>
      </c>
      <c r="F101" s="6">
        <v>13300</v>
      </c>
      <c r="H101" s="8">
        <v>3.2000000000000002E-3</v>
      </c>
      <c r="I101" s="8">
        <v>12500</v>
      </c>
    </row>
    <row r="102" spans="2:9" x14ac:dyDescent="0.3">
      <c r="B102" s="6">
        <v>4.2599999999999999E-3</v>
      </c>
      <c r="C102" s="6">
        <v>14600</v>
      </c>
      <c r="D102" s="6"/>
      <c r="E102" s="6">
        <v>3.14E-3</v>
      </c>
      <c r="F102" s="6">
        <v>14100</v>
      </c>
      <c r="H102" s="8">
        <v>5.1399999999999996E-3</v>
      </c>
      <c r="I102" s="8">
        <v>9750</v>
      </c>
    </row>
    <row r="103" spans="2:9" x14ac:dyDescent="0.3">
      <c r="B103" s="6">
        <v>5.96E-3</v>
      </c>
      <c r="C103" s="6">
        <v>12500</v>
      </c>
      <c r="D103" s="6"/>
      <c r="E103" s="6">
        <v>4.5900000000000003E-3</v>
      </c>
      <c r="F103" s="6">
        <v>12500</v>
      </c>
      <c r="H103" s="8">
        <v>7.0499999999999998E-3</v>
      </c>
      <c r="I103" s="8">
        <v>8850</v>
      </c>
    </row>
    <row r="104" spans="2:9" x14ac:dyDescent="0.3">
      <c r="B104" s="6">
        <v>9.3100000000000006E-3</v>
      </c>
      <c r="C104" s="6">
        <v>9690</v>
      </c>
      <c r="D104" s="6"/>
      <c r="E104" s="6">
        <v>7.1599999999999997E-3</v>
      </c>
      <c r="F104" s="6">
        <v>10200</v>
      </c>
      <c r="H104" s="8">
        <v>1.0800000000000001E-2</v>
      </c>
      <c r="I104" s="8">
        <v>7160</v>
      </c>
    </row>
    <row r="105" spans="2:9" x14ac:dyDescent="0.3">
      <c r="B105" s="6">
        <v>1.4200000000000001E-2</v>
      </c>
      <c r="C105" s="6">
        <v>7670</v>
      </c>
      <c r="D105" s="6"/>
      <c r="E105" s="6">
        <v>1.04E-2</v>
      </c>
      <c r="F105" s="6">
        <v>8930</v>
      </c>
      <c r="H105" s="8">
        <v>1.6199999999999999E-2</v>
      </c>
      <c r="I105" s="8">
        <v>5930</v>
      </c>
    </row>
    <row r="106" spans="2:9" x14ac:dyDescent="0.3">
      <c r="B106" s="6">
        <v>2.0500000000000001E-2</v>
      </c>
      <c r="C106" s="6">
        <v>6460</v>
      </c>
      <c r="D106" s="6"/>
      <c r="E106" s="6">
        <v>1.55E-2</v>
      </c>
      <c r="F106" s="6">
        <v>7600</v>
      </c>
      <c r="H106" s="8">
        <v>2.3099999999999999E-2</v>
      </c>
      <c r="I106" s="8">
        <v>5120</v>
      </c>
    </row>
    <row r="107" spans="2:9" x14ac:dyDescent="0.3">
      <c r="B107" s="6">
        <v>3.1199999999999999E-2</v>
      </c>
      <c r="C107" s="6">
        <v>5120</v>
      </c>
      <c r="D107" s="6"/>
      <c r="E107" s="6">
        <v>2.2599999999999999E-2</v>
      </c>
      <c r="F107" s="6">
        <v>6530</v>
      </c>
      <c r="H107" s="8">
        <v>3.4200000000000001E-2</v>
      </c>
      <c r="I107" s="8">
        <v>4250</v>
      </c>
    </row>
    <row r="108" spans="2:9" x14ac:dyDescent="0.3">
      <c r="B108" s="6">
        <v>4.8899999999999999E-2</v>
      </c>
      <c r="C108" s="6">
        <v>3940</v>
      </c>
      <c r="D108" s="6"/>
      <c r="E108" s="6">
        <v>3.5200000000000002E-2</v>
      </c>
      <c r="F108" s="6">
        <v>5220</v>
      </c>
      <c r="H108" s="8">
        <v>4.9799999999999997E-2</v>
      </c>
      <c r="I108" s="8">
        <v>3570</v>
      </c>
    </row>
    <row r="109" spans="2:9" x14ac:dyDescent="0.3">
      <c r="B109" s="6">
        <v>7.9899999999999999E-2</v>
      </c>
      <c r="C109" s="6">
        <v>2880</v>
      </c>
      <c r="D109" s="6"/>
      <c r="E109" s="6">
        <v>5.45E-2</v>
      </c>
      <c r="F109" s="6">
        <v>4170</v>
      </c>
      <c r="H109" s="8">
        <v>7.2300000000000003E-2</v>
      </c>
      <c r="I109" s="8">
        <v>2990</v>
      </c>
    </row>
    <row r="110" spans="2:9" x14ac:dyDescent="0.3">
      <c r="B110" s="6">
        <v>0.13</v>
      </c>
      <c r="C110" s="6">
        <v>2070</v>
      </c>
      <c r="D110" s="6"/>
      <c r="E110" s="6">
        <v>8.9399999999999993E-2</v>
      </c>
      <c r="F110" s="6">
        <v>3090</v>
      </c>
      <c r="H110" s="8">
        <v>0.114</v>
      </c>
      <c r="I110" s="8">
        <v>2280</v>
      </c>
    </row>
    <row r="111" spans="2:9" x14ac:dyDescent="0.3">
      <c r="B111" s="6">
        <v>0.22</v>
      </c>
      <c r="C111" s="6">
        <v>1400</v>
      </c>
      <c r="D111" s="6"/>
      <c r="E111" s="6">
        <v>0.155</v>
      </c>
      <c r="F111" s="6">
        <v>2120</v>
      </c>
      <c r="H111" s="8">
        <v>0.20699999999999999</v>
      </c>
      <c r="I111" s="8">
        <v>1460</v>
      </c>
    </row>
    <row r="112" spans="2:9" x14ac:dyDescent="0.3">
      <c r="B112" s="6">
        <v>0.37</v>
      </c>
      <c r="C112" s="6">
        <v>890</v>
      </c>
      <c r="D112" s="6"/>
      <c r="E112" s="6">
        <v>0.29599999999999999</v>
      </c>
      <c r="F112" s="6">
        <v>1280</v>
      </c>
      <c r="H112" s="8">
        <v>0.377</v>
      </c>
      <c r="I112" s="8">
        <v>871</v>
      </c>
    </row>
    <row r="113" spans="2:9" x14ac:dyDescent="0.3">
      <c r="B113" s="6">
        <v>0.56399999999999995</v>
      </c>
      <c r="C113" s="6">
        <v>591</v>
      </c>
      <c r="D113" s="6"/>
      <c r="E113" s="6">
        <v>0.41499999999999998</v>
      </c>
      <c r="F113" s="6">
        <v>964</v>
      </c>
      <c r="H113" s="8">
        <v>0.45900000000000002</v>
      </c>
      <c r="I113" s="8">
        <v>729</v>
      </c>
    </row>
    <row r="114" spans="2:9" x14ac:dyDescent="0.3">
      <c r="B114" s="6">
        <v>0.62</v>
      </c>
      <c r="C114" s="6">
        <v>535</v>
      </c>
      <c r="D114" s="6"/>
      <c r="E114" s="6">
        <v>0.41</v>
      </c>
      <c r="F114" s="6">
        <v>1130</v>
      </c>
      <c r="H114" s="8">
        <v>0.59</v>
      </c>
      <c r="I114" s="8">
        <v>604</v>
      </c>
    </row>
    <row r="115" spans="2:9" x14ac:dyDescent="0.3">
      <c r="B115" s="6">
        <v>0.79100000000000004</v>
      </c>
      <c r="C115" s="6">
        <v>433</v>
      </c>
      <c r="D115" s="6"/>
      <c r="E115" s="6">
        <v>0.60499999999999998</v>
      </c>
      <c r="F115" s="6">
        <v>891</v>
      </c>
      <c r="H115" s="8">
        <v>0.84699999999999998</v>
      </c>
      <c r="I115" s="8">
        <v>424</v>
      </c>
    </row>
    <row r="116" spans="2:9" x14ac:dyDescent="0.3">
      <c r="B116" s="6">
        <v>0.96799999999999997</v>
      </c>
      <c r="C116" s="6">
        <v>366</v>
      </c>
      <c r="D116" s="6"/>
      <c r="E116" s="6">
        <v>0.95399999999999996</v>
      </c>
      <c r="F116" s="6">
        <v>591</v>
      </c>
      <c r="H116" s="8">
        <v>1.03</v>
      </c>
      <c r="I116" s="8">
        <v>350</v>
      </c>
    </row>
    <row r="117" spans="2:9" x14ac:dyDescent="0.3">
      <c r="B117" s="6">
        <v>1.17</v>
      </c>
      <c r="C117" s="6">
        <v>322</v>
      </c>
      <c r="D117" s="6"/>
      <c r="E117" s="6">
        <v>0.98299999999999998</v>
      </c>
      <c r="F117" s="6">
        <v>613</v>
      </c>
      <c r="H117" s="8">
        <v>1.24</v>
      </c>
      <c r="I117" s="8">
        <v>299</v>
      </c>
    </row>
    <row r="118" spans="2:9" x14ac:dyDescent="0.3">
      <c r="B118" s="6">
        <v>0.998</v>
      </c>
      <c r="C118" s="6">
        <v>450</v>
      </c>
      <c r="D118" s="6"/>
      <c r="E118" s="6">
        <v>1.46</v>
      </c>
      <c r="F118" s="6">
        <v>272</v>
      </c>
      <c r="H118" s="8">
        <v>1.56</v>
      </c>
      <c r="I118" s="8">
        <v>250</v>
      </c>
    </row>
    <row r="119" spans="2:9" x14ac:dyDescent="0.3">
      <c r="B119" s="6">
        <v>2.04</v>
      </c>
      <c r="C119" s="6">
        <v>183</v>
      </c>
      <c r="D119" s="6"/>
      <c r="E119" s="6">
        <v>2.0499999999999998</v>
      </c>
      <c r="F119" s="6">
        <v>204</v>
      </c>
      <c r="H119" s="8">
        <v>1.94</v>
      </c>
      <c r="I119" s="8">
        <v>197</v>
      </c>
    </row>
    <row r="120" spans="2:9" x14ac:dyDescent="0.3">
      <c r="B120" s="6">
        <v>2.5099999999999998</v>
      </c>
      <c r="C120" s="6">
        <v>156</v>
      </c>
      <c r="D120" s="6"/>
      <c r="E120" s="6">
        <v>1.69</v>
      </c>
      <c r="F120" s="6">
        <v>300</v>
      </c>
      <c r="H120" s="8">
        <v>2.58</v>
      </c>
      <c r="I120" s="8">
        <v>147</v>
      </c>
    </row>
    <row r="121" spans="2:9" x14ac:dyDescent="0.3">
      <c r="B121" s="6">
        <v>3.27</v>
      </c>
      <c r="C121" s="6">
        <v>122</v>
      </c>
      <c r="D121" s="6"/>
      <c r="E121" s="6">
        <v>3.29</v>
      </c>
      <c r="F121" s="6">
        <v>115</v>
      </c>
      <c r="H121" s="8">
        <v>3.22</v>
      </c>
      <c r="I121" s="8">
        <v>113</v>
      </c>
    </row>
    <row r="122" spans="2:9" x14ac:dyDescent="0.3">
      <c r="B122" s="6">
        <v>4.0599999999999996</v>
      </c>
      <c r="C122" s="6">
        <v>117</v>
      </c>
      <c r="D122" s="6"/>
      <c r="E122" s="6">
        <v>3.24</v>
      </c>
      <c r="F122" s="6">
        <v>131</v>
      </c>
      <c r="H122" s="8">
        <v>3.98</v>
      </c>
      <c r="I122" s="8">
        <v>94.9</v>
      </c>
    </row>
    <row r="123" spans="2:9" x14ac:dyDescent="0.3">
      <c r="B123" s="6">
        <v>5.05</v>
      </c>
      <c r="C123" s="6">
        <v>75.5</v>
      </c>
      <c r="D123" s="6"/>
      <c r="E123" s="6">
        <v>5.0599999999999996</v>
      </c>
      <c r="F123" s="6">
        <v>75.5</v>
      </c>
      <c r="H123" s="8">
        <v>5.09</v>
      </c>
      <c r="I123" s="8">
        <v>72.2</v>
      </c>
    </row>
    <row r="124" spans="2:9" x14ac:dyDescent="0.3">
      <c r="B124" s="6">
        <v>6.2</v>
      </c>
      <c r="C124" s="6">
        <v>64.7</v>
      </c>
      <c r="D124" s="6"/>
      <c r="E124" s="6">
        <v>6.3</v>
      </c>
      <c r="F124" s="6">
        <v>60.7</v>
      </c>
      <c r="H124" s="8">
        <v>6.37</v>
      </c>
      <c r="I124" s="8">
        <v>58.4</v>
      </c>
    </row>
    <row r="125" spans="2:9" x14ac:dyDescent="0.3">
      <c r="B125" s="6">
        <v>7.95</v>
      </c>
      <c r="C125" s="6">
        <v>52.2</v>
      </c>
      <c r="D125" s="6"/>
      <c r="E125" s="6">
        <v>7.49</v>
      </c>
      <c r="F125" s="6">
        <v>51.8</v>
      </c>
      <c r="H125" s="8">
        <v>7.98</v>
      </c>
      <c r="I125" s="8">
        <v>46</v>
      </c>
    </row>
    <row r="126" spans="2:9" x14ac:dyDescent="0.3">
      <c r="B126" s="6">
        <v>9.99</v>
      </c>
      <c r="C126" s="6">
        <v>41.4</v>
      </c>
      <c r="D126" s="6"/>
      <c r="E126" s="6">
        <v>10</v>
      </c>
      <c r="F126" s="6">
        <v>43.7</v>
      </c>
      <c r="H126" s="8">
        <v>9.89</v>
      </c>
      <c r="I126" s="8">
        <v>37.9</v>
      </c>
    </row>
    <row r="127" spans="2:9" x14ac:dyDescent="0.3">
      <c r="B127" s="6">
        <v>12.7</v>
      </c>
      <c r="C127" s="6">
        <v>33.4</v>
      </c>
      <c r="D127" s="6"/>
      <c r="E127" s="6">
        <v>12.6</v>
      </c>
      <c r="F127" s="6">
        <v>34.200000000000003</v>
      </c>
      <c r="H127" s="8">
        <v>12.6</v>
      </c>
      <c r="I127" s="8">
        <v>30.8</v>
      </c>
    </row>
    <row r="128" spans="2:9" x14ac:dyDescent="0.3">
      <c r="B128" s="6">
        <v>15.9</v>
      </c>
      <c r="C128" s="6">
        <v>27.2</v>
      </c>
      <c r="D128" s="6"/>
      <c r="E128" s="6">
        <v>15.8</v>
      </c>
      <c r="F128" s="6">
        <v>28.1</v>
      </c>
      <c r="H128" s="8">
        <v>15.9</v>
      </c>
      <c r="I128" s="8">
        <v>24.8</v>
      </c>
    </row>
    <row r="129" spans="2:9" x14ac:dyDescent="0.3">
      <c r="B129" s="6">
        <v>19.899999999999999</v>
      </c>
      <c r="C129" s="6">
        <v>22.5</v>
      </c>
      <c r="D129" s="6"/>
      <c r="E129" s="6">
        <v>20</v>
      </c>
      <c r="F129" s="6">
        <v>22.5</v>
      </c>
      <c r="H129" s="8">
        <v>20</v>
      </c>
      <c r="I129" s="8">
        <v>20.399999999999999</v>
      </c>
    </row>
    <row r="130" spans="2:9" x14ac:dyDescent="0.3">
      <c r="B130" s="6">
        <v>25.1</v>
      </c>
      <c r="C130" s="6">
        <v>18.3</v>
      </c>
      <c r="D130" s="6"/>
      <c r="E130" s="6">
        <v>25.1</v>
      </c>
      <c r="F130" s="6">
        <v>18.3</v>
      </c>
      <c r="H130" s="8">
        <v>25.1</v>
      </c>
      <c r="I130" s="8">
        <v>16.600000000000001</v>
      </c>
    </row>
    <row r="131" spans="2:9" x14ac:dyDescent="0.3">
      <c r="B131" s="6">
        <v>31.6</v>
      </c>
      <c r="C131" s="6">
        <v>15.2</v>
      </c>
      <c r="D131" s="6"/>
      <c r="E131" s="6">
        <v>31.6</v>
      </c>
      <c r="F131" s="6">
        <v>14.6</v>
      </c>
      <c r="H131" s="8">
        <v>31.8</v>
      </c>
      <c r="I131" s="8">
        <v>13.6</v>
      </c>
    </row>
    <row r="132" spans="2:9" x14ac:dyDescent="0.3">
      <c r="B132" s="6">
        <v>39.9</v>
      </c>
      <c r="C132" s="6">
        <v>12.6</v>
      </c>
      <c r="D132" s="6"/>
      <c r="E132" s="6">
        <v>39.799999999999997</v>
      </c>
      <c r="F132" s="6">
        <v>12.4</v>
      </c>
      <c r="H132" s="8">
        <v>40</v>
      </c>
      <c r="I132" s="8">
        <v>11</v>
      </c>
    </row>
    <row r="133" spans="2:9" x14ac:dyDescent="0.3">
      <c r="B133" s="6">
        <v>50.1</v>
      </c>
      <c r="C133" s="6">
        <v>10.6</v>
      </c>
      <c r="D133" s="6"/>
      <c r="E133" s="6">
        <v>50.1</v>
      </c>
      <c r="F133" s="6">
        <v>10.3</v>
      </c>
      <c r="H133" s="8">
        <v>50.1</v>
      </c>
      <c r="I133" s="8">
        <v>9.09</v>
      </c>
    </row>
    <row r="134" spans="2:9" x14ac:dyDescent="0.3">
      <c r="B134" s="6">
        <v>63.2</v>
      </c>
      <c r="C134" s="6">
        <v>8.64</v>
      </c>
      <c r="D134" s="6"/>
      <c r="E134" s="6">
        <v>63.1</v>
      </c>
      <c r="F134" s="6">
        <v>8.25</v>
      </c>
      <c r="H134" s="8">
        <v>63</v>
      </c>
      <c r="I134" s="8">
        <v>7.55</v>
      </c>
    </row>
    <row r="135" spans="2:9" x14ac:dyDescent="0.3">
      <c r="B135" s="6">
        <v>79.5</v>
      </c>
      <c r="C135" s="6">
        <v>7.26</v>
      </c>
      <c r="D135" s="6"/>
      <c r="E135" s="6">
        <v>79.599999999999994</v>
      </c>
      <c r="F135" s="6">
        <v>6.8</v>
      </c>
      <c r="H135" s="8">
        <v>79.400000000000006</v>
      </c>
      <c r="I135" s="8">
        <v>6.37</v>
      </c>
    </row>
    <row r="136" spans="2:9" x14ac:dyDescent="0.3">
      <c r="B136" s="6">
        <v>100</v>
      </c>
      <c r="C136" s="6">
        <v>5.96</v>
      </c>
      <c r="D136" s="6"/>
      <c r="E136" s="6">
        <v>99.8</v>
      </c>
      <c r="F136" s="6">
        <v>5.58</v>
      </c>
      <c r="H136" s="8">
        <v>100</v>
      </c>
      <c r="I136" s="8">
        <v>5.19</v>
      </c>
    </row>
    <row r="137" spans="2:9" x14ac:dyDescent="0.3">
      <c r="B137" s="6">
        <v>126</v>
      </c>
      <c r="C137" s="6">
        <v>5.03</v>
      </c>
      <c r="D137" s="6"/>
      <c r="E137" s="6">
        <v>126</v>
      </c>
      <c r="F137" s="6">
        <v>4.83</v>
      </c>
      <c r="H137" s="8">
        <v>126</v>
      </c>
      <c r="I137" s="8">
        <v>4.26</v>
      </c>
    </row>
    <row r="138" spans="2:9" x14ac:dyDescent="0.3">
      <c r="B138" s="6">
        <v>158</v>
      </c>
      <c r="C138" s="6">
        <v>4.21</v>
      </c>
      <c r="D138" s="6"/>
      <c r="E138" s="6">
        <v>158</v>
      </c>
      <c r="F138" s="6">
        <v>3.91</v>
      </c>
      <c r="H138" s="8">
        <v>159</v>
      </c>
      <c r="I138" s="8">
        <v>3.49</v>
      </c>
    </row>
    <row r="139" spans="2:9" x14ac:dyDescent="0.3">
      <c r="B139" s="6">
        <v>200</v>
      </c>
      <c r="C139" s="6">
        <v>3.49</v>
      </c>
      <c r="D139" s="6"/>
      <c r="E139" s="6">
        <v>199</v>
      </c>
      <c r="F139" s="6">
        <v>3.26</v>
      </c>
      <c r="H139" s="8">
        <v>199</v>
      </c>
      <c r="I139" s="8">
        <v>2.91</v>
      </c>
    </row>
    <row r="140" spans="2:9" x14ac:dyDescent="0.3">
      <c r="B140" s="6">
        <v>251</v>
      </c>
      <c r="C140" s="6">
        <v>2.97</v>
      </c>
      <c r="D140" s="6"/>
      <c r="E140" s="6">
        <v>251</v>
      </c>
      <c r="F140" s="6">
        <v>2.81</v>
      </c>
      <c r="H140" s="8">
        <v>251</v>
      </c>
      <c r="I140" s="8">
        <v>2.4700000000000002</v>
      </c>
    </row>
    <row r="141" spans="2:9" x14ac:dyDescent="0.3">
      <c r="B141" s="6">
        <v>316</v>
      </c>
      <c r="C141" s="6">
        <v>2.54</v>
      </c>
      <c r="D141" s="6"/>
      <c r="E141" s="6">
        <v>316</v>
      </c>
      <c r="F141" s="6">
        <v>2.37</v>
      </c>
      <c r="H141" s="8">
        <v>316</v>
      </c>
      <c r="I141" s="8">
        <v>2.2000000000000002</v>
      </c>
    </row>
    <row r="142" spans="2:9" x14ac:dyDescent="0.3">
      <c r="B142" s="6">
        <v>398</v>
      </c>
      <c r="C142" s="6">
        <v>2.25</v>
      </c>
      <c r="D142" s="6"/>
      <c r="E142" s="6">
        <v>398</v>
      </c>
      <c r="F142" s="6">
        <v>2.11</v>
      </c>
      <c r="H142" s="8">
        <v>398</v>
      </c>
      <c r="I142" s="8">
        <v>1.96</v>
      </c>
    </row>
    <row r="143" spans="2:9" x14ac:dyDescent="0.3">
      <c r="B143" s="6">
        <v>501</v>
      </c>
      <c r="C143" s="6">
        <v>2.04</v>
      </c>
      <c r="D143" s="6"/>
      <c r="E143" s="6">
        <v>502</v>
      </c>
      <c r="F143" s="6">
        <v>2.0499999999999998</v>
      </c>
      <c r="H143" s="8">
        <v>501</v>
      </c>
      <c r="I143" s="8">
        <v>1.78</v>
      </c>
    </row>
    <row r="144" spans="2:9" x14ac:dyDescent="0.3">
      <c r="B144" s="6">
        <v>631</v>
      </c>
      <c r="C144" s="6">
        <v>1.89</v>
      </c>
      <c r="D144" s="6"/>
      <c r="E144" s="6">
        <v>629</v>
      </c>
      <c r="F144" s="6">
        <v>1.86</v>
      </c>
      <c r="H144" s="8">
        <v>631</v>
      </c>
      <c r="I144" s="8">
        <v>1.67</v>
      </c>
    </row>
    <row r="145" spans="2:9" x14ac:dyDescent="0.3">
      <c r="B145" s="6">
        <v>794</v>
      </c>
      <c r="C145" s="6">
        <v>1.75</v>
      </c>
      <c r="D145" s="6"/>
      <c r="E145" s="6">
        <v>789</v>
      </c>
      <c r="F145" s="6">
        <v>1.99</v>
      </c>
      <c r="H145" s="8">
        <v>794</v>
      </c>
      <c r="I145" s="8">
        <v>1.57</v>
      </c>
    </row>
    <row r="146" spans="2:9" x14ac:dyDescent="0.3">
      <c r="B146" s="6">
        <v>1000</v>
      </c>
      <c r="C146" s="6">
        <v>1.6</v>
      </c>
      <c r="D146" s="6"/>
      <c r="E146" s="6">
        <v>869</v>
      </c>
      <c r="F146" s="6">
        <v>2.02</v>
      </c>
      <c r="H146" s="8">
        <v>1000</v>
      </c>
      <c r="I146" s="8">
        <v>1.41</v>
      </c>
    </row>
    <row r="147" spans="2:9" x14ac:dyDescent="0.3">
      <c r="B147" s="6"/>
      <c r="C147" s="6"/>
      <c r="D147" s="6"/>
      <c r="E147" s="6"/>
      <c r="F147" s="6"/>
      <c r="H147" s="8"/>
      <c r="I147" s="8"/>
    </row>
    <row r="148" spans="2:9" x14ac:dyDescent="0.3">
      <c r="B148" s="6"/>
      <c r="C148" s="6"/>
      <c r="D148" s="6"/>
      <c r="E148" s="6"/>
      <c r="F148" s="6"/>
      <c r="H148" s="8"/>
      <c r="I148" s="8"/>
    </row>
    <row r="150" spans="2:9" x14ac:dyDescent="0.3">
      <c r="B150" s="2" t="s">
        <v>9</v>
      </c>
    </row>
    <row r="153" spans="2:9" x14ac:dyDescent="0.3">
      <c r="B153" s="3" t="s">
        <v>0</v>
      </c>
      <c r="E153" s="3" t="s">
        <v>5</v>
      </c>
      <c r="H153" s="3" t="s">
        <v>6</v>
      </c>
    </row>
    <row r="154" spans="2:9" x14ac:dyDescent="0.3">
      <c r="B154" s="3"/>
      <c r="E154" s="3"/>
      <c r="H154" s="3"/>
    </row>
    <row r="155" spans="2:9" x14ac:dyDescent="0.3">
      <c r="B155" t="s">
        <v>16</v>
      </c>
      <c r="E155" t="s">
        <v>17</v>
      </c>
      <c r="H155" t="s">
        <v>18</v>
      </c>
    </row>
    <row r="156" spans="2:9" x14ac:dyDescent="0.3">
      <c r="B156" s="3"/>
      <c r="E156" s="3"/>
      <c r="H156" s="3"/>
    </row>
    <row r="158" spans="2:9" x14ac:dyDescent="0.3">
      <c r="B158" s="4" t="s">
        <v>1</v>
      </c>
      <c r="C158" s="4" t="s">
        <v>3</v>
      </c>
      <c r="E158" s="4" t="s">
        <v>1</v>
      </c>
      <c r="F158" s="4" t="s">
        <v>3</v>
      </c>
      <c r="H158" s="4" t="s">
        <v>1</v>
      </c>
      <c r="I158" s="4" t="s">
        <v>3</v>
      </c>
    </row>
    <row r="159" spans="2:9" x14ac:dyDescent="0.3">
      <c r="B159" s="5" t="s">
        <v>2</v>
      </c>
      <c r="C159" s="5" t="s">
        <v>4</v>
      </c>
      <c r="E159" s="5" t="s">
        <v>2</v>
      </c>
      <c r="F159" s="5" t="s">
        <v>4</v>
      </c>
      <c r="H159" s="5" t="s">
        <v>2</v>
      </c>
      <c r="I159" s="5" t="s">
        <v>4</v>
      </c>
    </row>
    <row r="160" spans="2:9" x14ac:dyDescent="0.3">
      <c r="B160" s="6">
        <v>2.33E-4</v>
      </c>
      <c r="C160" s="6">
        <v>4900</v>
      </c>
      <c r="D160" s="6"/>
      <c r="E160" s="6">
        <v>2.9799999999999998E-4</v>
      </c>
      <c r="F160" s="6">
        <v>4500</v>
      </c>
      <c r="H160" s="8">
        <v>3.2699999999999998E-4</v>
      </c>
      <c r="I160" s="8">
        <v>6580</v>
      </c>
    </row>
    <row r="161" spans="2:9" x14ac:dyDescent="0.3">
      <c r="B161" s="6">
        <v>2.7E-4</v>
      </c>
      <c r="C161" s="6">
        <v>5280</v>
      </c>
      <c r="D161" s="6"/>
      <c r="E161" s="6">
        <v>2.6400000000000002E-4</v>
      </c>
      <c r="F161" s="6">
        <v>6130</v>
      </c>
      <c r="H161" s="8">
        <v>2.99E-4</v>
      </c>
      <c r="I161" s="8">
        <v>8060</v>
      </c>
    </row>
    <row r="162" spans="2:9" x14ac:dyDescent="0.3">
      <c r="B162" s="6">
        <v>3.5300000000000002E-4</v>
      </c>
      <c r="C162" s="6">
        <v>5040</v>
      </c>
      <c r="D162" s="6"/>
      <c r="E162" s="6">
        <v>2.9500000000000001E-4</v>
      </c>
      <c r="F162" s="6">
        <v>6730</v>
      </c>
      <c r="H162" s="8">
        <v>3.2699999999999998E-4</v>
      </c>
      <c r="I162" s="8">
        <v>8460</v>
      </c>
    </row>
    <row r="163" spans="2:9" x14ac:dyDescent="0.3">
      <c r="B163" s="6">
        <v>5.0900000000000001E-4</v>
      </c>
      <c r="C163" s="6">
        <v>4340</v>
      </c>
      <c r="D163" s="6"/>
      <c r="E163" s="6">
        <v>4.2700000000000002E-4</v>
      </c>
      <c r="F163" s="6">
        <v>5710</v>
      </c>
      <c r="H163" s="8">
        <v>4.9100000000000001E-4</v>
      </c>
      <c r="I163" s="8">
        <v>6530</v>
      </c>
    </row>
    <row r="164" spans="2:9" x14ac:dyDescent="0.3">
      <c r="B164" s="6">
        <v>4.8799999999999999E-4</v>
      </c>
      <c r="C164" s="6">
        <v>5660</v>
      </c>
      <c r="D164" s="6"/>
      <c r="E164" s="6">
        <v>6.5200000000000002E-4</v>
      </c>
      <c r="F164" s="6">
        <v>4580</v>
      </c>
      <c r="H164" s="8">
        <v>6.87E-4</v>
      </c>
      <c r="I164" s="8">
        <v>5430</v>
      </c>
    </row>
    <row r="165" spans="2:9" x14ac:dyDescent="0.3">
      <c r="B165" s="6">
        <v>3.4900000000000003E-4</v>
      </c>
      <c r="C165" s="6">
        <v>10100</v>
      </c>
      <c r="D165" s="6"/>
      <c r="E165" s="6">
        <v>7.0799999999999997E-4</v>
      </c>
      <c r="F165" s="6">
        <v>5170</v>
      </c>
      <c r="H165" s="8">
        <v>5.8299999999999997E-4</v>
      </c>
      <c r="I165" s="8">
        <v>7540</v>
      </c>
    </row>
    <row r="166" spans="2:9" x14ac:dyDescent="0.3">
      <c r="B166" s="6">
        <v>7.8399999999999997E-4</v>
      </c>
      <c r="C166" s="6">
        <v>5750</v>
      </c>
      <c r="D166" s="6"/>
      <c r="E166" s="6">
        <v>6.4700000000000001E-4</v>
      </c>
      <c r="F166" s="6">
        <v>7110</v>
      </c>
      <c r="H166" s="8">
        <v>1.0200000000000001E-3</v>
      </c>
      <c r="I166" s="8">
        <v>5200</v>
      </c>
    </row>
    <row r="167" spans="2:9" x14ac:dyDescent="0.3">
      <c r="B167" s="6">
        <v>1.1000000000000001E-3</v>
      </c>
      <c r="C167" s="6">
        <v>5110</v>
      </c>
      <c r="D167" s="6"/>
      <c r="E167" s="6">
        <v>1.3699999999999999E-3</v>
      </c>
      <c r="F167" s="6">
        <v>4150</v>
      </c>
      <c r="H167" s="8">
        <v>1.2899999999999999E-3</v>
      </c>
      <c r="I167" s="8">
        <v>4920</v>
      </c>
    </row>
    <row r="168" spans="2:9" x14ac:dyDescent="0.3">
      <c r="B168" s="6">
        <v>1.0399999999999999E-3</v>
      </c>
      <c r="C168" s="6">
        <v>6830</v>
      </c>
      <c r="D168" s="6"/>
      <c r="E168" s="6">
        <v>1.25E-3</v>
      </c>
      <c r="F168" s="6">
        <v>5670</v>
      </c>
      <c r="H168" s="8">
        <v>1.73E-3</v>
      </c>
      <c r="I168" s="8">
        <v>4460</v>
      </c>
    </row>
    <row r="169" spans="2:9" x14ac:dyDescent="0.3">
      <c r="B169" s="6">
        <v>1.91E-3</v>
      </c>
      <c r="C169" s="6">
        <v>4630</v>
      </c>
      <c r="D169" s="6"/>
      <c r="E169" s="6">
        <v>1.8699999999999999E-3</v>
      </c>
      <c r="F169" s="6">
        <v>4690</v>
      </c>
      <c r="H169" s="8">
        <v>2.2399999999999998E-3</v>
      </c>
      <c r="I169" s="8">
        <v>4180</v>
      </c>
    </row>
    <row r="170" spans="2:9" x14ac:dyDescent="0.3">
      <c r="B170" s="6">
        <v>2.6900000000000001E-3</v>
      </c>
      <c r="C170" s="6">
        <v>4110</v>
      </c>
      <c r="D170" s="6"/>
      <c r="E170" s="6">
        <v>2.5999999999999999E-3</v>
      </c>
      <c r="F170" s="6">
        <v>4180</v>
      </c>
      <c r="H170" s="8">
        <v>3.2000000000000002E-3</v>
      </c>
      <c r="I170" s="8">
        <v>3550</v>
      </c>
    </row>
    <row r="171" spans="2:9" x14ac:dyDescent="0.3">
      <c r="B171" s="6">
        <v>3.2000000000000002E-3</v>
      </c>
      <c r="C171" s="6">
        <v>4300</v>
      </c>
      <c r="D171" s="6"/>
      <c r="E171" s="6">
        <v>3.6099999999999999E-3</v>
      </c>
      <c r="F171" s="6">
        <v>3740</v>
      </c>
      <c r="H171" s="8">
        <v>4.1799999999999997E-3</v>
      </c>
      <c r="I171" s="8">
        <v>3290</v>
      </c>
    </row>
    <row r="172" spans="2:9" x14ac:dyDescent="0.3">
      <c r="B172" s="6">
        <v>4.62E-3</v>
      </c>
      <c r="C172" s="6">
        <v>3700</v>
      </c>
      <c r="D172" s="6"/>
      <c r="E172" s="6">
        <v>5.4799999999999996E-3</v>
      </c>
      <c r="F172" s="6">
        <v>3030</v>
      </c>
      <c r="H172" s="8">
        <v>6.1900000000000002E-3</v>
      </c>
      <c r="I172" s="8">
        <v>2690</v>
      </c>
    </row>
    <row r="173" spans="2:9" x14ac:dyDescent="0.3">
      <c r="B173" s="6">
        <v>6.43E-3</v>
      </c>
      <c r="C173" s="6">
        <v>3280</v>
      </c>
      <c r="D173" s="6"/>
      <c r="E173" s="6">
        <v>7.5300000000000002E-3</v>
      </c>
      <c r="F173" s="6">
        <v>2700</v>
      </c>
      <c r="H173" s="8">
        <v>8.5299999999999994E-3</v>
      </c>
      <c r="I173" s="8">
        <v>2360</v>
      </c>
    </row>
    <row r="174" spans="2:9" x14ac:dyDescent="0.3">
      <c r="B174" s="6">
        <v>9.2700000000000005E-3</v>
      </c>
      <c r="C174" s="6">
        <v>2780</v>
      </c>
      <c r="D174" s="6"/>
      <c r="E174" s="6">
        <v>1.06E-2</v>
      </c>
      <c r="F174" s="6">
        <v>2330</v>
      </c>
      <c r="H174" s="8">
        <v>1.2E-2</v>
      </c>
      <c r="I174" s="8">
        <v>2020</v>
      </c>
    </row>
    <row r="175" spans="2:9" x14ac:dyDescent="0.3">
      <c r="B175" s="6">
        <v>1.3100000000000001E-2</v>
      </c>
      <c r="C175" s="6">
        <v>2390</v>
      </c>
      <c r="D175" s="6"/>
      <c r="E175" s="6">
        <v>1.4500000000000001E-2</v>
      </c>
      <c r="F175" s="6">
        <v>2070</v>
      </c>
      <c r="H175" s="8">
        <v>1.61E-2</v>
      </c>
      <c r="I175" s="8">
        <v>1790</v>
      </c>
    </row>
    <row r="176" spans="2:9" x14ac:dyDescent="0.3">
      <c r="B176" s="6">
        <v>1.7999999999999999E-2</v>
      </c>
      <c r="C176" s="6">
        <v>2100</v>
      </c>
      <c r="D176" s="6"/>
      <c r="E176" s="6">
        <v>1.9800000000000002E-2</v>
      </c>
      <c r="F176" s="6">
        <v>1820</v>
      </c>
      <c r="H176" s="8">
        <v>2.23E-2</v>
      </c>
      <c r="I176" s="8">
        <v>1530</v>
      </c>
    </row>
    <row r="177" spans="2:9" x14ac:dyDescent="0.3">
      <c r="B177" s="6">
        <v>2.64E-2</v>
      </c>
      <c r="C177" s="6">
        <v>1720</v>
      </c>
      <c r="D177" s="6"/>
      <c r="E177" s="6">
        <v>2.7300000000000001E-2</v>
      </c>
      <c r="F177" s="6">
        <v>1580</v>
      </c>
      <c r="H177" s="8">
        <v>3.0700000000000002E-2</v>
      </c>
      <c r="I177" s="8">
        <v>1310</v>
      </c>
    </row>
    <row r="178" spans="2:9" x14ac:dyDescent="0.3">
      <c r="B178" s="6">
        <v>3.4799999999999998E-2</v>
      </c>
      <c r="C178" s="6">
        <v>1550</v>
      </c>
      <c r="D178" s="6"/>
      <c r="E178" s="6">
        <v>3.6499999999999998E-2</v>
      </c>
      <c r="F178" s="6">
        <v>1400</v>
      </c>
      <c r="H178" s="8">
        <v>4.2299999999999997E-2</v>
      </c>
      <c r="I178" s="8">
        <v>1110</v>
      </c>
    </row>
    <row r="179" spans="2:9" x14ac:dyDescent="0.3">
      <c r="B179" s="6">
        <v>4.9099999999999998E-2</v>
      </c>
      <c r="C179" s="6">
        <v>1290</v>
      </c>
      <c r="D179" s="6"/>
      <c r="E179" s="6">
        <v>4.9500000000000002E-2</v>
      </c>
      <c r="F179" s="6">
        <v>1220</v>
      </c>
      <c r="H179" s="8">
        <v>5.8599999999999999E-2</v>
      </c>
      <c r="I179" s="8">
        <v>924</v>
      </c>
    </row>
    <row r="180" spans="2:9" x14ac:dyDescent="0.3">
      <c r="B180" s="6">
        <v>6.7100000000000007E-2</v>
      </c>
      <c r="C180" s="6">
        <v>1110</v>
      </c>
      <c r="D180" s="6"/>
      <c r="E180" s="6">
        <v>7.0000000000000007E-2</v>
      </c>
      <c r="F180" s="6">
        <v>1010</v>
      </c>
      <c r="H180" s="8">
        <v>7.8899999999999998E-2</v>
      </c>
      <c r="I180" s="8">
        <v>778</v>
      </c>
    </row>
    <row r="181" spans="2:9" x14ac:dyDescent="0.3">
      <c r="B181" s="6">
        <v>8.72E-2</v>
      </c>
      <c r="C181" s="6">
        <v>993</v>
      </c>
      <c r="D181" s="6"/>
      <c r="E181" s="6">
        <v>9.2799999999999994E-2</v>
      </c>
      <c r="F181" s="6">
        <v>878</v>
      </c>
      <c r="H181" s="8">
        <v>0.104</v>
      </c>
      <c r="I181" s="8">
        <v>670</v>
      </c>
    </row>
    <row r="182" spans="2:9" x14ac:dyDescent="0.3">
      <c r="B182" s="6">
        <v>0.128</v>
      </c>
      <c r="C182" s="6">
        <v>775</v>
      </c>
      <c r="D182" s="6"/>
      <c r="E182" s="6">
        <v>0.124</v>
      </c>
      <c r="F182" s="6">
        <v>751</v>
      </c>
      <c r="H182" s="8">
        <v>0.13400000000000001</v>
      </c>
      <c r="I182" s="8">
        <v>582</v>
      </c>
    </row>
    <row r="183" spans="2:9" x14ac:dyDescent="0.3">
      <c r="B183" s="6">
        <v>0.17</v>
      </c>
      <c r="C183" s="6">
        <v>651</v>
      </c>
      <c r="D183" s="6"/>
      <c r="E183" s="6">
        <v>0.16800000000000001</v>
      </c>
      <c r="F183" s="6">
        <v>627</v>
      </c>
      <c r="H183" s="8">
        <v>0.189</v>
      </c>
      <c r="I183" s="8">
        <v>455</v>
      </c>
    </row>
    <row r="184" spans="2:9" x14ac:dyDescent="0.3">
      <c r="B184" s="6">
        <v>0.23300000000000001</v>
      </c>
      <c r="C184" s="6">
        <v>517</v>
      </c>
      <c r="D184" s="6"/>
      <c r="E184" s="6">
        <v>0.22900000000000001</v>
      </c>
      <c r="F184" s="6">
        <v>505</v>
      </c>
      <c r="H184" s="8">
        <v>0.24199999999999999</v>
      </c>
      <c r="I184" s="8">
        <v>372</v>
      </c>
    </row>
    <row r="185" spans="2:9" x14ac:dyDescent="0.3">
      <c r="B185" s="6">
        <v>0.32</v>
      </c>
      <c r="C185" s="6">
        <v>389</v>
      </c>
      <c r="D185" s="6"/>
      <c r="E185" s="6">
        <v>0.311</v>
      </c>
      <c r="F185" s="6">
        <v>391</v>
      </c>
      <c r="H185" s="8">
        <v>0.32</v>
      </c>
      <c r="I185" s="8">
        <v>294</v>
      </c>
    </row>
    <row r="186" spans="2:9" x14ac:dyDescent="0.3">
      <c r="B186" s="6">
        <v>0.41299999999999998</v>
      </c>
      <c r="C186" s="6">
        <v>310</v>
      </c>
      <c r="D186" s="6"/>
      <c r="E186" s="6">
        <v>0.40400000000000003</v>
      </c>
      <c r="F186" s="6">
        <v>318</v>
      </c>
      <c r="H186" s="8">
        <v>0.39300000000000002</v>
      </c>
      <c r="I186" s="8">
        <v>249</v>
      </c>
    </row>
    <row r="187" spans="2:9" x14ac:dyDescent="0.3">
      <c r="B187" s="6">
        <v>0.497</v>
      </c>
      <c r="C187" s="6">
        <v>269</v>
      </c>
      <c r="D187" s="6"/>
      <c r="E187" s="6">
        <v>0.505</v>
      </c>
      <c r="F187" s="6">
        <v>259</v>
      </c>
      <c r="H187" s="8">
        <v>0.498</v>
      </c>
      <c r="I187" s="8">
        <v>206</v>
      </c>
    </row>
    <row r="188" spans="2:9" x14ac:dyDescent="0.3">
      <c r="B188" s="6">
        <v>0.621</v>
      </c>
      <c r="C188" s="6">
        <v>230</v>
      </c>
      <c r="D188" s="6"/>
      <c r="E188" s="6">
        <v>0.61</v>
      </c>
      <c r="F188" s="6">
        <v>227</v>
      </c>
      <c r="H188" s="8">
        <v>0.627</v>
      </c>
      <c r="I188" s="8">
        <v>164</v>
      </c>
    </row>
    <row r="189" spans="2:9" x14ac:dyDescent="0.3">
      <c r="B189" s="6">
        <v>0.79200000000000004</v>
      </c>
      <c r="C189" s="6">
        <v>183</v>
      </c>
      <c r="D189" s="6"/>
      <c r="E189" s="6">
        <v>0.79300000000000004</v>
      </c>
      <c r="F189" s="6">
        <v>181</v>
      </c>
      <c r="H189" s="8">
        <v>0.79300000000000004</v>
      </c>
      <c r="I189" s="8">
        <v>136</v>
      </c>
    </row>
    <row r="190" spans="2:9" x14ac:dyDescent="0.3">
      <c r="B190" s="6">
        <v>0.97199999999999998</v>
      </c>
      <c r="C190" s="6">
        <v>157</v>
      </c>
      <c r="D190" s="6"/>
      <c r="E190" s="6">
        <v>0.98699999999999999</v>
      </c>
      <c r="F190" s="6">
        <v>153</v>
      </c>
      <c r="H190" s="8">
        <v>1.01</v>
      </c>
      <c r="I190" s="8">
        <v>111</v>
      </c>
    </row>
    <row r="191" spans="2:9" x14ac:dyDescent="0.3">
      <c r="B191" s="6">
        <v>1.27</v>
      </c>
      <c r="C191" s="6">
        <v>129</v>
      </c>
      <c r="D191" s="6"/>
      <c r="E191" s="6">
        <v>1.26</v>
      </c>
      <c r="F191" s="6">
        <v>121</v>
      </c>
      <c r="H191" s="8">
        <v>1.25</v>
      </c>
      <c r="I191" s="8">
        <v>92.2</v>
      </c>
    </row>
    <row r="192" spans="2:9" x14ac:dyDescent="0.3">
      <c r="B192" s="6">
        <v>1.6</v>
      </c>
      <c r="C192" s="6">
        <v>104</v>
      </c>
      <c r="D192" s="6"/>
      <c r="E192" s="6">
        <v>1.59</v>
      </c>
      <c r="F192" s="6">
        <v>98</v>
      </c>
      <c r="H192" s="8">
        <v>1.61</v>
      </c>
      <c r="I192" s="8">
        <v>74.3</v>
      </c>
    </row>
    <row r="193" spans="2:9" x14ac:dyDescent="0.3">
      <c r="B193" s="6">
        <v>2.02</v>
      </c>
      <c r="C193" s="6">
        <v>81.3</v>
      </c>
      <c r="D193" s="6"/>
      <c r="E193" s="6">
        <v>1.99</v>
      </c>
      <c r="F193" s="6">
        <v>78.400000000000006</v>
      </c>
      <c r="H193" s="8">
        <v>1.98</v>
      </c>
      <c r="I193" s="8">
        <v>61.6</v>
      </c>
    </row>
    <row r="194" spans="2:9" x14ac:dyDescent="0.3">
      <c r="B194" s="6">
        <v>2.48</v>
      </c>
      <c r="C194" s="6">
        <v>68.400000000000006</v>
      </c>
      <c r="D194" s="6"/>
      <c r="E194" s="6">
        <v>2.4700000000000002</v>
      </c>
      <c r="F194" s="6">
        <v>66.599999999999994</v>
      </c>
      <c r="H194" s="8">
        <v>2.4900000000000002</v>
      </c>
      <c r="I194" s="8">
        <v>50.1</v>
      </c>
    </row>
    <row r="195" spans="2:9" x14ac:dyDescent="0.3">
      <c r="B195" s="6">
        <v>3.21</v>
      </c>
      <c r="C195" s="6">
        <v>54</v>
      </c>
      <c r="D195" s="6"/>
      <c r="E195" s="6">
        <v>3.17</v>
      </c>
      <c r="F195" s="6">
        <v>53.2</v>
      </c>
      <c r="H195" s="8">
        <v>3.14</v>
      </c>
      <c r="I195" s="8">
        <v>40.299999999999997</v>
      </c>
    </row>
    <row r="196" spans="2:9" x14ac:dyDescent="0.3">
      <c r="B196" s="6">
        <v>3.97</v>
      </c>
      <c r="C196" s="6">
        <v>44.1</v>
      </c>
      <c r="D196" s="6"/>
      <c r="E196" s="6">
        <v>3.98</v>
      </c>
      <c r="F196" s="6">
        <v>43.5</v>
      </c>
      <c r="H196" s="8">
        <v>3.98</v>
      </c>
      <c r="I196" s="8">
        <v>33.9</v>
      </c>
    </row>
    <row r="197" spans="2:9" x14ac:dyDescent="0.3">
      <c r="B197" s="6">
        <v>5.01</v>
      </c>
      <c r="C197" s="6">
        <v>36.5</v>
      </c>
      <c r="D197" s="6"/>
      <c r="E197" s="6">
        <v>5.04</v>
      </c>
      <c r="F197" s="6">
        <v>34.9</v>
      </c>
      <c r="H197" s="8">
        <v>5.01</v>
      </c>
      <c r="I197" s="8">
        <v>27.6</v>
      </c>
    </row>
    <row r="198" spans="2:9" x14ac:dyDescent="0.3">
      <c r="B198" s="6">
        <v>6.28</v>
      </c>
      <c r="C198" s="6">
        <v>30.2</v>
      </c>
      <c r="D198" s="6"/>
      <c r="E198" s="6">
        <v>6.34</v>
      </c>
      <c r="F198" s="6">
        <v>28.5</v>
      </c>
      <c r="H198" s="8">
        <v>6.33</v>
      </c>
      <c r="I198" s="8">
        <v>22.5</v>
      </c>
    </row>
    <row r="199" spans="2:9" x14ac:dyDescent="0.3">
      <c r="B199" s="6">
        <v>7.94</v>
      </c>
      <c r="C199" s="6">
        <v>24.2</v>
      </c>
      <c r="D199" s="6"/>
      <c r="E199" s="6">
        <v>7.94</v>
      </c>
      <c r="F199" s="6">
        <v>23.6</v>
      </c>
      <c r="H199" s="8">
        <v>7.96</v>
      </c>
      <c r="I199" s="8">
        <v>18.2</v>
      </c>
    </row>
    <row r="200" spans="2:9" x14ac:dyDescent="0.3">
      <c r="B200" s="6">
        <v>10</v>
      </c>
      <c r="C200" s="6">
        <v>20.7</v>
      </c>
      <c r="D200" s="6"/>
      <c r="E200" s="6">
        <v>10.1</v>
      </c>
      <c r="F200" s="6">
        <v>19.2</v>
      </c>
      <c r="H200" s="8">
        <v>10</v>
      </c>
      <c r="I200" s="8">
        <v>14.9</v>
      </c>
    </row>
    <row r="201" spans="2:9" x14ac:dyDescent="0.3">
      <c r="B201" s="6">
        <v>12.6</v>
      </c>
      <c r="C201" s="6">
        <v>17.2</v>
      </c>
      <c r="D201" s="6"/>
      <c r="E201" s="6">
        <v>12.6</v>
      </c>
      <c r="F201" s="6">
        <v>15.6</v>
      </c>
      <c r="H201" s="8">
        <v>12.6</v>
      </c>
      <c r="I201" s="8">
        <v>12.6</v>
      </c>
    </row>
    <row r="202" spans="2:9" x14ac:dyDescent="0.3">
      <c r="B202" s="6">
        <v>15.8</v>
      </c>
      <c r="C202" s="6">
        <v>13.8</v>
      </c>
      <c r="D202" s="6"/>
      <c r="E202" s="6">
        <v>15.8</v>
      </c>
      <c r="F202" s="6">
        <v>12.9</v>
      </c>
      <c r="H202" s="8">
        <v>15.8</v>
      </c>
      <c r="I202" s="8">
        <v>10.4</v>
      </c>
    </row>
    <row r="203" spans="2:9" x14ac:dyDescent="0.3">
      <c r="B203" s="6">
        <v>20</v>
      </c>
      <c r="C203" s="6">
        <v>11.7</v>
      </c>
      <c r="D203" s="6"/>
      <c r="E203" s="6">
        <v>20</v>
      </c>
      <c r="F203" s="6">
        <v>10.7</v>
      </c>
      <c r="H203" s="8">
        <v>19.899999999999999</v>
      </c>
      <c r="I203" s="8">
        <v>8.7100000000000009</v>
      </c>
    </row>
    <row r="204" spans="2:9" x14ac:dyDescent="0.3">
      <c r="B204" s="6">
        <v>25.2</v>
      </c>
      <c r="C204" s="6">
        <v>9.7899999999999991</v>
      </c>
      <c r="D204" s="6"/>
      <c r="E204" s="6">
        <v>25.1</v>
      </c>
      <c r="F204" s="6">
        <v>9.06</v>
      </c>
      <c r="H204" s="8">
        <v>25.1</v>
      </c>
      <c r="I204" s="8">
        <v>7.08</v>
      </c>
    </row>
    <row r="205" spans="2:9" x14ac:dyDescent="0.3">
      <c r="B205" s="6">
        <v>31.6</v>
      </c>
      <c r="C205" s="6">
        <v>8.3000000000000007</v>
      </c>
      <c r="D205" s="6"/>
      <c r="E205" s="6">
        <v>31.6</v>
      </c>
      <c r="F205" s="6">
        <v>7.55</v>
      </c>
      <c r="H205" s="8">
        <v>31.6</v>
      </c>
      <c r="I205" s="8">
        <v>5.93</v>
      </c>
    </row>
    <row r="206" spans="2:9" x14ac:dyDescent="0.3">
      <c r="B206" s="6">
        <v>39.799999999999997</v>
      </c>
      <c r="C206" s="6">
        <v>6.94</v>
      </c>
      <c r="D206" s="6"/>
      <c r="E206" s="6">
        <v>39.799999999999997</v>
      </c>
      <c r="F206" s="6">
        <v>6.25</v>
      </c>
      <c r="H206" s="8">
        <v>39.799999999999997</v>
      </c>
      <c r="I206" s="8">
        <v>5.0199999999999996</v>
      </c>
    </row>
    <row r="207" spans="2:9" x14ac:dyDescent="0.3">
      <c r="B207" s="6">
        <v>50.1</v>
      </c>
      <c r="C207" s="6">
        <v>5.69</v>
      </c>
      <c r="D207" s="6"/>
      <c r="E207" s="6">
        <v>50</v>
      </c>
      <c r="F207" s="6">
        <v>5.34</v>
      </c>
      <c r="H207" s="8">
        <v>50.1</v>
      </c>
      <c r="I207" s="8">
        <v>4.1399999999999997</v>
      </c>
    </row>
    <row r="208" spans="2:9" x14ac:dyDescent="0.3">
      <c r="B208" s="6">
        <v>63.1</v>
      </c>
      <c r="C208" s="6">
        <v>4.8</v>
      </c>
      <c r="D208" s="6"/>
      <c r="E208" s="6">
        <v>63.1</v>
      </c>
      <c r="F208" s="6">
        <v>4.47</v>
      </c>
      <c r="H208" s="8">
        <v>63.1</v>
      </c>
      <c r="I208" s="8">
        <v>3.48</v>
      </c>
    </row>
    <row r="209" spans="2:9" x14ac:dyDescent="0.3">
      <c r="B209" s="6">
        <v>79.5</v>
      </c>
      <c r="C209" s="6">
        <v>3.93</v>
      </c>
      <c r="D209" s="6"/>
      <c r="E209" s="6">
        <v>79.5</v>
      </c>
      <c r="F209" s="6">
        <v>3.75</v>
      </c>
      <c r="H209" s="8">
        <v>79.400000000000006</v>
      </c>
      <c r="I209" s="8">
        <v>2.96</v>
      </c>
    </row>
    <row r="210" spans="2:9" x14ac:dyDescent="0.3">
      <c r="B210" s="6">
        <v>100</v>
      </c>
      <c r="C210" s="6">
        <v>3.33</v>
      </c>
      <c r="D210" s="6"/>
      <c r="E210" s="6">
        <v>99.9</v>
      </c>
      <c r="F210" s="6">
        <v>3.19</v>
      </c>
      <c r="H210" s="8">
        <v>100</v>
      </c>
      <c r="I210" s="8">
        <v>2.4700000000000002</v>
      </c>
    </row>
    <row r="211" spans="2:9" x14ac:dyDescent="0.3">
      <c r="B211" s="6">
        <v>126</v>
      </c>
      <c r="C211" s="6">
        <v>2.69</v>
      </c>
      <c r="D211" s="6"/>
      <c r="E211" s="6">
        <v>126</v>
      </c>
      <c r="F211" s="6">
        <v>2.61</v>
      </c>
      <c r="H211" s="8">
        <v>126</v>
      </c>
      <c r="I211" s="8">
        <v>2.0499999999999998</v>
      </c>
    </row>
    <row r="212" spans="2:9" x14ac:dyDescent="0.3">
      <c r="B212" s="6">
        <v>158</v>
      </c>
      <c r="C212" s="6">
        <v>2.27</v>
      </c>
      <c r="D212" s="6"/>
      <c r="E212" s="6">
        <v>158</v>
      </c>
      <c r="F212" s="6">
        <v>2.14</v>
      </c>
      <c r="H212" s="8">
        <v>158</v>
      </c>
      <c r="I212" s="8">
        <v>1.71</v>
      </c>
    </row>
    <row r="213" spans="2:9" x14ac:dyDescent="0.3">
      <c r="B213" s="6">
        <v>200</v>
      </c>
      <c r="C213" s="6">
        <v>1.92</v>
      </c>
      <c r="D213" s="6"/>
      <c r="E213" s="6">
        <v>200</v>
      </c>
      <c r="F213" s="6">
        <v>1.85</v>
      </c>
      <c r="H213" s="8">
        <v>199</v>
      </c>
      <c r="I213" s="8">
        <v>1.47</v>
      </c>
    </row>
    <row r="214" spans="2:9" x14ac:dyDescent="0.3">
      <c r="B214" s="6">
        <v>251</v>
      </c>
      <c r="C214" s="6">
        <v>1.71</v>
      </c>
      <c r="D214" s="6"/>
      <c r="E214" s="6">
        <v>251</v>
      </c>
      <c r="F214" s="6">
        <v>1.62</v>
      </c>
      <c r="H214" s="8">
        <v>251</v>
      </c>
      <c r="I214" s="8">
        <v>1.3</v>
      </c>
    </row>
    <row r="215" spans="2:9" x14ac:dyDescent="0.3">
      <c r="B215" s="6">
        <v>316</v>
      </c>
      <c r="C215" s="6">
        <v>1.44</v>
      </c>
      <c r="D215" s="6"/>
      <c r="E215" s="6">
        <v>316</v>
      </c>
      <c r="F215" s="6">
        <v>1.44</v>
      </c>
      <c r="H215" s="8">
        <v>316</v>
      </c>
      <c r="I215" s="8">
        <v>1.44</v>
      </c>
    </row>
    <row r="216" spans="2:9" x14ac:dyDescent="0.3">
      <c r="B216" s="6">
        <v>398</v>
      </c>
      <c r="C216" s="6">
        <v>1.32</v>
      </c>
      <c r="D216" s="6"/>
      <c r="E216" s="6">
        <v>398</v>
      </c>
      <c r="F216" s="6">
        <v>1.32</v>
      </c>
      <c r="H216" s="8">
        <v>398</v>
      </c>
      <c r="I216" s="8">
        <v>1.32</v>
      </c>
    </row>
    <row r="217" spans="2:9" x14ac:dyDescent="0.3">
      <c r="B217" s="6">
        <v>501</v>
      </c>
      <c r="C217" s="6">
        <v>1.25</v>
      </c>
      <c r="D217" s="6"/>
      <c r="E217" s="6">
        <v>501</v>
      </c>
      <c r="F217" s="6">
        <v>1.25</v>
      </c>
      <c r="H217" s="8">
        <v>501</v>
      </c>
      <c r="I217" s="8">
        <v>1.25</v>
      </c>
    </row>
    <row r="218" spans="2:9" x14ac:dyDescent="0.3">
      <c r="B218" s="6">
        <v>631</v>
      </c>
      <c r="C218" s="6">
        <v>1.1599999999999999</v>
      </c>
      <c r="D218" s="6"/>
      <c r="E218" s="6">
        <v>631</v>
      </c>
      <c r="F218" s="6">
        <v>1.1599999999999999</v>
      </c>
      <c r="H218" s="8">
        <v>631</v>
      </c>
      <c r="I218" s="8">
        <v>1.1599999999999999</v>
      </c>
    </row>
    <row r="219" spans="2:9" x14ac:dyDescent="0.3">
      <c r="B219" s="6">
        <v>794</v>
      </c>
      <c r="C219" s="6">
        <v>1.1299999999999999</v>
      </c>
      <c r="D219" s="6"/>
      <c r="E219" s="6">
        <v>794</v>
      </c>
      <c r="F219" s="6">
        <v>1.1299999999999999</v>
      </c>
      <c r="H219" s="8">
        <v>794</v>
      </c>
      <c r="I219" s="8">
        <v>1.1299999999999999</v>
      </c>
    </row>
    <row r="220" spans="2:9" x14ac:dyDescent="0.3">
      <c r="B220" s="6">
        <v>1000</v>
      </c>
      <c r="C220" s="6">
        <v>1.1399999999999999</v>
      </c>
      <c r="D220" s="6"/>
      <c r="E220" s="6">
        <v>1000</v>
      </c>
      <c r="F220" s="6">
        <v>1.1399999999999999</v>
      </c>
      <c r="H220" s="8">
        <v>1000</v>
      </c>
      <c r="I220" s="8">
        <v>1.1399999999999999</v>
      </c>
    </row>
    <row r="224" spans="2:9" x14ac:dyDescent="0.3">
      <c r="B224" s="2" t="s">
        <v>10</v>
      </c>
    </row>
    <row r="227" spans="2:9" x14ac:dyDescent="0.3">
      <c r="B227" s="3" t="s">
        <v>0</v>
      </c>
      <c r="E227" s="3" t="s">
        <v>5</v>
      </c>
      <c r="H227" s="3" t="s">
        <v>6</v>
      </c>
    </row>
    <row r="228" spans="2:9" x14ac:dyDescent="0.3">
      <c r="B228" s="3"/>
      <c r="E228" s="3"/>
      <c r="H228" s="3"/>
    </row>
    <row r="229" spans="2:9" x14ac:dyDescent="0.3">
      <c r="B229" t="s">
        <v>19</v>
      </c>
      <c r="E229" t="s">
        <v>20</v>
      </c>
      <c r="H229" t="s">
        <v>21</v>
      </c>
    </row>
    <row r="230" spans="2:9" x14ac:dyDescent="0.3">
      <c r="B230" s="3"/>
      <c r="E230" s="3"/>
      <c r="H230" s="3"/>
    </row>
    <row r="232" spans="2:9" x14ac:dyDescent="0.3">
      <c r="B232" s="4" t="s">
        <v>1</v>
      </c>
      <c r="C232" s="4" t="s">
        <v>3</v>
      </c>
      <c r="E232" s="4" t="s">
        <v>1</v>
      </c>
      <c r="F232" s="4" t="s">
        <v>3</v>
      </c>
      <c r="H232" s="4" t="s">
        <v>1</v>
      </c>
      <c r="I232" s="4" t="s">
        <v>3</v>
      </c>
    </row>
    <row r="233" spans="2:9" x14ac:dyDescent="0.3">
      <c r="B233" s="5" t="s">
        <v>2</v>
      </c>
      <c r="C233" s="5" t="s">
        <v>4</v>
      </c>
      <c r="E233" s="5" t="s">
        <v>2</v>
      </c>
      <c r="F233" s="5" t="s">
        <v>4</v>
      </c>
      <c r="H233" s="5" t="s">
        <v>2</v>
      </c>
      <c r="I233" s="5" t="s">
        <v>4</v>
      </c>
    </row>
    <row r="234" spans="2:9" x14ac:dyDescent="0.3">
      <c r="B234" s="11">
        <v>2.8600000000000001E-4</v>
      </c>
      <c r="C234" s="11">
        <v>12700</v>
      </c>
      <c r="D234" s="11"/>
      <c r="E234" s="11">
        <v>1.65E-4</v>
      </c>
      <c r="F234" s="11">
        <v>22100</v>
      </c>
      <c r="G234" s="12"/>
      <c r="H234" s="13">
        <v>2.0699999999999999E-4</v>
      </c>
      <c r="I234" s="13">
        <v>13700</v>
      </c>
    </row>
    <row r="235" spans="2:9" x14ac:dyDescent="0.3">
      <c r="B235" s="11">
        <v>3.2600000000000001E-4</v>
      </c>
      <c r="C235" s="11">
        <v>11900</v>
      </c>
      <c r="D235" s="11"/>
      <c r="E235" s="11">
        <v>1.8599999999999999E-4</v>
      </c>
      <c r="F235" s="11">
        <v>21200</v>
      </c>
      <c r="G235" s="12"/>
      <c r="H235" s="13">
        <v>2.2699999999999999E-4</v>
      </c>
      <c r="I235" s="13">
        <v>13800</v>
      </c>
    </row>
    <row r="236" spans="2:9" x14ac:dyDescent="0.3">
      <c r="B236" s="11">
        <v>3.68E-4</v>
      </c>
      <c r="C236" s="11">
        <v>11500</v>
      </c>
      <c r="D236" s="11"/>
      <c r="E236" s="11">
        <v>2.4800000000000001E-4</v>
      </c>
      <c r="F236" s="11">
        <v>17500</v>
      </c>
      <c r="G236" s="12"/>
      <c r="H236" s="13">
        <v>2.6800000000000001E-4</v>
      </c>
      <c r="I236" s="13">
        <v>13100</v>
      </c>
    </row>
    <row r="237" spans="2:9" x14ac:dyDescent="0.3">
      <c r="B237" s="11">
        <v>3.7100000000000002E-4</v>
      </c>
      <c r="C237" s="11">
        <v>12600</v>
      </c>
      <c r="D237" s="11"/>
      <c r="E237" s="11">
        <v>3.4499999999999998E-4</v>
      </c>
      <c r="F237" s="11">
        <v>13900</v>
      </c>
      <c r="G237" s="12"/>
      <c r="H237" s="13">
        <v>3.6200000000000002E-4</v>
      </c>
      <c r="I237" s="13">
        <v>11000</v>
      </c>
    </row>
    <row r="238" spans="2:9" x14ac:dyDescent="0.3">
      <c r="B238" s="11">
        <v>3.4900000000000003E-4</v>
      </c>
      <c r="C238" s="11">
        <v>15200</v>
      </c>
      <c r="D238" s="11"/>
      <c r="E238" s="11">
        <v>4.4200000000000001E-4</v>
      </c>
      <c r="F238" s="11">
        <v>12200</v>
      </c>
      <c r="G238" s="12"/>
      <c r="H238" s="13">
        <v>4.8099999999999998E-4</v>
      </c>
      <c r="I238" s="13">
        <v>9470</v>
      </c>
    </row>
    <row r="239" spans="2:9" x14ac:dyDescent="0.3">
      <c r="B239" s="11">
        <v>3.7800000000000003E-4</v>
      </c>
      <c r="C239" s="11">
        <v>16100</v>
      </c>
      <c r="D239" s="11"/>
      <c r="E239" s="11">
        <v>4.6299999999999998E-4</v>
      </c>
      <c r="F239" s="11">
        <v>13300</v>
      </c>
      <c r="G239" s="12"/>
      <c r="H239" s="13">
        <v>4.2700000000000002E-4</v>
      </c>
      <c r="I239" s="13">
        <v>12400</v>
      </c>
    </row>
    <row r="240" spans="2:9" x14ac:dyDescent="0.3">
      <c r="B240" s="11">
        <v>4.4700000000000002E-4</v>
      </c>
      <c r="C240" s="11">
        <v>15800</v>
      </c>
      <c r="D240" s="11"/>
      <c r="E240" s="11">
        <v>4.5800000000000002E-4</v>
      </c>
      <c r="F240" s="11">
        <v>15600</v>
      </c>
      <c r="G240" s="12"/>
      <c r="H240" s="13">
        <v>3.5500000000000001E-4</v>
      </c>
      <c r="I240" s="13">
        <v>17800</v>
      </c>
    </row>
    <row r="241" spans="2:9" x14ac:dyDescent="0.3">
      <c r="B241" s="11">
        <v>7.9299999999999998E-4</v>
      </c>
      <c r="C241" s="11">
        <v>10500</v>
      </c>
      <c r="D241" s="11"/>
      <c r="E241" s="11">
        <v>5.3300000000000005E-4</v>
      </c>
      <c r="F241" s="11">
        <v>15800</v>
      </c>
      <c r="G241" s="12"/>
      <c r="H241" s="13">
        <v>7.5900000000000002E-4</v>
      </c>
      <c r="I241" s="13">
        <v>9990</v>
      </c>
    </row>
    <row r="242" spans="2:9" x14ac:dyDescent="0.3">
      <c r="B242" s="11">
        <v>1.0200000000000001E-3</v>
      </c>
      <c r="C242" s="11">
        <v>9560</v>
      </c>
      <c r="D242" s="11"/>
      <c r="E242" s="11">
        <v>9.6299999999999999E-4</v>
      </c>
      <c r="F242" s="11">
        <v>10400</v>
      </c>
      <c r="G242" s="12"/>
      <c r="H242" s="13">
        <v>1E-3</v>
      </c>
      <c r="I242" s="13">
        <v>9030</v>
      </c>
    </row>
    <row r="243" spans="2:9" x14ac:dyDescent="0.3">
      <c r="B243" s="11">
        <v>1.3500000000000001E-3</v>
      </c>
      <c r="C243" s="11">
        <v>8680</v>
      </c>
      <c r="D243" s="11"/>
      <c r="E243" s="11">
        <v>9.6100000000000005E-4</v>
      </c>
      <c r="F243" s="11">
        <v>12400</v>
      </c>
      <c r="G243" s="12"/>
      <c r="H243" s="13">
        <v>9.5600000000000004E-4</v>
      </c>
      <c r="I243" s="13">
        <v>11500</v>
      </c>
    </row>
    <row r="244" spans="2:9" x14ac:dyDescent="0.3">
      <c r="B244" s="11">
        <v>1.47E-3</v>
      </c>
      <c r="C244" s="11">
        <v>9540</v>
      </c>
      <c r="D244" s="11"/>
      <c r="E244" s="11">
        <v>1.9599999999999999E-3</v>
      </c>
      <c r="F244" s="11">
        <v>7300</v>
      </c>
      <c r="G244" s="12"/>
      <c r="H244" s="13">
        <v>1.99E-3</v>
      </c>
      <c r="I244" s="13">
        <v>6740</v>
      </c>
    </row>
    <row r="245" spans="2:9" x14ac:dyDescent="0.3">
      <c r="B245" s="11">
        <v>2.47E-3</v>
      </c>
      <c r="C245" s="11">
        <v>6870</v>
      </c>
      <c r="D245" s="11"/>
      <c r="E245" s="11">
        <v>1.9599999999999999E-3</v>
      </c>
      <c r="F245" s="11">
        <v>8850</v>
      </c>
      <c r="G245" s="12"/>
      <c r="H245" s="13">
        <v>2.5600000000000002E-3</v>
      </c>
      <c r="I245" s="13">
        <v>6410</v>
      </c>
    </row>
    <row r="246" spans="2:9" x14ac:dyDescent="0.3">
      <c r="B246" s="11">
        <v>2.8600000000000001E-3</v>
      </c>
      <c r="C246" s="11">
        <v>7220</v>
      </c>
      <c r="D246" s="11"/>
      <c r="E246" s="11">
        <v>3.1900000000000001E-3</v>
      </c>
      <c r="F246" s="11">
        <v>6590</v>
      </c>
      <c r="G246" s="12"/>
      <c r="H246" s="13">
        <v>3.3899999999999998E-3</v>
      </c>
      <c r="I246" s="13">
        <v>5930</v>
      </c>
    </row>
    <row r="247" spans="2:9" x14ac:dyDescent="0.3">
      <c r="B247" s="11">
        <v>4.7800000000000004E-3</v>
      </c>
      <c r="C247" s="11">
        <v>5250</v>
      </c>
      <c r="D247" s="11"/>
      <c r="E247" s="11">
        <v>4.15E-3</v>
      </c>
      <c r="F247" s="11">
        <v>6160</v>
      </c>
      <c r="G247" s="12"/>
      <c r="H247" s="13">
        <v>3.8400000000000001E-3</v>
      </c>
      <c r="I247" s="13">
        <v>6440</v>
      </c>
    </row>
    <row r="248" spans="2:9" x14ac:dyDescent="0.3">
      <c r="B248" s="11">
        <v>6.8999999999999999E-3</v>
      </c>
      <c r="C248" s="11">
        <v>4420</v>
      </c>
      <c r="D248" s="11"/>
      <c r="E248" s="11">
        <v>6.2899999999999996E-3</v>
      </c>
      <c r="F248" s="11">
        <v>4950</v>
      </c>
      <c r="G248" s="12"/>
      <c r="H248" s="13">
        <v>6.0000000000000001E-3</v>
      </c>
      <c r="I248" s="13">
        <v>5050</v>
      </c>
    </row>
    <row r="249" spans="2:9" x14ac:dyDescent="0.3">
      <c r="B249" s="11">
        <v>9.0299999999999998E-3</v>
      </c>
      <c r="C249" s="11">
        <v>4110</v>
      </c>
      <c r="D249" s="11"/>
      <c r="E249" s="11">
        <v>8.8599999999999998E-3</v>
      </c>
      <c r="F249" s="11">
        <v>4280</v>
      </c>
      <c r="G249" s="12"/>
      <c r="H249" s="13">
        <v>8.5500000000000003E-3</v>
      </c>
      <c r="I249" s="13">
        <v>4330</v>
      </c>
    </row>
    <row r="250" spans="2:9" x14ac:dyDescent="0.3">
      <c r="B250" s="11">
        <v>1.2800000000000001E-2</v>
      </c>
      <c r="C250" s="11">
        <v>3510</v>
      </c>
      <c r="D250" s="11"/>
      <c r="E250" s="11">
        <v>1.2500000000000001E-2</v>
      </c>
      <c r="F250" s="11">
        <v>3690</v>
      </c>
      <c r="G250" s="12"/>
      <c r="H250" s="13">
        <v>1.24E-2</v>
      </c>
      <c r="I250" s="13">
        <v>3650</v>
      </c>
    </row>
    <row r="251" spans="2:9" x14ac:dyDescent="0.3">
      <c r="B251" s="11">
        <v>1.7999999999999999E-2</v>
      </c>
      <c r="C251" s="11">
        <v>3030</v>
      </c>
      <c r="D251" s="11"/>
      <c r="E251" s="11">
        <v>1.6199999999999999E-2</v>
      </c>
      <c r="F251" s="11">
        <v>3450</v>
      </c>
      <c r="G251" s="12"/>
      <c r="H251" s="13">
        <v>1.6199999999999999E-2</v>
      </c>
      <c r="I251" s="13">
        <v>3410</v>
      </c>
    </row>
    <row r="252" spans="2:9" x14ac:dyDescent="0.3">
      <c r="B252" s="11">
        <v>2.58E-2</v>
      </c>
      <c r="C252" s="11">
        <v>2550</v>
      </c>
      <c r="D252" s="11"/>
      <c r="E252" s="11">
        <v>2.1999999999999999E-2</v>
      </c>
      <c r="F252" s="11">
        <v>3090</v>
      </c>
      <c r="G252" s="12"/>
      <c r="H252" s="13">
        <v>2.3300000000000001E-2</v>
      </c>
      <c r="I252" s="13">
        <v>2860</v>
      </c>
    </row>
    <row r="253" spans="2:9" x14ac:dyDescent="0.3">
      <c r="B253" s="11">
        <v>3.5099999999999999E-2</v>
      </c>
      <c r="C253" s="11">
        <v>2250</v>
      </c>
      <c r="D253" s="11"/>
      <c r="E253" s="11">
        <v>3.3399999999999999E-2</v>
      </c>
      <c r="F253" s="11">
        <v>2470</v>
      </c>
      <c r="G253" s="12"/>
      <c r="H253" s="13">
        <v>3.2599999999999997E-2</v>
      </c>
      <c r="I253" s="13">
        <v>2480</v>
      </c>
    </row>
    <row r="254" spans="2:9" x14ac:dyDescent="0.3">
      <c r="B254" s="11">
        <v>4.9799999999999997E-2</v>
      </c>
      <c r="C254" s="11">
        <v>1900</v>
      </c>
      <c r="D254" s="11"/>
      <c r="E254" s="11">
        <v>4.3499999999999997E-2</v>
      </c>
      <c r="F254" s="11">
        <v>2310</v>
      </c>
      <c r="G254" s="12"/>
      <c r="H254" s="13">
        <v>4.6100000000000002E-2</v>
      </c>
      <c r="I254" s="13">
        <v>2110</v>
      </c>
    </row>
    <row r="255" spans="2:9" x14ac:dyDescent="0.3">
      <c r="B255" s="11">
        <v>7.0800000000000002E-2</v>
      </c>
      <c r="C255" s="11">
        <v>1580</v>
      </c>
      <c r="D255" s="11"/>
      <c r="E255" s="11">
        <v>3.49E-2</v>
      </c>
      <c r="F255" s="11">
        <v>3550</v>
      </c>
      <c r="G255" s="12"/>
      <c r="H255" s="13">
        <v>6.6799999999999998E-2</v>
      </c>
      <c r="I255" s="13">
        <v>1730</v>
      </c>
    </row>
    <row r="256" spans="2:9" x14ac:dyDescent="0.3">
      <c r="B256" s="11">
        <v>9.8199999999999996E-2</v>
      </c>
      <c r="C256" s="11">
        <v>1340</v>
      </c>
      <c r="D256" s="11"/>
      <c r="E256" s="11">
        <v>1.03E-2</v>
      </c>
      <c r="F256" s="11">
        <v>15700</v>
      </c>
      <c r="G256" s="12"/>
      <c r="H256" s="13">
        <v>9.5200000000000007E-2</v>
      </c>
      <c r="I256" s="13">
        <v>1430</v>
      </c>
    </row>
    <row r="257" spans="2:9" x14ac:dyDescent="0.3">
      <c r="B257" s="11">
        <v>0.153</v>
      </c>
      <c r="C257" s="11">
        <v>985</v>
      </c>
      <c r="D257" s="11"/>
      <c r="E257" s="11">
        <v>1.29E-2</v>
      </c>
      <c r="F257" s="11">
        <v>16700</v>
      </c>
      <c r="G257" s="12"/>
      <c r="H257" s="13">
        <v>0.14099999999999999</v>
      </c>
      <c r="I257" s="13">
        <v>1120</v>
      </c>
    </row>
    <row r="258" spans="2:9" x14ac:dyDescent="0.3">
      <c r="B258" s="11">
        <v>0.221</v>
      </c>
      <c r="C258" s="11">
        <v>750</v>
      </c>
      <c r="D258" s="11"/>
      <c r="E258" s="11">
        <v>8.1700000000000002E-3</v>
      </c>
      <c r="F258" s="11">
        <v>34600</v>
      </c>
      <c r="G258" s="12"/>
      <c r="H258" s="13">
        <v>0.20899999999999999</v>
      </c>
      <c r="I258" s="13">
        <v>846</v>
      </c>
    </row>
    <row r="259" spans="2:9" x14ac:dyDescent="0.3">
      <c r="B259" s="11">
        <v>0.30199999999999999</v>
      </c>
      <c r="C259" s="11">
        <v>585</v>
      </c>
      <c r="D259" s="11"/>
      <c r="E259" s="11">
        <v>1.04E-2</v>
      </c>
      <c r="F259" s="11">
        <v>35600</v>
      </c>
      <c r="G259" s="12"/>
      <c r="H259" s="13">
        <v>0.314</v>
      </c>
      <c r="I259" s="13">
        <v>599</v>
      </c>
    </row>
    <row r="260" spans="2:9" x14ac:dyDescent="0.3">
      <c r="B260" s="11">
        <v>0.36899999999999999</v>
      </c>
      <c r="C260" s="11">
        <v>506</v>
      </c>
      <c r="D260" s="11"/>
      <c r="E260" s="11">
        <v>1.3899999999999999E-2</v>
      </c>
      <c r="F260" s="11">
        <v>34300</v>
      </c>
      <c r="G260" s="12"/>
      <c r="H260" s="13">
        <v>0.377</v>
      </c>
      <c r="I260" s="13">
        <v>507</v>
      </c>
    </row>
    <row r="261" spans="2:9" x14ac:dyDescent="0.3">
      <c r="B261" s="11">
        <v>0.51500000000000001</v>
      </c>
      <c r="C261" s="11">
        <v>391</v>
      </c>
      <c r="D261" s="11"/>
      <c r="E261" s="11">
        <v>2.18E-2</v>
      </c>
      <c r="F261" s="11">
        <v>28300</v>
      </c>
      <c r="G261" s="12"/>
      <c r="H261" s="13">
        <v>0.53800000000000003</v>
      </c>
      <c r="I261" s="13">
        <v>364</v>
      </c>
    </row>
    <row r="262" spans="2:9" x14ac:dyDescent="0.3">
      <c r="B262" s="11">
        <v>0.61599999999999999</v>
      </c>
      <c r="C262" s="11">
        <v>320</v>
      </c>
      <c r="D262" s="11"/>
      <c r="E262" s="11">
        <v>2.0299999999999999E-2</v>
      </c>
      <c r="F262" s="11">
        <v>38700</v>
      </c>
      <c r="G262" s="12"/>
      <c r="H262" s="13">
        <v>0.60399999999999998</v>
      </c>
      <c r="I262" s="13">
        <v>334</v>
      </c>
    </row>
    <row r="263" spans="2:9" x14ac:dyDescent="0.3">
      <c r="B263" s="11">
        <v>0.77300000000000002</v>
      </c>
      <c r="C263" s="11">
        <v>253</v>
      </c>
      <c r="D263" s="11"/>
      <c r="E263" s="11">
        <v>3.3099999999999997E-2</v>
      </c>
      <c r="F263" s="11">
        <v>30300</v>
      </c>
      <c r="G263" s="12"/>
      <c r="H263" s="13">
        <v>0.84099999999999997</v>
      </c>
      <c r="I263" s="13">
        <v>249</v>
      </c>
    </row>
    <row r="264" spans="2:9" x14ac:dyDescent="0.3">
      <c r="B264" s="11">
        <v>1.08</v>
      </c>
      <c r="C264" s="11">
        <v>191</v>
      </c>
      <c r="D264" s="11"/>
      <c r="E264" s="11">
        <v>0.17699999999999999</v>
      </c>
      <c r="F264" s="11">
        <v>7130</v>
      </c>
      <c r="G264" s="12"/>
      <c r="H264" s="13">
        <v>1</v>
      </c>
      <c r="I264" s="13">
        <v>209</v>
      </c>
    </row>
    <row r="265" spans="2:9" x14ac:dyDescent="0.3">
      <c r="B265" s="11">
        <v>1.2</v>
      </c>
      <c r="C265" s="11">
        <v>175</v>
      </c>
      <c r="D265" s="11"/>
      <c r="E265" s="11">
        <v>1.21</v>
      </c>
      <c r="F265" s="11">
        <v>149</v>
      </c>
      <c r="G265" s="12"/>
      <c r="H265" s="13">
        <v>1.19</v>
      </c>
      <c r="I265" s="13">
        <v>183</v>
      </c>
    </row>
    <row r="266" spans="2:9" x14ac:dyDescent="0.3">
      <c r="B266" s="11">
        <v>1.31</v>
      </c>
      <c r="C266" s="11">
        <v>202</v>
      </c>
      <c r="D266" s="11"/>
      <c r="E266" s="11">
        <v>1.63</v>
      </c>
      <c r="F266" s="11">
        <v>119</v>
      </c>
      <c r="G266" s="12"/>
      <c r="H266" s="13">
        <v>1.68</v>
      </c>
      <c r="I266" s="13">
        <v>133</v>
      </c>
    </row>
    <row r="267" spans="2:9" x14ac:dyDescent="0.3">
      <c r="B267" s="11">
        <v>2</v>
      </c>
      <c r="C267" s="11">
        <v>104</v>
      </c>
      <c r="D267" s="11"/>
      <c r="E267" s="11">
        <v>1.97</v>
      </c>
      <c r="F267" s="11">
        <v>97.3</v>
      </c>
      <c r="G267" s="12"/>
      <c r="H267" s="13">
        <v>2.0099999999999998</v>
      </c>
      <c r="I267" s="13">
        <v>103</v>
      </c>
    </row>
    <row r="268" spans="2:9" x14ac:dyDescent="0.3">
      <c r="B268" s="11">
        <v>2.5099999999999998</v>
      </c>
      <c r="C268" s="11">
        <v>80.599999999999994</v>
      </c>
      <c r="D268" s="11"/>
      <c r="E268" s="11">
        <v>2.52</v>
      </c>
      <c r="F268" s="11">
        <v>80.099999999999994</v>
      </c>
      <c r="G268" s="12"/>
      <c r="H268" s="13">
        <v>2.48</v>
      </c>
      <c r="I268" s="13">
        <v>85.3</v>
      </c>
    </row>
    <row r="269" spans="2:9" x14ac:dyDescent="0.3">
      <c r="B269" s="11">
        <v>3.14</v>
      </c>
      <c r="C269" s="11">
        <v>68.400000000000006</v>
      </c>
      <c r="D269" s="11"/>
      <c r="E269" s="11">
        <v>3.21</v>
      </c>
      <c r="F269" s="11">
        <v>64</v>
      </c>
      <c r="G269" s="12"/>
      <c r="H269" s="13">
        <v>3.25</v>
      </c>
      <c r="I269" s="13">
        <v>65.400000000000006</v>
      </c>
    </row>
    <row r="270" spans="2:9" x14ac:dyDescent="0.3">
      <c r="B270" s="11">
        <v>4.0199999999999996</v>
      </c>
      <c r="C270" s="11">
        <v>51.5</v>
      </c>
      <c r="D270" s="11"/>
      <c r="E270" s="11">
        <v>3.98</v>
      </c>
      <c r="F270" s="11">
        <v>51.4</v>
      </c>
      <c r="G270" s="12"/>
      <c r="H270" s="13">
        <v>3.96</v>
      </c>
      <c r="I270" s="13">
        <v>54.1</v>
      </c>
    </row>
    <row r="271" spans="2:9" x14ac:dyDescent="0.3">
      <c r="B271" s="11">
        <v>5.0199999999999996</v>
      </c>
      <c r="C271" s="11">
        <v>42.8</v>
      </c>
      <c r="D271" s="11"/>
      <c r="E271" s="11">
        <v>5.05</v>
      </c>
      <c r="F271" s="11">
        <v>41.2</v>
      </c>
      <c r="G271" s="12"/>
      <c r="H271" s="13">
        <v>5.05</v>
      </c>
      <c r="I271" s="13">
        <v>42.6</v>
      </c>
    </row>
    <row r="272" spans="2:9" x14ac:dyDescent="0.3">
      <c r="B272" s="11">
        <v>6.33</v>
      </c>
      <c r="C272" s="11">
        <v>34.9</v>
      </c>
      <c r="D272" s="11"/>
      <c r="E272" s="11">
        <v>6.3</v>
      </c>
      <c r="F272" s="11">
        <v>34.1</v>
      </c>
      <c r="G272" s="12"/>
      <c r="H272" s="13">
        <v>6.32</v>
      </c>
      <c r="I272" s="13">
        <v>35.6</v>
      </c>
    </row>
    <row r="273" spans="2:9" x14ac:dyDescent="0.3">
      <c r="B273" s="11">
        <v>7.95</v>
      </c>
      <c r="C273" s="11">
        <v>28.1</v>
      </c>
      <c r="D273" s="11"/>
      <c r="E273" s="11">
        <v>7.94</v>
      </c>
      <c r="F273" s="11">
        <v>27.4</v>
      </c>
      <c r="G273" s="12"/>
      <c r="H273" s="13">
        <v>7.97</v>
      </c>
      <c r="I273" s="13">
        <v>28.7</v>
      </c>
    </row>
    <row r="274" spans="2:9" x14ac:dyDescent="0.3">
      <c r="B274" s="11">
        <v>9.9700000000000006</v>
      </c>
      <c r="C274" s="11">
        <v>23.1</v>
      </c>
      <c r="D274" s="11"/>
      <c r="E274" s="11">
        <v>9.94</v>
      </c>
      <c r="F274" s="11">
        <v>22.8</v>
      </c>
      <c r="G274" s="12"/>
      <c r="H274" s="13">
        <v>10</v>
      </c>
      <c r="I274" s="13">
        <v>23</v>
      </c>
    </row>
    <row r="275" spans="2:9" x14ac:dyDescent="0.3">
      <c r="B275" s="11">
        <v>12.6</v>
      </c>
      <c r="C275" s="11">
        <v>18.7</v>
      </c>
      <c r="D275" s="11"/>
      <c r="E275" s="11">
        <v>12.6</v>
      </c>
      <c r="F275" s="11">
        <v>18.7</v>
      </c>
      <c r="G275" s="12"/>
      <c r="H275" s="13">
        <v>12.6</v>
      </c>
      <c r="I275" s="13">
        <v>18.8</v>
      </c>
    </row>
    <row r="276" spans="2:9" x14ac:dyDescent="0.3">
      <c r="B276" s="11">
        <v>15.8</v>
      </c>
      <c r="C276" s="11">
        <v>15.3</v>
      </c>
      <c r="D276" s="11"/>
      <c r="E276" s="11">
        <v>15.9</v>
      </c>
      <c r="F276" s="11">
        <v>15.3</v>
      </c>
      <c r="G276" s="12"/>
      <c r="H276" s="13">
        <v>15.8</v>
      </c>
      <c r="I276" s="13">
        <v>16</v>
      </c>
    </row>
    <row r="277" spans="2:9" x14ac:dyDescent="0.3">
      <c r="B277" s="11">
        <v>20</v>
      </c>
      <c r="C277" s="11">
        <v>12.7</v>
      </c>
      <c r="D277" s="11"/>
      <c r="E277" s="11">
        <v>20</v>
      </c>
      <c r="F277" s="11">
        <v>12.5</v>
      </c>
      <c r="G277" s="12"/>
      <c r="H277" s="13">
        <v>19.899999999999999</v>
      </c>
      <c r="I277" s="13">
        <v>13.3</v>
      </c>
    </row>
    <row r="278" spans="2:9" x14ac:dyDescent="0.3">
      <c r="B278" s="11">
        <v>25.1</v>
      </c>
      <c r="C278" s="11">
        <v>12.1</v>
      </c>
      <c r="D278" s="11"/>
      <c r="E278" s="11">
        <v>25.1</v>
      </c>
      <c r="F278" s="11">
        <v>10.4</v>
      </c>
      <c r="G278" s="12"/>
      <c r="H278" s="13">
        <v>25.2</v>
      </c>
      <c r="I278" s="13">
        <v>10.7</v>
      </c>
    </row>
    <row r="279" spans="2:9" x14ac:dyDescent="0.3">
      <c r="B279" s="11">
        <v>31.6</v>
      </c>
      <c r="C279" s="11">
        <v>8.73</v>
      </c>
      <c r="D279" s="11"/>
      <c r="E279" s="11">
        <v>31.6</v>
      </c>
      <c r="F279" s="11">
        <v>8.8000000000000007</v>
      </c>
      <c r="G279" s="12"/>
      <c r="H279" s="13">
        <v>31.7</v>
      </c>
      <c r="I279" s="13">
        <v>8.8800000000000008</v>
      </c>
    </row>
    <row r="280" spans="2:9" x14ac:dyDescent="0.3">
      <c r="B280" s="11">
        <v>39.9</v>
      </c>
      <c r="C280" s="11">
        <v>7.23</v>
      </c>
      <c r="D280" s="11"/>
      <c r="E280" s="11">
        <v>39.799999999999997</v>
      </c>
      <c r="F280" s="11">
        <v>7.18</v>
      </c>
      <c r="G280" s="12"/>
      <c r="H280" s="13">
        <v>39.799999999999997</v>
      </c>
      <c r="I280" s="13">
        <v>7.45</v>
      </c>
    </row>
    <row r="281" spans="2:9" x14ac:dyDescent="0.3">
      <c r="B281" s="11">
        <v>50.2</v>
      </c>
      <c r="C281" s="11">
        <v>6.06</v>
      </c>
      <c r="D281" s="11"/>
      <c r="E281" s="11">
        <v>50.1</v>
      </c>
      <c r="F281" s="11">
        <v>5.99</v>
      </c>
      <c r="G281" s="12"/>
      <c r="H281" s="13">
        <v>50.1</v>
      </c>
      <c r="I281" s="13">
        <v>6.06</v>
      </c>
    </row>
    <row r="282" spans="2:9" x14ac:dyDescent="0.3">
      <c r="B282" s="11">
        <v>63</v>
      </c>
      <c r="C282" s="11">
        <v>5.75</v>
      </c>
      <c r="D282" s="11"/>
      <c r="E282" s="11">
        <v>63</v>
      </c>
      <c r="F282" s="11">
        <v>5.0199999999999996</v>
      </c>
      <c r="G282" s="12"/>
      <c r="H282" s="13">
        <v>63.1</v>
      </c>
      <c r="I282" s="13">
        <v>4.99</v>
      </c>
    </row>
    <row r="283" spans="2:9" x14ac:dyDescent="0.3">
      <c r="B283" s="11">
        <v>79.400000000000006</v>
      </c>
      <c r="C283" s="11">
        <v>4.22</v>
      </c>
      <c r="D283" s="11"/>
      <c r="E283" s="11">
        <v>79.400000000000006</v>
      </c>
      <c r="F283" s="11">
        <v>4.17</v>
      </c>
      <c r="G283" s="12"/>
      <c r="H283" s="13">
        <v>79.400000000000006</v>
      </c>
      <c r="I283" s="13">
        <v>4.9400000000000004</v>
      </c>
    </row>
    <row r="284" spans="2:9" x14ac:dyDescent="0.3">
      <c r="B284" s="11">
        <v>99.9</v>
      </c>
      <c r="C284" s="11">
        <v>3.61</v>
      </c>
      <c r="D284" s="11"/>
      <c r="E284" s="11">
        <v>99.9</v>
      </c>
      <c r="F284" s="11">
        <v>3.54</v>
      </c>
      <c r="G284" s="12"/>
      <c r="H284" s="13">
        <v>100</v>
      </c>
      <c r="I284" s="13">
        <v>3.41</v>
      </c>
    </row>
    <row r="285" spans="2:9" x14ac:dyDescent="0.3">
      <c r="B285" s="11">
        <v>126</v>
      </c>
      <c r="C285" s="11">
        <v>2.98</v>
      </c>
      <c r="D285" s="11"/>
      <c r="E285" s="11">
        <v>126</v>
      </c>
      <c r="F285" s="11">
        <v>2.94</v>
      </c>
      <c r="G285" s="12"/>
      <c r="H285" s="13">
        <v>126</v>
      </c>
      <c r="I285" s="13">
        <v>2.98</v>
      </c>
    </row>
    <row r="286" spans="2:9" x14ac:dyDescent="0.3">
      <c r="B286" s="11">
        <v>159</v>
      </c>
      <c r="C286" s="11">
        <v>2.5</v>
      </c>
      <c r="D286" s="11"/>
      <c r="E286" s="11">
        <v>159</v>
      </c>
      <c r="F286" s="11">
        <v>2.4500000000000002</v>
      </c>
      <c r="G286" s="12"/>
      <c r="H286" s="13">
        <v>158</v>
      </c>
      <c r="I286" s="13">
        <v>2.4300000000000002</v>
      </c>
    </row>
    <row r="287" spans="2:9" x14ac:dyDescent="0.3">
      <c r="B287" s="11">
        <v>200</v>
      </c>
      <c r="C287" s="11">
        <v>2.1</v>
      </c>
      <c r="D287" s="11"/>
      <c r="E287" s="11">
        <v>200</v>
      </c>
      <c r="F287" s="11">
        <v>2.04</v>
      </c>
      <c r="G287" s="12"/>
      <c r="H287" s="13">
        <v>200</v>
      </c>
      <c r="I287" s="13">
        <v>2.0499999999999998</v>
      </c>
    </row>
    <row r="288" spans="2:9" x14ac:dyDescent="0.3">
      <c r="B288" s="11">
        <v>252</v>
      </c>
      <c r="C288" s="11">
        <v>1.84</v>
      </c>
      <c r="D288" s="11"/>
      <c r="E288" s="11">
        <v>251</v>
      </c>
      <c r="F288" s="11">
        <v>1.76</v>
      </c>
      <c r="G288" s="12"/>
      <c r="H288" s="13">
        <v>251</v>
      </c>
      <c r="I288" s="13">
        <v>1.8</v>
      </c>
    </row>
    <row r="289" spans="2:9" x14ac:dyDescent="0.3">
      <c r="B289" s="11">
        <v>316</v>
      </c>
      <c r="C289" s="11">
        <v>1.63</v>
      </c>
      <c r="D289" s="11"/>
      <c r="E289" s="11">
        <v>316</v>
      </c>
      <c r="F289" s="11">
        <v>1.53</v>
      </c>
      <c r="G289" s="12"/>
      <c r="H289" s="13">
        <v>316</v>
      </c>
      <c r="I289" s="13">
        <v>1.59</v>
      </c>
    </row>
    <row r="290" spans="2:9" x14ac:dyDescent="0.3">
      <c r="B290" s="11">
        <v>397</v>
      </c>
      <c r="C290" s="11">
        <v>1.61</v>
      </c>
      <c r="D290" s="11"/>
      <c r="E290" s="11">
        <v>398</v>
      </c>
      <c r="F290" s="11">
        <v>1.39</v>
      </c>
      <c r="G290" s="12"/>
      <c r="H290" s="13">
        <v>398</v>
      </c>
      <c r="I290" s="13">
        <v>1.46</v>
      </c>
    </row>
    <row r="291" spans="2:9" x14ac:dyDescent="0.3">
      <c r="B291" s="11">
        <v>501</v>
      </c>
      <c r="C291" s="11">
        <v>1.44</v>
      </c>
      <c r="D291" s="11"/>
      <c r="E291" s="11">
        <v>501</v>
      </c>
      <c r="F291" s="11">
        <v>1.37</v>
      </c>
      <c r="G291" s="12"/>
      <c r="H291" s="13">
        <v>501</v>
      </c>
      <c r="I291" s="13">
        <v>1.33</v>
      </c>
    </row>
    <row r="292" spans="2:9" x14ac:dyDescent="0.3">
      <c r="B292" s="11">
        <v>630</v>
      </c>
      <c r="C292" s="11">
        <v>1.34</v>
      </c>
      <c r="D292" s="11"/>
      <c r="E292" s="11">
        <v>631</v>
      </c>
      <c r="F292" s="11">
        <v>1.3</v>
      </c>
      <c r="G292" s="12"/>
      <c r="H292" s="13">
        <v>631</v>
      </c>
      <c r="I292" s="13">
        <v>1.24</v>
      </c>
    </row>
    <row r="293" spans="2:9" x14ac:dyDescent="0.3">
      <c r="B293" s="11">
        <v>794</v>
      </c>
      <c r="C293" s="11">
        <v>1.25</v>
      </c>
      <c r="D293" s="11"/>
      <c r="E293" s="11">
        <v>784</v>
      </c>
      <c r="F293" s="11">
        <v>1.28</v>
      </c>
      <c r="G293" s="12"/>
      <c r="H293" s="13">
        <v>794</v>
      </c>
      <c r="I293" s="13">
        <v>1.21</v>
      </c>
    </row>
    <row r="294" spans="2:9" x14ac:dyDescent="0.3">
      <c r="B294" s="11">
        <v>1000</v>
      </c>
      <c r="C294" s="11">
        <v>1.2</v>
      </c>
      <c r="D294" s="11"/>
      <c r="E294" s="11">
        <v>1000</v>
      </c>
      <c r="F294" s="11">
        <v>1.25</v>
      </c>
      <c r="G294" s="12"/>
      <c r="H294" s="13">
        <v>1000</v>
      </c>
      <c r="I294" s="13">
        <v>1.1599999999999999</v>
      </c>
    </row>
    <row r="297" spans="2:9" ht="15.6" customHeight="1" x14ac:dyDescent="0.3"/>
    <row r="298" spans="2:9" x14ac:dyDescent="0.3">
      <c r="B298" s="2" t="s">
        <v>11</v>
      </c>
    </row>
    <row r="301" spans="2:9" x14ac:dyDescent="0.3">
      <c r="B301" s="3" t="s">
        <v>0</v>
      </c>
      <c r="E301" s="3" t="s">
        <v>5</v>
      </c>
      <c r="H301" s="3" t="s">
        <v>6</v>
      </c>
    </row>
    <row r="302" spans="2:9" x14ac:dyDescent="0.3">
      <c r="B302" s="3"/>
      <c r="E302" s="3"/>
      <c r="H302" s="3"/>
    </row>
    <row r="303" spans="2:9" x14ac:dyDescent="0.3">
      <c r="B303" t="s">
        <v>22</v>
      </c>
      <c r="E303" t="s">
        <v>23</v>
      </c>
      <c r="H303" t="s">
        <v>24</v>
      </c>
    </row>
    <row r="304" spans="2:9" x14ac:dyDescent="0.3">
      <c r="B304" s="3"/>
      <c r="E304" s="3"/>
      <c r="H304" s="3"/>
    </row>
    <row r="306" spans="2:9" x14ac:dyDescent="0.3">
      <c r="B306" s="4" t="s">
        <v>1</v>
      </c>
      <c r="C306" s="4" t="s">
        <v>3</v>
      </c>
      <c r="E306" s="4" t="s">
        <v>1</v>
      </c>
      <c r="F306" s="4" t="s">
        <v>3</v>
      </c>
      <c r="H306" s="4" t="s">
        <v>1</v>
      </c>
      <c r="I306" s="4" t="s">
        <v>3</v>
      </c>
    </row>
    <row r="307" spans="2:9" x14ac:dyDescent="0.3">
      <c r="B307" s="5" t="s">
        <v>2</v>
      </c>
      <c r="C307" s="5" t="s">
        <v>4</v>
      </c>
      <c r="E307" s="5" t="s">
        <v>2</v>
      </c>
      <c r="F307" s="5" t="s">
        <v>4</v>
      </c>
      <c r="H307" s="5" t="s">
        <v>2</v>
      </c>
      <c r="I307" s="5" t="s">
        <v>4</v>
      </c>
    </row>
    <row r="308" spans="2:9" x14ac:dyDescent="0.3">
      <c r="B308" s="11">
        <v>6.6E-4</v>
      </c>
      <c r="C308" s="11">
        <v>305</v>
      </c>
      <c r="D308" s="11"/>
      <c r="E308" s="11">
        <v>7.4700000000000005E-4</v>
      </c>
      <c r="F308" s="11">
        <v>112</v>
      </c>
      <c r="G308" s="12"/>
      <c r="H308" s="13">
        <v>6.0800000000000003E-4</v>
      </c>
      <c r="I308" s="13">
        <v>40</v>
      </c>
    </row>
    <row r="309" spans="2:9" x14ac:dyDescent="0.3">
      <c r="B309" s="11">
        <v>9.2199999999999997E-4</v>
      </c>
      <c r="C309" s="11">
        <v>333</v>
      </c>
      <c r="D309" s="11"/>
      <c r="E309" s="11">
        <v>5.5699999999999999E-4</v>
      </c>
      <c r="F309" s="11">
        <v>447</v>
      </c>
      <c r="G309" s="12"/>
      <c r="H309" s="13">
        <v>7.7700000000000002E-4</v>
      </c>
      <c r="I309" s="13">
        <v>223</v>
      </c>
    </row>
    <row r="310" spans="2:9" x14ac:dyDescent="0.3">
      <c r="B310" s="11">
        <v>8.6600000000000002E-4</v>
      </c>
      <c r="C310" s="11">
        <v>533</v>
      </c>
      <c r="D310" s="11"/>
      <c r="E310" s="11">
        <v>1.08E-3</v>
      </c>
      <c r="F310" s="11">
        <v>411</v>
      </c>
      <c r="G310" s="12"/>
      <c r="H310" s="13">
        <v>8.4000000000000003E-4</v>
      </c>
      <c r="I310" s="13">
        <v>425</v>
      </c>
    </row>
    <row r="311" spans="2:9" x14ac:dyDescent="0.3">
      <c r="B311" s="11">
        <v>1.5E-3</v>
      </c>
      <c r="C311" s="11">
        <v>451</v>
      </c>
      <c r="D311" s="11"/>
      <c r="E311" s="11">
        <v>1.09E-3</v>
      </c>
      <c r="F311" s="11">
        <v>609</v>
      </c>
      <c r="G311" s="12"/>
      <c r="H311" s="13">
        <v>1.1000000000000001E-3</v>
      </c>
      <c r="I311" s="13">
        <v>613</v>
      </c>
    </row>
    <row r="312" spans="2:9" x14ac:dyDescent="0.3">
      <c r="B312" s="11">
        <v>1.4599999999999999E-3</v>
      </c>
      <c r="C312" s="11">
        <v>642</v>
      </c>
      <c r="D312" s="11"/>
      <c r="E312" s="11">
        <v>1.5900000000000001E-3</v>
      </c>
      <c r="F312" s="11">
        <v>620</v>
      </c>
      <c r="G312" s="12"/>
      <c r="H312" s="13">
        <v>1.3500000000000001E-3</v>
      </c>
      <c r="I312" s="13">
        <v>711</v>
      </c>
    </row>
    <row r="313" spans="2:9" x14ac:dyDescent="0.3">
      <c r="B313" s="11">
        <v>1.98E-3</v>
      </c>
      <c r="C313" s="11">
        <v>621</v>
      </c>
      <c r="D313" s="11"/>
      <c r="E313" s="11">
        <v>1.8699999999999999E-3</v>
      </c>
      <c r="F313" s="11">
        <v>721</v>
      </c>
      <c r="G313" s="12"/>
      <c r="H313" s="13">
        <v>1.91E-3</v>
      </c>
      <c r="I313" s="13">
        <v>733</v>
      </c>
    </row>
    <row r="314" spans="2:9" x14ac:dyDescent="0.3">
      <c r="B314" s="11">
        <v>2.5000000000000001E-3</v>
      </c>
      <c r="C314" s="11">
        <v>641</v>
      </c>
      <c r="D314" s="11"/>
      <c r="E314" s="11">
        <v>2.32E-3</v>
      </c>
      <c r="F314" s="11">
        <v>757</v>
      </c>
      <c r="G314" s="12"/>
      <c r="H314" s="13">
        <v>2.5699999999999998E-3</v>
      </c>
      <c r="I314" s="13">
        <v>735</v>
      </c>
    </row>
    <row r="315" spans="2:9" x14ac:dyDescent="0.3">
      <c r="B315" s="11">
        <v>3.6700000000000001E-3</v>
      </c>
      <c r="C315" s="11">
        <v>559</v>
      </c>
      <c r="D315" s="11"/>
      <c r="E315" s="11">
        <v>3.5000000000000001E-3</v>
      </c>
      <c r="F315" s="11">
        <v>654</v>
      </c>
      <c r="G315" s="12"/>
      <c r="H315" s="13">
        <v>3.4299999999999999E-3</v>
      </c>
      <c r="I315" s="13">
        <v>708</v>
      </c>
    </row>
    <row r="316" spans="2:9" x14ac:dyDescent="0.3">
      <c r="B316" s="11">
        <v>4.8399999999999997E-3</v>
      </c>
      <c r="C316" s="11">
        <v>525</v>
      </c>
      <c r="D316" s="11"/>
      <c r="E316" s="11">
        <v>4.7499999999999999E-3</v>
      </c>
      <c r="F316" s="11">
        <v>598</v>
      </c>
      <c r="G316" s="12"/>
      <c r="H316" s="13">
        <v>4.0600000000000002E-3</v>
      </c>
      <c r="I316" s="13">
        <v>759</v>
      </c>
    </row>
    <row r="317" spans="2:9" x14ac:dyDescent="0.3">
      <c r="B317" s="11">
        <v>5.96E-3</v>
      </c>
      <c r="C317" s="11">
        <v>519</v>
      </c>
      <c r="D317" s="11"/>
      <c r="E317" s="11">
        <v>5.9300000000000004E-3</v>
      </c>
      <c r="F317" s="11">
        <v>579</v>
      </c>
      <c r="G317" s="12"/>
      <c r="H317" s="13">
        <v>5.7200000000000003E-3</v>
      </c>
      <c r="I317" s="13">
        <v>664</v>
      </c>
    </row>
    <row r="318" spans="2:9" x14ac:dyDescent="0.3">
      <c r="B318" s="11">
        <v>7.5799999999999999E-3</v>
      </c>
      <c r="C318" s="11">
        <v>496</v>
      </c>
      <c r="D318" s="11"/>
      <c r="E318" s="11">
        <v>7.6E-3</v>
      </c>
      <c r="F318" s="11">
        <v>542</v>
      </c>
      <c r="G318" s="12"/>
      <c r="H318" s="13">
        <v>7.7200000000000003E-3</v>
      </c>
      <c r="I318" s="13">
        <v>592</v>
      </c>
    </row>
    <row r="319" spans="2:9" x14ac:dyDescent="0.3">
      <c r="B319" s="11">
        <v>1.03E-2</v>
      </c>
      <c r="C319" s="11">
        <v>440</v>
      </c>
      <c r="D319" s="11"/>
      <c r="E319" s="11">
        <v>1.0500000000000001E-2</v>
      </c>
      <c r="F319" s="11">
        <v>459</v>
      </c>
      <c r="G319" s="12"/>
      <c r="H319" s="13">
        <v>9.6200000000000001E-3</v>
      </c>
      <c r="I319" s="13">
        <v>574</v>
      </c>
    </row>
    <row r="320" spans="2:9" x14ac:dyDescent="0.3">
      <c r="B320" s="11">
        <v>1.26E-2</v>
      </c>
      <c r="C320" s="11">
        <v>432</v>
      </c>
      <c r="D320" s="11"/>
      <c r="E320" s="11">
        <v>1.35E-2</v>
      </c>
      <c r="F320" s="11">
        <v>418</v>
      </c>
      <c r="G320" s="12"/>
      <c r="H320" s="13">
        <v>1.2800000000000001E-2</v>
      </c>
      <c r="I320" s="13">
        <v>515</v>
      </c>
    </row>
    <row r="321" spans="2:9" x14ac:dyDescent="0.3">
      <c r="B321" s="11">
        <v>1.7600000000000001E-2</v>
      </c>
      <c r="C321" s="11">
        <v>368</v>
      </c>
      <c r="D321" s="11"/>
      <c r="E321" s="11">
        <v>1.7000000000000001E-2</v>
      </c>
      <c r="F321" s="11">
        <v>384</v>
      </c>
      <c r="G321" s="12"/>
      <c r="H321" s="13">
        <v>1.6899999999999998E-2</v>
      </c>
      <c r="I321" s="13">
        <v>455</v>
      </c>
    </row>
    <row r="322" spans="2:9" x14ac:dyDescent="0.3">
      <c r="B322" s="11">
        <v>2.12E-2</v>
      </c>
      <c r="C322" s="11">
        <v>357</v>
      </c>
      <c r="D322" s="11"/>
      <c r="E322" s="11">
        <v>2.2200000000000001E-2</v>
      </c>
      <c r="F322" s="11">
        <v>348</v>
      </c>
      <c r="G322" s="12"/>
      <c r="H322" s="13">
        <v>2.1299999999999999E-2</v>
      </c>
      <c r="I322" s="13">
        <v>417</v>
      </c>
    </row>
    <row r="323" spans="2:9" x14ac:dyDescent="0.3">
      <c r="B323" s="11">
        <v>2.7400000000000001E-2</v>
      </c>
      <c r="C323" s="11">
        <v>326</v>
      </c>
      <c r="D323" s="11"/>
      <c r="E323" s="11">
        <v>2.76E-2</v>
      </c>
      <c r="F323" s="11">
        <v>326</v>
      </c>
      <c r="G323" s="12"/>
      <c r="H323" s="13">
        <v>2.69E-2</v>
      </c>
      <c r="I323" s="13">
        <v>386</v>
      </c>
    </row>
    <row r="324" spans="2:9" x14ac:dyDescent="0.3">
      <c r="B324" s="11">
        <v>3.56E-2</v>
      </c>
      <c r="C324" s="11">
        <v>290</v>
      </c>
      <c r="D324" s="11"/>
      <c r="E324" s="11">
        <v>3.5299999999999998E-2</v>
      </c>
      <c r="F324" s="11">
        <v>297</v>
      </c>
      <c r="G324" s="12"/>
      <c r="H324" s="13">
        <v>3.5099999999999999E-2</v>
      </c>
      <c r="I324" s="13">
        <v>341</v>
      </c>
    </row>
    <row r="325" spans="2:9" x14ac:dyDescent="0.3">
      <c r="B325" s="11">
        <v>4.4999999999999998E-2</v>
      </c>
      <c r="C325" s="11">
        <v>267</v>
      </c>
      <c r="D325" s="11"/>
      <c r="E325" s="11">
        <v>4.6199999999999998E-2</v>
      </c>
      <c r="F325" s="11">
        <v>266</v>
      </c>
      <c r="G325" s="12"/>
      <c r="H325" s="13">
        <v>4.3999999999999997E-2</v>
      </c>
      <c r="I325" s="13">
        <v>311</v>
      </c>
    </row>
    <row r="326" spans="2:9" x14ac:dyDescent="0.3">
      <c r="B326" s="11">
        <v>5.74E-2</v>
      </c>
      <c r="C326" s="11">
        <v>244</v>
      </c>
      <c r="D326" s="11"/>
      <c r="E326" s="11">
        <v>5.7500000000000002E-2</v>
      </c>
      <c r="F326" s="11">
        <v>248</v>
      </c>
      <c r="G326" s="12"/>
      <c r="H326" s="13">
        <v>5.6599999999999998E-2</v>
      </c>
      <c r="I326" s="13">
        <v>280</v>
      </c>
    </row>
    <row r="327" spans="2:9" x14ac:dyDescent="0.3">
      <c r="B327" s="11">
        <v>7.3099999999999998E-2</v>
      </c>
      <c r="C327" s="11">
        <v>222</v>
      </c>
      <c r="D327" s="11"/>
      <c r="E327" s="11">
        <v>7.1800000000000003E-2</v>
      </c>
      <c r="F327" s="11">
        <v>230</v>
      </c>
      <c r="G327" s="12"/>
      <c r="H327" s="13">
        <v>7.2800000000000004E-2</v>
      </c>
      <c r="I327" s="13">
        <v>250</v>
      </c>
    </row>
    <row r="328" spans="2:9" x14ac:dyDescent="0.3">
      <c r="B328" s="11">
        <v>9.4600000000000004E-2</v>
      </c>
      <c r="C328" s="11">
        <v>194</v>
      </c>
      <c r="D328" s="11"/>
      <c r="E328" s="11">
        <v>9.3100000000000002E-2</v>
      </c>
      <c r="F328" s="11">
        <v>203</v>
      </c>
      <c r="G328" s="12"/>
      <c r="H328" s="13">
        <v>9.3600000000000003E-2</v>
      </c>
      <c r="I328" s="13">
        <v>220</v>
      </c>
    </row>
    <row r="329" spans="2:9" x14ac:dyDescent="0.3">
      <c r="B329" s="11">
        <v>0.12</v>
      </c>
      <c r="C329" s="11">
        <v>173</v>
      </c>
      <c r="D329" s="11"/>
      <c r="E329" s="11">
        <v>0.11899999999999999</v>
      </c>
      <c r="F329" s="11">
        <v>182</v>
      </c>
      <c r="G329" s="12"/>
      <c r="H329" s="13">
        <v>0.12</v>
      </c>
      <c r="I329" s="13">
        <v>191</v>
      </c>
    </row>
    <row r="330" spans="2:9" x14ac:dyDescent="0.3">
      <c r="B330" s="11">
        <v>0.152</v>
      </c>
      <c r="C330" s="11">
        <v>153</v>
      </c>
      <c r="D330" s="11"/>
      <c r="E330" s="11">
        <v>0.153</v>
      </c>
      <c r="F330" s="11">
        <v>158</v>
      </c>
      <c r="G330" s="12"/>
      <c r="H330" s="13">
        <v>0.151</v>
      </c>
      <c r="I330" s="13">
        <v>166</v>
      </c>
    </row>
    <row r="331" spans="2:9" x14ac:dyDescent="0.3">
      <c r="B331" s="11">
        <v>0.19400000000000001</v>
      </c>
      <c r="C331" s="11">
        <v>133</v>
      </c>
      <c r="D331" s="11"/>
      <c r="E331" s="11">
        <v>0.19500000000000001</v>
      </c>
      <c r="F331" s="11">
        <v>135</v>
      </c>
      <c r="G331" s="12"/>
      <c r="H331" s="13">
        <v>0.19400000000000001</v>
      </c>
      <c r="I331" s="13">
        <v>145</v>
      </c>
    </row>
    <row r="332" spans="2:9" x14ac:dyDescent="0.3">
      <c r="B332" s="11">
        <v>0.25</v>
      </c>
      <c r="C332" s="11">
        <v>111</v>
      </c>
      <c r="D332" s="11"/>
      <c r="E332" s="11">
        <v>0.247</v>
      </c>
      <c r="F332" s="11">
        <v>117</v>
      </c>
      <c r="G332" s="12"/>
      <c r="H332" s="13">
        <v>0.247</v>
      </c>
      <c r="I332" s="13">
        <v>124</v>
      </c>
    </row>
    <row r="333" spans="2:9" x14ac:dyDescent="0.3">
      <c r="B333" s="11">
        <v>0.316</v>
      </c>
      <c r="C333" s="11">
        <v>92.7</v>
      </c>
      <c r="D333" s="11"/>
      <c r="E333" s="11">
        <v>0.31</v>
      </c>
      <c r="F333" s="11">
        <v>99.2</v>
      </c>
      <c r="G333" s="12"/>
      <c r="H333" s="13">
        <v>0.316</v>
      </c>
      <c r="I333" s="13">
        <v>100</v>
      </c>
    </row>
    <row r="334" spans="2:9" x14ac:dyDescent="0.3">
      <c r="B334" s="11">
        <v>0.39100000000000001</v>
      </c>
      <c r="C334" s="11">
        <v>78.900000000000006</v>
      </c>
      <c r="D334" s="11"/>
      <c r="E334" s="11">
        <v>0.40500000000000003</v>
      </c>
      <c r="F334" s="11">
        <v>79.900000000000006</v>
      </c>
      <c r="G334" s="12"/>
      <c r="H334" s="13">
        <v>0.39400000000000002</v>
      </c>
      <c r="I334" s="13">
        <v>84.1</v>
      </c>
    </row>
    <row r="335" spans="2:9" x14ac:dyDescent="0.3">
      <c r="B335" s="11">
        <v>0.502</v>
      </c>
      <c r="C335" s="11">
        <v>64.7</v>
      </c>
      <c r="D335" s="11"/>
      <c r="E335" s="11">
        <v>0.498</v>
      </c>
      <c r="F335" s="11">
        <v>65.5</v>
      </c>
      <c r="G335" s="12"/>
      <c r="H335" s="13">
        <v>0.502</v>
      </c>
      <c r="I335" s="13">
        <v>68.8</v>
      </c>
    </row>
    <row r="336" spans="2:9" x14ac:dyDescent="0.3">
      <c r="B336" s="11">
        <v>0.629</v>
      </c>
      <c r="C336" s="11">
        <v>51.9</v>
      </c>
      <c r="D336" s="11"/>
      <c r="E336" s="11">
        <v>0.63700000000000001</v>
      </c>
      <c r="F336" s="11">
        <v>53.7</v>
      </c>
      <c r="G336" s="12"/>
      <c r="H336" s="13">
        <v>0.623</v>
      </c>
      <c r="I336" s="13">
        <v>58.1</v>
      </c>
    </row>
    <row r="337" spans="2:9" x14ac:dyDescent="0.3">
      <c r="B337" s="11">
        <v>0.79200000000000004</v>
      </c>
      <c r="C337" s="11">
        <v>42.4</v>
      </c>
      <c r="D337" s="11"/>
      <c r="E337" s="11">
        <v>0.79100000000000004</v>
      </c>
      <c r="F337" s="11">
        <v>45.3</v>
      </c>
      <c r="G337" s="12"/>
      <c r="H337" s="13">
        <v>0.79900000000000004</v>
      </c>
      <c r="I337" s="13">
        <v>46.7</v>
      </c>
    </row>
    <row r="338" spans="2:9" x14ac:dyDescent="0.3">
      <c r="B338" s="11">
        <v>1</v>
      </c>
      <c r="C338" s="11">
        <v>34.5</v>
      </c>
      <c r="D338" s="11"/>
      <c r="E338" s="11">
        <v>0.999</v>
      </c>
      <c r="F338" s="11">
        <v>36.4</v>
      </c>
      <c r="G338" s="12"/>
      <c r="H338" s="13">
        <v>0.998</v>
      </c>
      <c r="I338" s="13">
        <v>38.700000000000003</v>
      </c>
    </row>
    <row r="339" spans="2:9" x14ac:dyDescent="0.3">
      <c r="B339" s="11">
        <v>1.25</v>
      </c>
      <c r="C339" s="11">
        <v>29</v>
      </c>
      <c r="D339" s="11"/>
      <c r="E339" s="11">
        <v>1.26</v>
      </c>
      <c r="F339" s="11">
        <v>29.6</v>
      </c>
      <c r="G339" s="12"/>
      <c r="H339" s="13">
        <v>1.25</v>
      </c>
      <c r="I339" s="13">
        <v>33.1</v>
      </c>
    </row>
    <row r="340" spans="2:9" x14ac:dyDescent="0.3">
      <c r="B340" s="11">
        <v>1.58</v>
      </c>
      <c r="C340" s="11">
        <v>24.3</v>
      </c>
      <c r="D340" s="11"/>
      <c r="E340" s="11">
        <v>1.58</v>
      </c>
      <c r="F340" s="11">
        <v>24.9</v>
      </c>
      <c r="G340" s="12"/>
      <c r="H340" s="13">
        <v>1.59</v>
      </c>
      <c r="I340" s="13">
        <v>27.6</v>
      </c>
    </row>
    <row r="341" spans="2:9" x14ac:dyDescent="0.3">
      <c r="B341" s="11">
        <v>2</v>
      </c>
      <c r="C341" s="11">
        <v>20.7</v>
      </c>
      <c r="D341" s="11"/>
      <c r="E341" s="11">
        <v>1.99</v>
      </c>
      <c r="F341" s="11">
        <v>21.3</v>
      </c>
      <c r="G341" s="12"/>
      <c r="H341" s="13">
        <v>2</v>
      </c>
      <c r="I341" s="13">
        <v>22.8</v>
      </c>
    </row>
    <row r="342" spans="2:9" x14ac:dyDescent="0.3">
      <c r="B342" s="11">
        <v>2.5099999999999998</v>
      </c>
      <c r="C342" s="11">
        <v>16.8</v>
      </c>
      <c r="D342" s="11"/>
      <c r="E342" s="11">
        <v>2.5099999999999998</v>
      </c>
      <c r="F342" s="11">
        <v>17.7</v>
      </c>
      <c r="G342" s="12"/>
      <c r="H342" s="13">
        <v>2.5099999999999998</v>
      </c>
      <c r="I342" s="13">
        <v>18.7</v>
      </c>
    </row>
    <row r="343" spans="2:9" x14ac:dyDescent="0.3">
      <c r="B343" s="11">
        <v>3.15</v>
      </c>
      <c r="C343" s="11">
        <v>14.3</v>
      </c>
      <c r="D343" s="11"/>
      <c r="E343" s="11">
        <v>3.17</v>
      </c>
      <c r="F343" s="11">
        <v>14.6</v>
      </c>
      <c r="G343" s="12"/>
      <c r="H343" s="13">
        <v>3.17</v>
      </c>
      <c r="I343" s="13">
        <v>15.5</v>
      </c>
    </row>
    <row r="344" spans="2:9" x14ac:dyDescent="0.3">
      <c r="B344" s="11">
        <v>3.98</v>
      </c>
      <c r="C344" s="11">
        <v>12</v>
      </c>
      <c r="D344" s="11"/>
      <c r="E344" s="11">
        <v>3.98</v>
      </c>
      <c r="F344" s="11">
        <v>12.4</v>
      </c>
      <c r="G344" s="12"/>
      <c r="H344" s="13">
        <v>3.99</v>
      </c>
      <c r="I344" s="13">
        <v>12.7</v>
      </c>
    </row>
    <row r="345" spans="2:9" x14ac:dyDescent="0.3">
      <c r="B345" s="11">
        <v>5.01</v>
      </c>
      <c r="C345" s="11">
        <v>9.98</v>
      </c>
      <c r="D345" s="11"/>
      <c r="E345" s="11">
        <v>5.0199999999999996</v>
      </c>
      <c r="F345" s="11">
        <v>10.199999999999999</v>
      </c>
      <c r="G345" s="12"/>
      <c r="H345" s="13">
        <v>5</v>
      </c>
      <c r="I345" s="13">
        <v>10.6</v>
      </c>
    </row>
    <row r="346" spans="2:9" x14ac:dyDescent="0.3">
      <c r="B346" s="11">
        <v>6.31</v>
      </c>
      <c r="C346" s="11">
        <v>8.1300000000000008</v>
      </c>
      <c r="D346" s="11"/>
      <c r="E346" s="11">
        <v>6.3</v>
      </c>
      <c r="F346" s="11">
        <v>8.49</v>
      </c>
      <c r="G346" s="12"/>
      <c r="H346" s="13">
        <v>6.33</v>
      </c>
      <c r="I346" s="13">
        <v>8.7899999999999991</v>
      </c>
    </row>
    <row r="347" spans="2:9" x14ac:dyDescent="0.3">
      <c r="B347" s="11">
        <v>7.94</v>
      </c>
      <c r="C347" s="11">
        <v>6.91</v>
      </c>
      <c r="D347" s="11"/>
      <c r="E347" s="11">
        <v>7.94</v>
      </c>
      <c r="F347" s="11">
        <v>7.11</v>
      </c>
      <c r="G347" s="12"/>
      <c r="H347" s="13">
        <v>7.95</v>
      </c>
      <c r="I347" s="13">
        <v>7.39</v>
      </c>
    </row>
    <row r="348" spans="2:9" x14ac:dyDescent="0.3">
      <c r="B348" s="11">
        <v>10</v>
      </c>
      <c r="C348" s="11">
        <v>5.68</v>
      </c>
      <c r="D348" s="11"/>
      <c r="E348" s="11">
        <v>10</v>
      </c>
      <c r="F348" s="11">
        <v>5.87</v>
      </c>
      <c r="G348" s="12"/>
      <c r="H348" s="13">
        <v>10</v>
      </c>
      <c r="I348" s="13">
        <v>6.04</v>
      </c>
    </row>
    <row r="349" spans="2:9" x14ac:dyDescent="0.3">
      <c r="B349" s="11">
        <v>12.6</v>
      </c>
      <c r="C349" s="11">
        <v>4.8</v>
      </c>
      <c r="D349" s="11"/>
      <c r="E349" s="11">
        <v>12.6</v>
      </c>
      <c r="F349" s="11">
        <v>4.9000000000000004</v>
      </c>
      <c r="G349" s="12"/>
      <c r="H349" s="13">
        <v>12.6</v>
      </c>
      <c r="I349" s="13">
        <v>5.01</v>
      </c>
    </row>
    <row r="350" spans="2:9" x14ac:dyDescent="0.3">
      <c r="B350" s="11">
        <v>15.8</v>
      </c>
      <c r="C350" s="11">
        <v>4</v>
      </c>
      <c r="D350" s="11"/>
      <c r="E350" s="11">
        <v>15.8</v>
      </c>
      <c r="F350" s="11">
        <v>4.12</v>
      </c>
      <c r="G350" s="12"/>
      <c r="H350" s="13">
        <v>15.9</v>
      </c>
      <c r="I350" s="13">
        <v>4.17</v>
      </c>
    </row>
    <row r="351" spans="2:9" x14ac:dyDescent="0.3">
      <c r="B351" s="11">
        <v>20</v>
      </c>
      <c r="C351" s="11">
        <v>3.41</v>
      </c>
      <c r="D351" s="11"/>
      <c r="E351" s="11">
        <v>19.899999999999999</v>
      </c>
      <c r="F351" s="11">
        <v>3.37</v>
      </c>
      <c r="G351" s="12"/>
      <c r="H351" s="13">
        <v>20</v>
      </c>
      <c r="I351" s="13">
        <v>3.39</v>
      </c>
    </row>
    <row r="352" spans="2:9" x14ac:dyDescent="0.3">
      <c r="B352" s="11">
        <v>25.1</v>
      </c>
      <c r="C352" s="11">
        <v>2.79</v>
      </c>
      <c r="D352" s="11"/>
      <c r="E352" s="11">
        <v>25.1</v>
      </c>
      <c r="F352" s="11">
        <v>2.84</v>
      </c>
      <c r="G352" s="12"/>
      <c r="H352" s="13">
        <v>25.1</v>
      </c>
      <c r="I352" s="13">
        <v>2.79</v>
      </c>
    </row>
    <row r="353" spans="2:9" x14ac:dyDescent="0.3">
      <c r="B353" s="11">
        <v>31.6</v>
      </c>
      <c r="C353" s="11">
        <v>2.33</v>
      </c>
      <c r="D353" s="11"/>
      <c r="E353" s="11">
        <v>31.6</v>
      </c>
      <c r="F353" s="11">
        <v>2.38</v>
      </c>
      <c r="G353" s="12"/>
      <c r="H353" s="13">
        <v>31.6</v>
      </c>
      <c r="I353" s="13">
        <v>2.37</v>
      </c>
    </row>
    <row r="354" spans="2:9" x14ac:dyDescent="0.3">
      <c r="B354" s="11">
        <v>39.799999999999997</v>
      </c>
      <c r="C354" s="11">
        <v>1.95</v>
      </c>
      <c r="D354" s="11"/>
      <c r="E354" s="11">
        <v>39.799999999999997</v>
      </c>
      <c r="F354" s="11">
        <v>2</v>
      </c>
      <c r="G354" s="12"/>
      <c r="H354" s="13">
        <v>39.799999999999997</v>
      </c>
      <c r="I354" s="13">
        <v>2</v>
      </c>
    </row>
    <row r="355" spans="2:9" x14ac:dyDescent="0.3">
      <c r="B355" s="11">
        <v>50.1</v>
      </c>
      <c r="C355" s="11">
        <v>1.65</v>
      </c>
      <c r="D355" s="11"/>
      <c r="E355" s="11">
        <v>50.1</v>
      </c>
      <c r="F355" s="11">
        <v>1.7</v>
      </c>
      <c r="G355" s="12"/>
      <c r="H355" s="13">
        <v>50.1</v>
      </c>
      <c r="I355" s="13">
        <v>1.64</v>
      </c>
    </row>
    <row r="356" spans="2:9" x14ac:dyDescent="0.3">
      <c r="B356" s="11">
        <v>63.1</v>
      </c>
      <c r="C356" s="11">
        <v>1.37</v>
      </c>
      <c r="D356" s="11"/>
      <c r="E356" s="11">
        <v>63.1</v>
      </c>
      <c r="F356" s="11">
        <v>1.41</v>
      </c>
      <c r="G356" s="12"/>
      <c r="H356" s="13">
        <v>63.1</v>
      </c>
      <c r="I356" s="13">
        <v>1.39</v>
      </c>
    </row>
    <row r="357" spans="2:9" x14ac:dyDescent="0.3">
      <c r="B357" s="11">
        <v>79.400000000000006</v>
      </c>
      <c r="C357" s="11">
        <v>1.17</v>
      </c>
      <c r="D357" s="11"/>
      <c r="E357" s="11">
        <v>79.400000000000006</v>
      </c>
      <c r="F357" s="11">
        <v>1.2</v>
      </c>
      <c r="G357" s="12"/>
      <c r="H357" s="13">
        <v>79.400000000000006</v>
      </c>
      <c r="I357" s="13">
        <v>1.18</v>
      </c>
    </row>
    <row r="358" spans="2:9" x14ac:dyDescent="0.3">
      <c r="B358" s="11">
        <v>100</v>
      </c>
      <c r="C358" s="11">
        <v>0.98</v>
      </c>
      <c r="D358" s="11"/>
      <c r="E358" s="11">
        <v>100</v>
      </c>
      <c r="F358" s="11">
        <v>1.04</v>
      </c>
      <c r="G358" s="12"/>
      <c r="H358" s="13">
        <v>100</v>
      </c>
      <c r="I358" s="13">
        <v>0.99299999999999999</v>
      </c>
    </row>
    <row r="359" spans="2:9" x14ac:dyDescent="0.3">
      <c r="B359" s="11">
        <v>126</v>
      </c>
      <c r="C359" s="11">
        <v>0.85199999999999998</v>
      </c>
      <c r="D359" s="11"/>
      <c r="E359" s="11">
        <v>126</v>
      </c>
      <c r="F359" s="11">
        <v>0.89900000000000002</v>
      </c>
      <c r="G359" s="12"/>
      <c r="H359" s="13">
        <v>126</v>
      </c>
      <c r="I359" s="13">
        <v>0.86399999999999999</v>
      </c>
    </row>
    <row r="360" spans="2:9" x14ac:dyDescent="0.3">
      <c r="B360" s="11">
        <v>158</v>
      </c>
      <c r="C360" s="11">
        <v>0.79200000000000004</v>
      </c>
      <c r="D360" s="11"/>
      <c r="E360" s="11">
        <v>158</v>
      </c>
      <c r="F360" s="11">
        <v>0.77700000000000002</v>
      </c>
      <c r="G360" s="12"/>
      <c r="H360" s="13">
        <v>158</v>
      </c>
      <c r="I360" s="13">
        <v>0.77100000000000002</v>
      </c>
    </row>
    <row r="361" spans="2:9" x14ac:dyDescent="0.3">
      <c r="B361" s="11">
        <v>199</v>
      </c>
      <c r="C361" s="11">
        <v>0.69299999999999995</v>
      </c>
      <c r="D361" s="11"/>
      <c r="E361" s="11">
        <v>200</v>
      </c>
      <c r="F361" s="11">
        <v>0.69499999999999995</v>
      </c>
      <c r="G361" s="12"/>
      <c r="H361" s="13">
        <v>200</v>
      </c>
      <c r="I361" s="13">
        <v>0.7</v>
      </c>
    </row>
    <row r="362" spans="2:9" x14ac:dyDescent="0.3">
      <c r="B362" s="11">
        <v>251</v>
      </c>
      <c r="C362" s="11">
        <v>0.64</v>
      </c>
      <c r="D362" s="11"/>
      <c r="E362" s="11">
        <v>251</v>
      </c>
      <c r="F362" s="11">
        <v>0.65</v>
      </c>
      <c r="G362" s="12"/>
      <c r="H362" s="13">
        <v>251</v>
      </c>
      <c r="I362" s="13">
        <v>0.63500000000000001</v>
      </c>
    </row>
    <row r="363" spans="2:9" x14ac:dyDescent="0.3">
      <c r="B363" s="11">
        <v>316</v>
      </c>
      <c r="C363" s="11">
        <v>0.59799999999999998</v>
      </c>
      <c r="D363" s="11"/>
      <c r="E363" s="11">
        <v>316</v>
      </c>
      <c r="F363" s="11">
        <v>0.60899999999999999</v>
      </c>
      <c r="G363" s="12"/>
      <c r="H363" s="13">
        <v>316</v>
      </c>
      <c r="I363" s="13">
        <v>0.60599999999999998</v>
      </c>
    </row>
    <row r="364" spans="2:9" x14ac:dyDescent="0.3">
      <c r="B364" s="11">
        <v>398</v>
      </c>
      <c r="C364" s="11">
        <v>0.59099999999999997</v>
      </c>
      <c r="D364" s="11"/>
      <c r="E364" s="11">
        <v>398</v>
      </c>
      <c r="F364" s="11">
        <v>0.60299999999999998</v>
      </c>
      <c r="G364" s="12"/>
      <c r="H364" s="13">
        <v>398</v>
      </c>
      <c r="I364" s="13">
        <v>0.60499999999999998</v>
      </c>
    </row>
    <row r="365" spans="2:9" x14ac:dyDescent="0.3">
      <c r="B365" s="11">
        <v>501</v>
      </c>
      <c r="C365" s="11">
        <v>0.60299999999999998</v>
      </c>
      <c r="D365" s="11"/>
      <c r="E365" s="11">
        <v>501</v>
      </c>
      <c r="F365" s="11">
        <v>0.60299999999999998</v>
      </c>
      <c r="G365" s="12"/>
      <c r="H365" s="13">
        <v>501</v>
      </c>
      <c r="I365" s="13">
        <v>0.61899999999999999</v>
      </c>
    </row>
    <row r="366" spans="2:9" x14ac:dyDescent="0.3">
      <c r="B366" s="11">
        <v>631</v>
      </c>
      <c r="C366" s="11">
        <v>0.623</v>
      </c>
      <c r="D366" s="11"/>
      <c r="E366" s="11">
        <v>631</v>
      </c>
      <c r="F366" s="11">
        <v>0.59799999999999998</v>
      </c>
      <c r="G366" s="12"/>
      <c r="H366" s="13">
        <v>631</v>
      </c>
      <c r="I366" s="13">
        <v>0.60499999999999998</v>
      </c>
    </row>
    <row r="367" spans="2:9" x14ac:dyDescent="0.3">
      <c r="B367" s="11">
        <v>794</v>
      </c>
      <c r="C367" s="11">
        <v>0.64</v>
      </c>
      <c r="D367" s="11"/>
      <c r="E367" s="11">
        <v>794</v>
      </c>
      <c r="F367" s="11">
        <v>0.60299999999999998</v>
      </c>
      <c r="G367" s="12"/>
      <c r="H367" s="13">
        <v>794</v>
      </c>
      <c r="I367" s="13">
        <v>0.627</v>
      </c>
    </row>
    <row r="368" spans="2:9" x14ac:dyDescent="0.3">
      <c r="B368" s="11">
        <v>1000</v>
      </c>
      <c r="C368" s="11">
        <v>0.63500000000000001</v>
      </c>
      <c r="D368" s="11"/>
      <c r="E368" s="11">
        <v>1000</v>
      </c>
      <c r="F368" s="11">
        <v>0.67400000000000004</v>
      </c>
      <c r="G368" s="12"/>
      <c r="H368" s="13">
        <v>1000</v>
      </c>
      <c r="I368" s="13">
        <v>0.68600000000000005</v>
      </c>
    </row>
    <row r="372" spans="2:9" x14ac:dyDescent="0.3">
      <c r="B372" s="2" t="s">
        <v>12</v>
      </c>
    </row>
    <row r="375" spans="2:9" x14ac:dyDescent="0.3">
      <c r="B375" s="3" t="s">
        <v>0</v>
      </c>
      <c r="E375" s="3" t="s">
        <v>5</v>
      </c>
      <c r="H375" s="3" t="s">
        <v>6</v>
      </c>
    </row>
    <row r="376" spans="2:9" x14ac:dyDescent="0.3">
      <c r="B376" s="3"/>
      <c r="E376" s="3"/>
      <c r="H376" s="3"/>
    </row>
    <row r="377" spans="2:9" x14ac:dyDescent="0.3">
      <c r="B377" t="s">
        <v>25</v>
      </c>
      <c r="E377" t="s">
        <v>26</v>
      </c>
      <c r="H377" t="s">
        <v>27</v>
      </c>
    </row>
    <row r="378" spans="2:9" x14ac:dyDescent="0.3">
      <c r="B378" s="3"/>
      <c r="E378" s="3"/>
      <c r="H378" s="3"/>
    </row>
    <row r="380" spans="2:9" x14ac:dyDescent="0.3">
      <c r="B380" s="4" t="s">
        <v>1</v>
      </c>
      <c r="C380" s="4" t="s">
        <v>3</v>
      </c>
      <c r="E380" s="4" t="s">
        <v>1</v>
      </c>
      <c r="F380" s="4" t="s">
        <v>3</v>
      </c>
      <c r="H380" s="4" t="s">
        <v>1</v>
      </c>
      <c r="I380" s="4" t="s">
        <v>3</v>
      </c>
    </row>
    <row r="381" spans="2:9" x14ac:dyDescent="0.3">
      <c r="B381" s="5" t="s">
        <v>2</v>
      </c>
      <c r="C381" s="5" t="s">
        <v>4</v>
      </c>
      <c r="E381" s="5" t="s">
        <v>2</v>
      </c>
      <c r="F381" s="5" t="s">
        <v>4</v>
      </c>
      <c r="H381" s="5" t="s">
        <v>2</v>
      </c>
      <c r="I381" s="5" t="s">
        <v>4</v>
      </c>
    </row>
    <row r="382" spans="2:9" x14ac:dyDescent="0.3">
      <c r="B382" s="9"/>
      <c r="C382" s="9"/>
      <c r="D382" s="6"/>
      <c r="E382" s="9"/>
      <c r="F382" s="9"/>
      <c r="H382" s="10"/>
      <c r="I382" s="10"/>
    </row>
    <row r="383" spans="2:9" x14ac:dyDescent="0.3">
      <c r="B383" s="9"/>
      <c r="C383" s="9"/>
      <c r="D383" s="6"/>
      <c r="E383" s="9"/>
      <c r="F383" s="9"/>
      <c r="H383" s="10"/>
      <c r="I383" s="10"/>
    </row>
    <row r="384" spans="2:9" x14ac:dyDescent="0.3">
      <c r="B384" s="9"/>
      <c r="C384" s="9"/>
      <c r="D384" s="6"/>
      <c r="E384" s="9"/>
      <c r="F384" s="9"/>
      <c r="H384" s="10"/>
      <c r="I384" s="10"/>
    </row>
    <row r="385" spans="2:9" x14ac:dyDescent="0.3">
      <c r="B385" s="6">
        <v>1.3500000000000001E-3</v>
      </c>
      <c r="C385" s="6">
        <v>102</v>
      </c>
      <c r="D385" s="6"/>
      <c r="E385" s="6">
        <v>1.41E-3</v>
      </c>
      <c r="F385" s="6">
        <v>47.8</v>
      </c>
      <c r="H385" s="8">
        <v>1.6299999999999999E-3</v>
      </c>
      <c r="I385" s="8">
        <v>73.8</v>
      </c>
    </row>
    <row r="386" spans="2:9" x14ac:dyDescent="0.3">
      <c r="B386" s="6">
        <v>2.0600000000000002E-3</v>
      </c>
      <c r="C386" s="6">
        <v>130</v>
      </c>
      <c r="D386" s="6"/>
      <c r="E386" s="6">
        <v>2.0400000000000001E-3</v>
      </c>
      <c r="F386" s="6">
        <v>129</v>
      </c>
      <c r="H386" s="8">
        <v>1.8400000000000001E-3</v>
      </c>
      <c r="I386" s="8">
        <v>144</v>
      </c>
    </row>
    <row r="387" spans="2:9" x14ac:dyDescent="0.3">
      <c r="B387" s="6">
        <v>2.5600000000000002E-3</v>
      </c>
      <c r="C387" s="6">
        <v>158</v>
      </c>
      <c r="D387" s="6"/>
      <c r="E387" s="6">
        <v>2.6800000000000001E-3</v>
      </c>
      <c r="F387" s="6">
        <v>174</v>
      </c>
      <c r="H387" s="8">
        <v>2.3400000000000001E-3</v>
      </c>
      <c r="I387" s="8">
        <v>195</v>
      </c>
    </row>
    <row r="388" spans="2:9" x14ac:dyDescent="0.3">
      <c r="B388" s="6">
        <v>3.31E-3</v>
      </c>
      <c r="C388" s="6">
        <v>182</v>
      </c>
      <c r="D388" s="6"/>
      <c r="E388" s="6">
        <v>3.2299999999999998E-3</v>
      </c>
      <c r="F388" s="6">
        <v>219</v>
      </c>
      <c r="H388" s="8">
        <v>3.16E-3</v>
      </c>
      <c r="I388" s="8">
        <v>223</v>
      </c>
    </row>
    <row r="389" spans="2:9" x14ac:dyDescent="0.3">
      <c r="B389" s="6">
        <v>4.4099999999999999E-3</v>
      </c>
      <c r="C389" s="6">
        <v>177</v>
      </c>
      <c r="D389" s="6"/>
      <c r="E389" s="6">
        <v>4.2399999999999998E-3</v>
      </c>
      <c r="F389" s="6">
        <v>225</v>
      </c>
      <c r="H389" s="8">
        <v>4.1599999999999996E-3</v>
      </c>
      <c r="I389" s="8">
        <v>231</v>
      </c>
    </row>
    <row r="390" spans="2:9" x14ac:dyDescent="0.3">
      <c r="B390" s="6">
        <v>5.8999999999999999E-3</v>
      </c>
      <c r="C390" s="6">
        <v>161</v>
      </c>
      <c r="D390" s="6"/>
      <c r="E390" s="6">
        <v>5.5799999999999999E-3</v>
      </c>
      <c r="F390" s="6">
        <v>214</v>
      </c>
      <c r="H390" s="8">
        <v>5.4299999999999999E-3</v>
      </c>
      <c r="I390" s="8">
        <v>230</v>
      </c>
    </row>
    <row r="391" spans="2:9" x14ac:dyDescent="0.3">
      <c r="B391" s="6">
        <v>7.5300000000000002E-3</v>
      </c>
      <c r="C391" s="6">
        <v>144</v>
      </c>
      <c r="D391" s="6"/>
      <c r="E391" s="6">
        <v>7.2899999999999996E-3</v>
      </c>
      <c r="F391" s="6">
        <v>191</v>
      </c>
      <c r="H391" s="8">
        <v>7.3800000000000003E-3</v>
      </c>
      <c r="I391" s="8">
        <v>205</v>
      </c>
    </row>
    <row r="392" spans="2:9" x14ac:dyDescent="0.3">
      <c r="B392" s="6">
        <v>9.1500000000000001E-3</v>
      </c>
      <c r="C392" s="6">
        <v>145</v>
      </c>
      <c r="D392" s="6"/>
      <c r="E392" s="6">
        <v>9.1400000000000006E-3</v>
      </c>
      <c r="F392" s="6">
        <v>185</v>
      </c>
      <c r="H392" s="8">
        <v>9.4000000000000004E-3</v>
      </c>
      <c r="I392" s="8">
        <v>180</v>
      </c>
    </row>
    <row r="393" spans="2:9" x14ac:dyDescent="0.3">
      <c r="B393" s="6">
        <v>1.1900000000000001E-2</v>
      </c>
      <c r="C393" s="6">
        <v>139</v>
      </c>
      <c r="D393" s="6"/>
      <c r="E393" s="6">
        <v>1.14E-2</v>
      </c>
      <c r="F393" s="6">
        <v>181</v>
      </c>
      <c r="H393" s="8">
        <v>1.14E-2</v>
      </c>
      <c r="I393" s="8">
        <v>176</v>
      </c>
    </row>
    <row r="394" spans="2:9" x14ac:dyDescent="0.3">
      <c r="B394" s="6">
        <v>1.5100000000000001E-2</v>
      </c>
      <c r="C394" s="6">
        <v>128</v>
      </c>
      <c r="D394" s="6"/>
      <c r="E394" s="6">
        <v>1.43E-2</v>
      </c>
      <c r="F394" s="6">
        <v>169</v>
      </c>
      <c r="H394" s="8">
        <v>1.46E-2</v>
      </c>
      <c r="I394" s="8">
        <v>166</v>
      </c>
    </row>
    <row r="395" spans="2:9" x14ac:dyDescent="0.3">
      <c r="B395" s="6">
        <v>1.8700000000000001E-2</v>
      </c>
      <c r="C395" s="6">
        <v>121</v>
      </c>
      <c r="D395" s="6"/>
      <c r="E395" s="6">
        <v>1.8800000000000001E-2</v>
      </c>
      <c r="F395" s="6">
        <v>151</v>
      </c>
      <c r="H395" s="8">
        <v>1.9199999999999998E-2</v>
      </c>
      <c r="I395" s="8">
        <v>148</v>
      </c>
    </row>
    <row r="396" spans="2:9" x14ac:dyDescent="0.3">
      <c r="B396" s="6">
        <v>2.3800000000000002E-2</v>
      </c>
      <c r="C396" s="6">
        <v>108</v>
      </c>
      <c r="D396" s="6"/>
      <c r="E396" s="6">
        <v>2.2800000000000001E-2</v>
      </c>
      <c r="F396" s="6">
        <v>144</v>
      </c>
      <c r="H396" s="8">
        <v>2.3800000000000002E-2</v>
      </c>
      <c r="I396" s="8">
        <v>133</v>
      </c>
    </row>
    <row r="397" spans="2:9" x14ac:dyDescent="0.3">
      <c r="B397" s="6">
        <v>3.0700000000000002E-2</v>
      </c>
      <c r="C397" s="6">
        <v>96</v>
      </c>
      <c r="D397" s="6"/>
      <c r="E397" s="6">
        <v>3.04E-2</v>
      </c>
      <c r="F397" s="6">
        <v>121</v>
      </c>
      <c r="H397" s="8">
        <v>3.0499999999999999E-2</v>
      </c>
      <c r="I397" s="8">
        <v>117</v>
      </c>
    </row>
    <row r="398" spans="2:9" x14ac:dyDescent="0.3">
      <c r="B398" s="6">
        <v>3.7900000000000003E-2</v>
      </c>
      <c r="C398" s="6">
        <v>94.5</v>
      </c>
      <c r="D398" s="6"/>
      <c r="E398" s="6">
        <v>3.9100000000000003E-2</v>
      </c>
      <c r="F398" s="6">
        <v>109</v>
      </c>
      <c r="H398" s="8">
        <v>3.7600000000000001E-2</v>
      </c>
      <c r="I398" s="8">
        <v>115</v>
      </c>
    </row>
    <row r="399" spans="2:9" x14ac:dyDescent="0.3">
      <c r="B399" s="6">
        <v>4.8300000000000003E-2</v>
      </c>
      <c r="C399" s="6">
        <v>88.3</v>
      </c>
      <c r="D399" s="6"/>
      <c r="E399" s="6">
        <v>4.87E-2</v>
      </c>
      <c r="F399" s="6">
        <v>100</v>
      </c>
      <c r="H399" s="8">
        <v>4.7399999999999998E-2</v>
      </c>
      <c r="I399" s="8">
        <v>106</v>
      </c>
    </row>
    <row r="400" spans="2:9" x14ac:dyDescent="0.3">
      <c r="B400" s="6">
        <v>6.1499999999999999E-2</v>
      </c>
      <c r="C400" s="6">
        <v>77.599999999999994</v>
      </c>
      <c r="D400" s="6"/>
      <c r="E400" s="6">
        <v>6.08E-2</v>
      </c>
      <c r="F400" s="6">
        <v>90.9</v>
      </c>
      <c r="H400" s="8">
        <v>6.1499999999999999E-2</v>
      </c>
      <c r="I400" s="8">
        <v>94.9</v>
      </c>
    </row>
    <row r="401" spans="2:9" x14ac:dyDescent="0.3">
      <c r="B401" s="6">
        <v>7.6899999999999996E-2</v>
      </c>
      <c r="C401" s="6">
        <v>73.3</v>
      </c>
      <c r="D401" s="6"/>
      <c r="E401" s="6">
        <v>7.8100000000000003E-2</v>
      </c>
      <c r="F401" s="6">
        <v>78.099999999999994</v>
      </c>
      <c r="H401" s="8">
        <v>7.8299999999999995E-2</v>
      </c>
      <c r="I401" s="8">
        <v>83.9</v>
      </c>
    </row>
    <row r="402" spans="2:9" x14ac:dyDescent="0.3">
      <c r="B402" s="6">
        <v>9.8100000000000007E-2</v>
      </c>
      <c r="C402" s="6">
        <v>65.099999999999994</v>
      </c>
      <c r="D402" s="6"/>
      <c r="E402" s="6">
        <v>9.8900000000000002E-2</v>
      </c>
      <c r="F402" s="6">
        <v>68.3</v>
      </c>
      <c r="H402" s="8">
        <v>9.9000000000000005E-2</v>
      </c>
      <c r="I402" s="8">
        <v>74.3</v>
      </c>
    </row>
    <row r="403" spans="2:9" x14ac:dyDescent="0.3">
      <c r="B403" s="6">
        <v>0.125</v>
      </c>
      <c r="C403" s="6">
        <v>58.2</v>
      </c>
      <c r="D403" s="6"/>
      <c r="E403" s="6">
        <v>0.126</v>
      </c>
      <c r="F403" s="6">
        <v>60.1</v>
      </c>
      <c r="H403" s="8">
        <v>0.124</v>
      </c>
      <c r="I403" s="8">
        <v>66.7</v>
      </c>
    </row>
    <row r="404" spans="2:9" x14ac:dyDescent="0.3">
      <c r="B404" s="6">
        <v>0.156</v>
      </c>
      <c r="C404" s="6">
        <v>50.4</v>
      </c>
      <c r="D404" s="6"/>
      <c r="E404" s="6">
        <v>0.154</v>
      </c>
      <c r="F404" s="6">
        <v>54.3</v>
      </c>
      <c r="H404" s="8">
        <v>0.157</v>
      </c>
      <c r="I404" s="8">
        <v>56.8</v>
      </c>
    </row>
    <row r="405" spans="2:9" x14ac:dyDescent="0.3">
      <c r="B405" s="6">
        <v>0.19700000000000001</v>
      </c>
      <c r="C405" s="6">
        <v>42.9</v>
      </c>
      <c r="D405" s="6"/>
      <c r="E405" s="6">
        <v>0.19900000000000001</v>
      </c>
      <c r="F405" s="6">
        <v>45.9</v>
      </c>
      <c r="H405" s="8">
        <v>0.19800000000000001</v>
      </c>
      <c r="I405" s="8">
        <v>47.4</v>
      </c>
    </row>
    <row r="406" spans="2:9" x14ac:dyDescent="0.3">
      <c r="B406" s="6">
        <v>0.249</v>
      </c>
      <c r="C406" s="6">
        <v>36.700000000000003</v>
      </c>
      <c r="D406" s="6"/>
      <c r="E406" s="6">
        <v>0.248</v>
      </c>
      <c r="F406" s="6">
        <v>40.799999999999997</v>
      </c>
      <c r="H406" s="8">
        <v>0.25</v>
      </c>
      <c r="I406" s="8">
        <v>39.4</v>
      </c>
    </row>
    <row r="407" spans="2:9" x14ac:dyDescent="0.3">
      <c r="B407" s="6">
        <v>0.315</v>
      </c>
      <c r="C407" s="6">
        <v>32</v>
      </c>
      <c r="D407" s="6"/>
      <c r="E407" s="6">
        <v>0.318</v>
      </c>
      <c r="F407" s="6">
        <v>34.1</v>
      </c>
      <c r="H407" s="8">
        <v>0.315</v>
      </c>
      <c r="I407" s="8">
        <v>33.200000000000003</v>
      </c>
    </row>
    <row r="408" spans="2:9" x14ac:dyDescent="0.3">
      <c r="B408" s="6">
        <v>0.39900000000000002</v>
      </c>
      <c r="C408" s="6">
        <v>25.6</v>
      </c>
      <c r="D408" s="6"/>
      <c r="E408" s="6">
        <v>0.40200000000000002</v>
      </c>
      <c r="F408" s="6">
        <v>27.5</v>
      </c>
      <c r="H408" s="8">
        <v>0.39600000000000002</v>
      </c>
      <c r="I408" s="8">
        <v>28.2</v>
      </c>
    </row>
    <row r="409" spans="2:9" x14ac:dyDescent="0.3">
      <c r="B409" s="6">
        <v>0.5</v>
      </c>
      <c r="C409" s="6">
        <v>22.2</v>
      </c>
      <c r="D409" s="6"/>
      <c r="E409" s="6">
        <v>0.501</v>
      </c>
      <c r="F409" s="6">
        <v>22.6</v>
      </c>
      <c r="H409" s="8">
        <v>0.501</v>
      </c>
      <c r="I409" s="8">
        <v>23</v>
      </c>
    </row>
    <row r="410" spans="2:9" x14ac:dyDescent="0.3">
      <c r="B410" s="6">
        <v>0.63400000000000001</v>
      </c>
      <c r="C410" s="6">
        <v>17.3</v>
      </c>
      <c r="D410" s="6"/>
      <c r="E410" s="6">
        <v>0.628</v>
      </c>
      <c r="F410" s="6">
        <v>18.8</v>
      </c>
      <c r="H410" s="8">
        <v>0.63100000000000001</v>
      </c>
      <c r="I410" s="8">
        <v>19.2</v>
      </c>
    </row>
    <row r="411" spans="2:9" x14ac:dyDescent="0.3">
      <c r="B411" s="6">
        <v>0.79300000000000004</v>
      </c>
      <c r="C411" s="6">
        <v>14.2</v>
      </c>
      <c r="D411" s="6"/>
      <c r="E411" s="6">
        <v>0.79400000000000004</v>
      </c>
      <c r="F411" s="6">
        <v>16</v>
      </c>
      <c r="H411" s="8">
        <v>0.79100000000000004</v>
      </c>
      <c r="I411" s="8">
        <v>16.100000000000001</v>
      </c>
    </row>
    <row r="412" spans="2:9" x14ac:dyDescent="0.3">
      <c r="B412" s="6">
        <v>0.999</v>
      </c>
      <c r="C412" s="6">
        <v>11.9</v>
      </c>
      <c r="D412" s="6"/>
      <c r="E412" s="6">
        <v>1</v>
      </c>
      <c r="F412" s="6">
        <v>13.7</v>
      </c>
      <c r="H412" s="8">
        <v>0.998</v>
      </c>
      <c r="I412" s="8">
        <v>13.1</v>
      </c>
    </row>
    <row r="413" spans="2:9" x14ac:dyDescent="0.3">
      <c r="B413" s="6">
        <v>1.26</v>
      </c>
      <c r="C413" s="6">
        <v>10.4</v>
      </c>
      <c r="D413" s="6"/>
      <c r="E413" s="6">
        <v>1.26</v>
      </c>
      <c r="F413" s="6">
        <v>11.2</v>
      </c>
      <c r="H413" s="8">
        <v>1.26</v>
      </c>
      <c r="I413" s="8">
        <v>11.2</v>
      </c>
    </row>
    <row r="414" spans="2:9" x14ac:dyDescent="0.3">
      <c r="B414" s="6">
        <v>1.58</v>
      </c>
      <c r="C414" s="6">
        <v>8.86</v>
      </c>
      <c r="D414" s="6"/>
      <c r="E414" s="6">
        <v>1.58</v>
      </c>
      <c r="F414" s="6">
        <v>9.74</v>
      </c>
      <c r="H414" s="8">
        <v>1.59</v>
      </c>
      <c r="I414" s="8">
        <v>9.66</v>
      </c>
    </row>
    <row r="415" spans="2:9" x14ac:dyDescent="0.3">
      <c r="B415" s="6">
        <v>2</v>
      </c>
      <c r="C415" s="6">
        <v>7.5</v>
      </c>
      <c r="D415" s="6"/>
      <c r="E415" s="6">
        <v>1.99</v>
      </c>
      <c r="F415" s="6">
        <v>7.94</v>
      </c>
      <c r="H415" s="8">
        <v>2</v>
      </c>
      <c r="I415" s="8">
        <v>7.83</v>
      </c>
    </row>
    <row r="416" spans="2:9" x14ac:dyDescent="0.3">
      <c r="B416" s="6">
        <v>2.5099999999999998</v>
      </c>
      <c r="C416" s="6">
        <v>6.03</v>
      </c>
      <c r="D416" s="6"/>
      <c r="E416" s="6">
        <v>2.5099999999999998</v>
      </c>
      <c r="F416" s="6">
        <v>6.74</v>
      </c>
      <c r="H416" s="8">
        <v>2.5099999999999998</v>
      </c>
      <c r="I416" s="8">
        <v>6.41</v>
      </c>
    </row>
    <row r="417" spans="2:9" x14ac:dyDescent="0.3">
      <c r="B417" s="6">
        <v>3.16</v>
      </c>
      <c r="C417" s="6">
        <v>5.32</v>
      </c>
      <c r="D417" s="6"/>
      <c r="E417" s="6">
        <v>3.16</v>
      </c>
      <c r="F417" s="6">
        <v>5.51</v>
      </c>
      <c r="H417" s="8">
        <v>3.16</v>
      </c>
      <c r="I417" s="8">
        <v>5.53</v>
      </c>
    </row>
    <row r="418" spans="2:9" x14ac:dyDescent="0.3">
      <c r="B418" s="6">
        <v>3.98</v>
      </c>
      <c r="C418" s="6">
        <v>4.3600000000000003</v>
      </c>
      <c r="D418" s="6"/>
      <c r="E418" s="6">
        <v>3.98</v>
      </c>
      <c r="F418" s="6">
        <v>4.67</v>
      </c>
      <c r="H418" s="8">
        <v>3.98</v>
      </c>
      <c r="I418" s="8">
        <v>4.41</v>
      </c>
    </row>
    <row r="419" spans="2:9" x14ac:dyDescent="0.3">
      <c r="B419" s="6">
        <v>5.01</v>
      </c>
      <c r="C419" s="6">
        <v>3.63</v>
      </c>
      <c r="D419" s="6"/>
      <c r="E419" s="6">
        <v>5.01</v>
      </c>
      <c r="F419" s="6">
        <v>3.86</v>
      </c>
      <c r="H419" s="8">
        <v>5.0199999999999996</v>
      </c>
      <c r="I419" s="8">
        <v>3.78</v>
      </c>
    </row>
    <row r="420" spans="2:9" x14ac:dyDescent="0.3">
      <c r="B420" s="6">
        <v>6.31</v>
      </c>
      <c r="C420" s="6">
        <v>3.01</v>
      </c>
      <c r="D420" s="6"/>
      <c r="E420" s="6">
        <v>6.31</v>
      </c>
      <c r="F420" s="6">
        <v>3.26</v>
      </c>
      <c r="H420" s="8">
        <v>6.31</v>
      </c>
      <c r="I420" s="8">
        <v>3.19</v>
      </c>
    </row>
    <row r="421" spans="2:9" x14ac:dyDescent="0.3">
      <c r="B421" s="6">
        <v>7.94</v>
      </c>
      <c r="C421" s="6">
        <v>2.5499999999999998</v>
      </c>
      <c r="D421" s="6"/>
      <c r="E421" s="6">
        <v>7.95</v>
      </c>
      <c r="F421" s="6">
        <v>2.72</v>
      </c>
      <c r="H421" s="8">
        <v>7.94</v>
      </c>
      <c r="I421" s="8">
        <v>2.63</v>
      </c>
    </row>
    <row r="422" spans="2:9" x14ac:dyDescent="0.3">
      <c r="B422" s="6">
        <v>10</v>
      </c>
      <c r="C422" s="6">
        <v>2.12</v>
      </c>
      <c r="D422" s="6"/>
      <c r="E422" s="6">
        <v>10</v>
      </c>
      <c r="F422" s="6">
        <v>2.25</v>
      </c>
      <c r="H422" s="8">
        <v>10</v>
      </c>
      <c r="I422" s="8">
        <v>2.1800000000000002</v>
      </c>
    </row>
    <row r="423" spans="2:9" x14ac:dyDescent="0.3">
      <c r="B423" s="6">
        <v>12.6</v>
      </c>
      <c r="C423" s="6">
        <v>1.77</v>
      </c>
      <c r="D423" s="6"/>
      <c r="E423" s="6">
        <v>12.6</v>
      </c>
      <c r="F423" s="6">
        <v>1.89</v>
      </c>
      <c r="H423" s="8">
        <v>12.6</v>
      </c>
      <c r="I423" s="8">
        <v>1.83</v>
      </c>
    </row>
    <row r="424" spans="2:9" x14ac:dyDescent="0.3">
      <c r="B424" s="6">
        <v>15.8</v>
      </c>
      <c r="C424" s="6">
        <v>1.47</v>
      </c>
      <c r="D424" s="6"/>
      <c r="E424" s="6">
        <v>15.9</v>
      </c>
      <c r="F424" s="6">
        <v>1.58</v>
      </c>
      <c r="H424" s="8">
        <v>15.8</v>
      </c>
      <c r="I424" s="8">
        <v>1.52</v>
      </c>
    </row>
    <row r="425" spans="2:9" x14ac:dyDescent="0.3">
      <c r="B425" s="6">
        <v>20</v>
      </c>
      <c r="C425" s="6">
        <v>1.26</v>
      </c>
      <c r="D425" s="6"/>
      <c r="E425" s="6">
        <v>20</v>
      </c>
      <c r="F425" s="6">
        <v>1.31</v>
      </c>
      <c r="H425" s="8">
        <v>20</v>
      </c>
      <c r="I425" s="8">
        <v>1.28</v>
      </c>
    </row>
    <row r="426" spans="2:9" x14ac:dyDescent="0.3">
      <c r="B426" s="6">
        <v>25.1</v>
      </c>
      <c r="C426" s="6">
        <v>1.04</v>
      </c>
      <c r="D426" s="6"/>
      <c r="E426" s="6">
        <v>25.1</v>
      </c>
      <c r="F426" s="6">
        <v>1.1000000000000001</v>
      </c>
      <c r="H426" s="8">
        <v>25.1</v>
      </c>
      <c r="I426" s="8">
        <v>1.06</v>
      </c>
    </row>
    <row r="427" spans="2:9" x14ac:dyDescent="0.3">
      <c r="B427" s="6">
        <v>31.6</v>
      </c>
      <c r="C427" s="6">
        <v>0.89500000000000002</v>
      </c>
      <c r="D427" s="6"/>
      <c r="E427" s="6">
        <v>31.6</v>
      </c>
      <c r="F427" s="6">
        <v>0.91</v>
      </c>
      <c r="H427" s="8">
        <v>31.6</v>
      </c>
      <c r="I427" s="8">
        <v>0.89</v>
      </c>
    </row>
    <row r="428" spans="2:9" x14ac:dyDescent="0.3">
      <c r="B428" s="6">
        <v>39.799999999999997</v>
      </c>
      <c r="C428" s="6">
        <v>0.76</v>
      </c>
      <c r="D428" s="6"/>
      <c r="E428" s="6">
        <v>39.799999999999997</v>
      </c>
      <c r="F428" s="6">
        <v>0.76</v>
      </c>
      <c r="H428" s="8">
        <v>39.799999999999997</v>
      </c>
      <c r="I428" s="8">
        <v>0.75700000000000001</v>
      </c>
    </row>
    <row r="429" spans="2:9" x14ac:dyDescent="0.3">
      <c r="B429" s="6">
        <v>50.1</v>
      </c>
      <c r="C429" s="6">
        <v>0.63900000000000001</v>
      </c>
      <c r="D429" s="6"/>
      <c r="E429" s="6">
        <v>50.1</v>
      </c>
      <c r="F429" s="6">
        <v>0.64500000000000002</v>
      </c>
      <c r="H429" s="8">
        <v>50.1</v>
      </c>
      <c r="I429" s="8">
        <v>0.63400000000000001</v>
      </c>
    </row>
    <row r="430" spans="2:9" x14ac:dyDescent="0.3">
      <c r="B430" s="6">
        <v>63.1</v>
      </c>
      <c r="C430" s="6">
        <v>0.55100000000000005</v>
      </c>
      <c r="D430" s="6"/>
      <c r="E430" s="6">
        <v>63.1</v>
      </c>
      <c r="F430" s="6">
        <v>0.55300000000000005</v>
      </c>
      <c r="H430" s="8">
        <v>63.1</v>
      </c>
      <c r="I430" s="8">
        <v>0.54200000000000004</v>
      </c>
    </row>
    <row r="431" spans="2:9" x14ac:dyDescent="0.3">
      <c r="B431" s="6">
        <v>79.400000000000006</v>
      </c>
      <c r="C431" s="6">
        <v>0.48</v>
      </c>
      <c r="D431" s="6"/>
      <c r="E431" s="6">
        <v>79.400000000000006</v>
      </c>
      <c r="F431" s="6">
        <v>0.49</v>
      </c>
      <c r="H431" s="8">
        <v>79.400000000000006</v>
      </c>
      <c r="I431" s="8">
        <v>0.47699999999999998</v>
      </c>
    </row>
    <row r="432" spans="2:9" x14ac:dyDescent="0.3">
      <c r="B432" s="6">
        <v>100</v>
      </c>
      <c r="C432" s="6">
        <v>0.42499999999999999</v>
      </c>
      <c r="D432" s="6"/>
      <c r="E432" s="6">
        <v>100</v>
      </c>
      <c r="F432" s="6">
        <v>0.434</v>
      </c>
      <c r="H432" s="8">
        <v>100</v>
      </c>
      <c r="I432" s="8">
        <v>0.41899999999999998</v>
      </c>
    </row>
    <row r="433" spans="2:9" x14ac:dyDescent="0.3">
      <c r="B433" s="6">
        <v>126</v>
      </c>
      <c r="C433" s="6">
        <v>0.38900000000000001</v>
      </c>
      <c r="D433" s="6"/>
      <c r="E433" s="6">
        <v>126</v>
      </c>
      <c r="F433" s="6">
        <v>0.39200000000000002</v>
      </c>
      <c r="H433" s="8">
        <v>126</v>
      </c>
      <c r="I433" s="8">
        <v>0.374</v>
      </c>
    </row>
    <row r="434" spans="2:9" x14ac:dyDescent="0.3">
      <c r="B434" s="6">
        <v>158</v>
      </c>
      <c r="C434" s="6">
        <v>0.36499999999999999</v>
      </c>
      <c r="D434" s="6"/>
      <c r="E434" s="6">
        <v>158</v>
      </c>
      <c r="F434" s="6">
        <v>0.375</v>
      </c>
      <c r="G434" s="6"/>
      <c r="H434" s="6">
        <v>158</v>
      </c>
      <c r="I434" s="6">
        <v>0.35099999999999998</v>
      </c>
    </row>
    <row r="435" spans="2:9" x14ac:dyDescent="0.3">
      <c r="B435" s="6">
        <v>200</v>
      </c>
      <c r="C435" s="6">
        <v>0.35199999999999998</v>
      </c>
      <c r="D435" s="6"/>
      <c r="E435" s="6">
        <v>200</v>
      </c>
      <c r="F435" s="6">
        <v>0.36099999999999999</v>
      </c>
      <c r="G435" s="6"/>
      <c r="H435" s="6">
        <v>200</v>
      </c>
      <c r="I435" s="6">
        <v>0.34899999999999998</v>
      </c>
    </row>
    <row r="436" spans="2:9" x14ac:dyDescent="0.3">
      <c r="B436" s="6">
        <v>251</v>
      </c>
      <c r="C436" s="6">
        <v>0.35699999999999998</v>
      </c>
      <c r="D436" s="6"/>
      <c r="E436" s="6">
        <v>251</v>
      </c>
      <c r="F436" s="6">
        <v>0.35</v>
      </c>
      <c r="G436" s="6"/>
      <c r="H436" s="6">
        <v>251</v>
      </c>
      <c r="I436" s="6">
        <v>0.35399999999999998</v>
      </c>
    </row>
    <row r="437" spans="2:9" x14ac:dyDescent="0.3">
      <c r="B437" s="57">
        <v>316</v>
      </c>
      <c r="C437" s="6">
        <v>0.36899999999999999</v>
      </c>
      <c r="D437" s="6"/>
      <c r="E437" s="6">
        <v>316</v>
      </c>
      <c r="F437" s="6">
        <v>0.377</v>
      </c>
      <c r="G437" s="6"/>
      <c r="H437" s="6">
        <v>316</v>
      </c>
      <c r="I437" s="6">
        <v>0.35599999999999998</v>
      </c>
    </row>
    <row r="438" spans="2:9" x14ac:dyDescent="0.3">
      <c r="B438" s="6">
        <v>398</v>
      </c>
      <c r="C438" s="6">
        <v>0.40799999999999997</v>
      </c>
      <c r="D438" s="6"/>
      <c r="E438" s="6">
        <v>398</v>
      </c>
      <c r="F438" s="6">
        <v>0.40600000000000003</v>
      </c>
      <c r="G438" s="6"/>
      <c r="H438" s="6">
        <v>398</v>
      </c>
      <c r="I438" s="6">
        <v>0.4</v>
      </c>
    </row>
    <row r="439" spans="2:9" x14ac:dyDescent="0.3">
      <c r="B439" s="6">
        <v>501</v>
      </c>
      <c r="C439" s="6">
        <v>0.45300000000000001</v>
      </c>
      <c r="D439" s="6"/>
      <c r="E439" s="6">
        <v>501</v>
      </c>
      <c r="F439" s="6">
        <v>0.45500000000000002</v>
      </c>
      <c r="H439" s="8">
        <v>501</v>
      </c>
      <c r="I439" s="8">
        <v>0.438</v>
      </c>
    </row>
    <row r="440" spans="2:9" x14ac:dyDescent="0.3">
      <c r="B440" s="6">
        <v>631</v>
      </c>
      <c r="C440" s="6">
        <v>0.53200000000000003</v>
      </c>
      <c r="D440" s="6"/>
      <c r="E440" s="6">
        <v>631</v>
      </c>
      <c r="F440" s="6">
        <v>0.501</v>
      </c>
      <c r="H440" s="8">
        <v>631</v>
      </c>
      <c r="I440" s="8">
        <v>0.48</v>
      </c>
    </row>
    <row r="441" spans="2:9" x14ac:dyDescent="0.3">
      <c r="B441" s="6">
        <v>794</v>
      </c>
      <c r="C441" s="6">
        <v>0.54500000000000004</v>
      </c>
      <c r="D441" s="6"/>
      <c r="E441" s="6">
        <v>794</v>
      </c>
      <c r="F441" s="6">
        <v>0.54800000000000004</v>
      </c>
      <c r="H441" s="8">
        <v>794</v>
      </c>
      <c r="I441" s="8">
        <v>0.499</v>
      </c>
    </row>
    <row r="442" spans="2:9" x14ac:dyDescent="0.3">
      <c r="B442" s="6">
        <v>1000</v>
      </c>
      <c r="C442" s="6">
        <v>0.55100000000000005</v>
      </c>
      <c r="D442" s="6"/>
      <c r="E442" s="6">
        <v>1000</v>
      </c>
      <c r="F442" s="6">
        <v>0.56200000000000006</v>
      </c>
      <c r="H442" s="8">
        <v>1000</v>
      </c>
      <c r="I442" s="8">
        <v>0.55400000000000005</v>
      </c>
    </row>
    <row r="443" spans="2:9" x14ac:dyDescent="0.3">
      <c r="B443" s="6"/>
      <c r="C443" s="6"/>
      <c r="D443" s="6"/>
      <c r="E443" s="6"/>
      <c r="F443" s="6"/>
      <c r="H443" s="8"/>
      <c r="I44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108"/>
  <sheetViews>
    <sheetView topLeftCell="G1" workbookViewId="0">
      <selection sqref="A1:XFD1048576"/>
    </sheetView>
  </sheetViews>
  <sheetFormatPr defaultRowHeight="14.4" x14ac:dyDescent="0.3"/>
  <cols>
    <col min="2" max="2" width="10.77734375" customWidth="1"/>
    <col min="3" max="3" width="9.88671875" customWidth="1"/>
    <col min="4" max="4" width="11.77734375" style="6" customWidth="1"/>
    <col min="6" max="6" width="9.77734375" customWidth="1"/>
    <col min="7" max="7" width="11.88671875" customWidth="1"/>
    <col min="8" max="8" width="11.88671875" style="6" customWidth="1"/>
    <col min="10" max="10" width="11.77734375" customWidth="1"/>
    <col min="11" max="11" width="12" customWidth="1"/>
    <col min="12" max="12" width="11.6640625" style="6" customWidth="1"/>
    <col min="14" max="14" width="12.21875" customWidth="1"/>
    <col min="15" max="15" width="12" customWidth="1"/>
    <col min="16" max="16" width="11.21875" style="6" customWidth="1"/>
    <col min="18" max="19" width="12.21875" customWidth="1"/>
    <col min="20" max="20" width="11.77734375" style="6" customWidth="1"/>
    <col min="22" max="22" width="12.44140625" customWidth="1"/>
    <col min="23" max="23" width="13.109375" customWidth="1"/>
    <col min="24" max="24" width="11.33203125" style="6" customWidth="1"/>
  </cols>
  <sheetData>
    <row r="3" spans="2:24" ht="15" customHeight="1" x14ac:dyDescent="0.3">
      <c r="B3" s="2" t="s">
        <v>7</v>
      </c>
      <c r="F3" s="2" t="s">
        <v>8</v>
      </c>
      <c r="J3" s="2" t="s">
        <v>9</v>
      </c>
      <c r="N3" s="2" t="s">
        <v>10</v>
      </c>
      <c r="R3" s="2" t="s">
        <v>11</v>
      </c>
      <c r="V3" s="2" t="s">
        <v>12</v>
      </c>
    </row>
    <row r="4" spans="2:24" ht="15" customHeight="1" x14ac:dyDescent="0.3">
      <c r="B4" s="2"/>
      <c r="F4" s="7"/>
      <c r="J4" s="2"/>
      <c r="N4" s="2"/>
      <c r="R4" s="2"/>
      <c r="V4" s="2"/>
    </row>
    <row r="6" spans="2:24" x14ac:dyDescent="0.3">
      <c r="B6" s="4" t="s">
        <v>1</v>
      </c>
      <c r="C6" s="4" t="s">
        <v>3</v>
      </c>
      <c r="D6" s="126" t="s">
        <v>77</v>
      </c>
      <c r="F6" s="4" t="s">
        <v>1</v>
      </c>
      <c r="G6" s="4" t="s">
        <v>3</v>
      </c>
      <c r="H6" s="126" t="s">
        <v>77</v>
      </c>
      <c r="J6" s="4" t="s">
        <v>1</v>
      </c>
      <c r="K6" s="4" t="s">
        <v>3</v>
      </c>
      <c r="L6" s="126" t="s">
        <v>77</v>
      </c>
      <c r="N6" s="4" t="s">
        <v>1</v>
      </c>
      <c r="O6" s="4" t="s">
        <v>3</v>
      </c>
      <c r="P6" s="126" t="s">
        <v>77</v>
      </c>
      <c r="R6" s="4" t="s">
        <v>1</v>
      </c>
      <c r="S6" s="4" t="s">
        <v>3</v>
      </c>
      <c r="T6" s="126" t="s">
        <v>77</v>
      </c>
      <c r="V6" s="4" t="s">
        <v>1</v>
      </c>
      <c r="W6" s="4" t="s">
        <v>3</v>
      </c>
      <c r="X6" s="126" t="s">
        <v>77</v>
      </c>
    </row>
    <row r="7" spans="2:24" x14ac:dyDescent="0.3">
      <c r="B7" s="5" t="s">
        <v>2</v>
      </c>
      <c r="C7" s="5" t="s">
        <v>4</v>
      </c>
      <c r="D7" s="124" t="s">
        <v>78</v>
      </c>
      <c r="F7" s="5" t="s">
        <v>2</v>
      </c>
      <c r="G7" s="5" t="s">
        <v>4</v>
      </c>
      <c r="H7" s="124" t="s">
        <v>78</v>
      </c>
      <c r="J7" s="5" t="s">
        <v>2</v>
      </c>
      <c r="K7" s="5" t="s">
        <v>4</v>
      </c>
      <c r="L7" s="124" t="s">
        <v>78</v>
      </c>
      <c r="N7" s="5" t="s">
        <v>2</v>
      </c>
      <c r="O7" s="5" t="s">
        <v>4</v>
      </c>
      <c r="P7" s="124" t="s">
        <v>78</v>
      </c>
      <c r="R7" s="5" t="s">
        <v>2</v>
      </c>
      <c r="S7" s="5" t="s">
        <v>4</v>
      </c>
      <c r="T7" s="124" t="s">
        <v>78</v>
      </c>
      <c r="V7" s="5" t="s">
        <v>2</v>
      </c>
      <c r="W7" s="5" t="s">
        <v>4</v>
      </c>
      <c r="X7" s="124" t="s">
        <v>78</v>
      </c>
    </row>
    <row r="8" spans="2:24" x14ac:dyDescent="0.3">
      <c r="B8" s="14">
        <f>AVERAGE('Raw data'!B12,'Raw data'!E12,'Raw data'!H12)</f>
        <v>9.6150000000000006E-5</v>
      </c>
      <c r="C8" s="15">
        <f>AVERAGE('Raw data'!C12,'Raw data'!F12,'Raw data'!I12)</f>
        <v>78350</v>
      </c>
      <c r="D8" s="15">
        <f>C8*B8</f>
        <v>7.5333525000000003</v>
      </c>
      <c r="E8" s="16"/>
      <c r="F8" s="14">
        <f>AVERAGE('Raw data'!B86,'Raw data'!H86)</f>
        <v>1.08E-4</v>
      </c>
      <c r="G8" s="15">
        <f>AVERAGE('Raw data'!C86,'Raw data'!I86)</f>
        <v>55000</v>
      </c>
      <c r="H8" s="15">
        <f>G8*F8</f>
        <v>5.9399999999999995</v>
      </c>
      <c r="I8" s="16"/>
      <c r="J8" s="14">
        <f>AVERAGE('Raw data'!B160,'Raw data'!E160,'Raw data'!H160)</f>
        <v>2.8600000000000001E-4</v>
      </c>
      <c r="K8" s="15">
        <f>AVERAGE('Raw data'!C160,'Raw data'!F160,'Raw data'!I160)</f>
        <v>5326.666666666667</v>
      </c>
      <c r="L8" s="15">
        <f>K8*J8</f>
        <v>1.5234266666666669</v>
      </c>
      <c r="M8" s="16"/>
      <c r="N8" s="14">
        <f>AVERAGE('Raw data'!B234,'Raw data'!H234)</f>
        <v>2.4649999999999997E-4</v>
      </c>
      <c r="O8" s="15">
        <f>AVERAGE('Raw data'!C234,'Raw data'!I234)</f>
        <v>13200</v>
      </c>
      <c r="P8" s="15">
        <f>O8*N8</f>
        <v>3.2537999999999996</v>
      </c>
      <c r="Q8" s="16"/>
      <c r="R8" s="14">
        <f>AVERAGE('Raw data'!B308,'Raw data'!E308,'Raw data'!H308)</f>
        <v>6.7166666666666677E-4</v>
      </c>
      <c r="S8" s="15">
        <f>AVERAGE('Raw data'!C308,'Raw data'!F308,'Raw data'!I308)</f>
        <v>152.33333333333334</v>
      </c>
      <c r="T8" s="15">
        <f>S8*R8</f>
        <v>0.10231722222222224</v>
      </c>
      <c r="U8" s="16"/>
      <c r="V8" s="67"/>
      <c r="W8" s="68"/>
      <c r="X8" s="15">
        <f>W8*V8</f>
        <v>0</v>
      </c>
    </row>
    <row r="9" spans="2:24" x14ac:dyDescent="0.3">
      <c r="B9" s="14">
        <f>AVERAGE('Raw data'!B13,'Raw data'!E13,'Raw data'!H13)</f>
        <v>8.2349999999999996E-5</v>
      </c>
      <c r="C9" s="15">
        <f>AVERAGE('Raw data'!C13,'Raw data'!F13,'Raw data'!I13)</f>
        <v>101000</v>
      </c>
      <c r="D9" s="15">
        <f t="shared" ref="D9:D68" si="0">C9*B9</f>
        <v>8.3173499999999994</v>
      </c>
      <c r="E9" s="16"/>
      <c r="F9" s="14">
        <f>AVERAGE('Raw data'!B87,'Raw data'!H87)</f>
        <v>1.22E-4</v>
      </c>
      <c r="G9" s="15">
        <f>AVERAGE('Raw data'!C87,'Raw data'!I87)</f>
        <v>51850</v>
      </c>
      <c r="H9" s="15">
        <f t="shared" ref="H9:H68" si="1">G9*F9</f>
        <v>6.3256999999999994</v>
      </c>
      <c r="I9" s="16"/>
      <c r="J9" s="14">
        <f>AVERAGE('Raw data'!B161,'Raw data'!E161,'Raw data'!H161)</f>
        <v>2.7766666666666668E-4</v>
      </c>
      <c r="K9" s="15">
        <f>AVERAGE('Raw data'!C161,'Raw data'!F161,'Raw data'!I161)</f>
        <v>6490</v>
      </c>
      <c r="L9" s="15">
        <f t="shared" ref="L9:L68" si="2">K9*J9</f>
        <v>1.8020566666666666</v>
      </c>
      <c r="M9" s="16"/>
      <c r="N9" s="14">
        <f>AVERAGE('Raw data'!B235,'Raw data'!H235)</f>
        <v>2.765E-4</v>
      </c>
      <c r="O9" s="15">
        <f>AVERAGE('Raw data'!C235,'Raw data'!I235)</f>
        <v>12850</v>
      </c>
      <c r="P9" s="15">
        <f t="shared" ref="P9:P68" si="3">O9*N9</f>
        <v>3.5530249999999999</v>
      </c>
      <c r="Q9" s="16"/>
      <c r="R9" s="14">
        <f>AVERAGE('Raw data'!B309,'Raw data'!E309,'Raw data'!H309)</f>
        <v>7.5199999999999996E-4</v>
      </c>
      <c r="S9" s="15">
        <f>AVERAGE('Raw data'!C309,'Raw data'!F309,'Raw data'!I309)</f>
        <v>334.33333333333331</v>
      </c>
      <c r="T9" s="15">
        <f t="shared" ref="T9:T68" si="4">S9*R9</f>
        <v>0.25141866666666662</v>
      </c>
      <c r="U9" s="16"/>
      <c r="V9" s="67"/>
      <c r="W9" s="68"/>
      <c r="X9" s="15">
        <f t="shared" ref="X9:X59" si="5">W9*V9</f>
        <v>0</v>
      </c>
    </row>
    <row r="10" spans="2:24" x14ac:dyDescent="0.3">
      <c r="B10" s="14">
        <f>AVERAGE('Raw data'!B14,'Raw data'!E14,'Raw data'!H14)</f>
        <v>8.0500000000000005E-5</v>
      </c>
      <c r="C10" s="15">
        <f>AVERAGE('Raw data'!C14,'Raw data'!F14,'Raw data'!I14)</f>
        <v>112550</v>
      </c>
      <c r="D10" s="15">
        <f t="shared" si="0"/>
        <v>9.0602750000000007</v>
      </c>
      <c r="E10" s="16"/>
      <c r="F10" s="14">
        <f>AVERAGE('Raw data'!B88,'Raw data'!H88)</f>
        <v>1.4745000000000001E-4</v>
      </c>
      <c r="G10" s="15">
        <f>AVERAGE('Raw data'!C88,'Raw data'!I88)</f>
        <v>46350</v>
      </c>
      <c r="H10" s="15">
        <f t="shared" si="1"/>
        <v>6.8343075000000004</v>
      </c>
      <c r="I10" s="16"/>
      <c r="J10" s="14">
        <f>AVERAGE('Raw data'!B162,'Raw data'!E162,'Raw data'!H162)</f>
        <v>3.2499999999999999E-4</v>
      </c>
      <c r="K10" s="15">
        <f>AVERAGE('Raw data'!C162,'Raw data'!F162,'Raw data'!I162)</f>
        <v>6743.333333333333</v>
      </c>
      <c r="L10" s="15">
        <f t="shared" si="2"/>
        <v>2.191583333333333</v>
      </c>
      <c r="M10" s="16"/>
      <c r="N10" s="14">
        <f>AVERAGE('Raw data'!B236,'Raw data'!H236)</f>
        <v>3.1800000000000003E-4</v>
      </c>
      <c r="O10" s="15">
        <f>AVERAGE('Raw data'!C236,'Raw data'!I236)</f>
        <v>12300</v>
      </c>
      <c r="P10" s="15">
        <f t="shared" si="3"/>
        <v>3.9114000000000004</v>
      </c>
      <c r="Q10" s="16"/>
      <c r="R10" s="14">
        <f>AVERAGE('Raw data'!B310,'Raw data'!E310,'Raw data'!H310)</f>
        <v>9.2866666666666672E-4</v>
      </c>
      <c r="S10" s="15">
        <f>AVERAGE('Raw data'!C310,'Raw data'!F310,'Raw data'!I310)</f>
        <v>456.33333333333331</v>
      </c>
      <c r="T10" s="15">
        <f t="shared" si="4"/>
        <v>0.42378155555555558</v>
      </c>
      <c r="U10" s="16"/>
      <c r="V10" s="67"/>
      <c r="W10" s="68"/>
      <c r="X10" s="15">
        <f t="shared" si="5"/>
        <v>0</v>
      </c>
    </row>
    <row r="11" spans="2:24" x14ac:dyDescent="0.3">
      <c r="B11" s="14">
        <f>AVERAGE('Raw data'!B15,'Raw data'!E15,'Raw data'!H15)</f>
        <v>8.4350000000000004E-5</v>
      </c>
      <c r="C11" s="15">
        <f>AVERAGE('Raw data'!C15,'Raw data'!F15,'Raw data'!I15)</f>
        <v>113300</v>
      </c>
      <c r="D11" s="15">
        <f t="shared" si="0"/>
        <v>9.5568550000000005</v>
      </c>
      <c r="E11" s="16"/>
      <c r="F11" s="14">
        <f>AVERAGE('Raw data'!B89,'Raw data'!H89)</f>
        <v>1.885E-4</v>
      </c>
      <c r="G11" s="15">
        <f>AVERAGE('Raw data'!C89,'Raw data'!I89)</f>
        <v>39500</v>
      </c>
      <c r="H11" s="15">
        <f t="shared" si="1"/>
        <v>7.4457500000000003</v>
      </c>
      <c r="I11" s="16"/>
      <c r="J11" s="14">
        <f>AVERAGE('Raw data'!B163,'Raw data'!E163,'Raw data'!H163)</f>
        <v>4.7566666666666661E-4</v>
      </c>
      <c r="K11" s="15">
        <f>AVERAGE('Raw data'!C163,'Raw data'!F163,'Raw data'!I163)</f>
        <v>5526.666666666667</v>
      </c>
      <c r="L11" s="15">
        <f t="shared" si="2"/>
        <v>2.628851111111111</v>
      </c>
      <c r="M11" s="16"/>
      <c r="N11" s="14">
        <f>AVERAGE('Raw data'!B237,'Raw data'!H237)</f>
        <v>3.6650000000000002E-4</v>
      </c>
      <c r="O11" s="15">
        <f>AVERAGE('Raw data'!C237,'Raw data'!I237)</f>
        <v>11800</v>
      </c>
      <c r="P11" s="15">
        <f t="shared" si="3"/>
        <v>4.3247</v>
      </c>
      <c r="Q11" s="16"/>
      <c r="R11" s="14">
        <f>AVERAGE('Raw data'!B311,'Raw data'!E311,'Raw data'!H311)</f>
        <v>1.2300000000000002E-3</v>
      </c>
      <c r="S11" s="15">
        <f>AVERAGE('Raw data'!C311,'Raw data'!F311,'Raw data'!I311)</f>
        <v>557.66666666666663</v>
      </c>
      <c r="T11" s="15">
        <f t="shared" si="4"/>
        <v>0.68593000000000004</v>
      </c>
      <c r="U11" s="16"/>
      <c r="V11" s="14">
        <f>AVERAGE('Raw data'!B385,'Raw data'!E385,'Raw data'!H385)</f>
        <v>1.4633333333333332E-3</v>
      </c>
      <c r="W11" s="15">
        <f>AVERAGE('Raw data'!C385,'Raw data'!F385,'Raw data'!I385)</f>
        <v>74.533333333333346</v>
      </c>
      <c r="X11" s="15">
        <f t="shared" si="5"/>
        <v>0.10906711111111111</v>
      </c>
    </row>
    <row r="12" spans="2:24" x14ac:dyDescent="0.3">
      <c r="B12" s="14">
        <f>AVERAGE('Raw data'!B16,'Raw data'!E16,'Raw data'!H16)</f>
        <v>1.0185E-4</v>
      </c>
      <c r="C12" s="15">
        <f>AVERAGE('Raw data'!C16,'Raw data'!F16,'Raw data'!I16)</f>
        <v>94500</v>
      </c>
      <c r="D12" s="15">
        <f t="shared" si="0"/>
        <v>9.6248249999999995</v>
      </c>
      <c r="E12" s="16"/>
      <c r="F12" s="14">
        <f>AVERAGE('Raw data'!B90,'Raw data'!H90)</f>
        <v>2.2949999999999999E-4</v>
      </c>
      <c r="G12" s="15">
        <f>AVERAGE('Raw data'!C90,'Raw data'!I90)</f>
        <v>36000</v>
      </c>
      <c r="H12" s="15">
        <f t="shared" si="1"/>
        <v>8.2620000000000005</v>
      </c>
      <c r="I12" s="16"/>
      <c r="J12" s="14">
        <f>AVERAGE('Raw data'!B164,'Raw data'!E164,'Raw data'!H164)</f>
        <v>6.0900000000000006E-4</v>
      </c>
      <c r="K12" s="15">
        <f>AVERAGE('Raw data'!C164,'Raw data'!F164,'Raw data'!I164)</f>
        <v>5223.333333333333</v>
      </c>
      <c r="L12" s="15">
        <f t="shared" si="2"/>
        <v>3.1810100000000001</v>
      </c>
      <c r="M12" s="16"/>
      <c r="N12" s="14">
        <f>AVERAGE('Raw data'!B238,'Raw data'!H238)</f>
        <v>4.15E-4</v>
      </c>
      <c r="O12" s="15">
        <f>AVERAGE('Raw data'!C238,'Raw data'!I238)</f>
        <v>12335</v>
      </c>
      <c r="P12" s="15">
        <f t="shared" si="3"/>
        <v>5.1190249999999997</v>
      </c>
      <c r="Q12" s="16"/>
      <c r="R12" s="14">
        <f>AVERAGE('Raw data'!B312,'Raw data'!E312,'Raw data'!H312)</f>
        <v>1.4666666666666665E-3</v>
      </c>
      <c r="S12" s="15">
        <f>AVERAGE('Raw data'!C312,'Raw data'!F312,'Raw data'!I312)</f>
        <v>657.66666666666663</v>
      </c>
      <c r="T12" s="15">
        <f t="shared" si="4"/>
        <v>0.96457777777777765</v>
      </c>
      <c r="U12" s="16"/>
      <c r="V12" s="14">
        <f>AVERAGE('Raw data'!B386,'Raw data'!E386,'Raw data'!H386)</f>
        <v>1.9800000000000004E-3</v>
      </c>
      <c r="W12" s="15">
        <f>AVERAGE('Raw data'!C386,'Raw data'!F386,'Raw data'!I386)</f>
        <v>134.33333333333334</v>
      </c>
      <c r="X12" s="15">
        <f t="shared" si="5"/>
        <v>0.26598000000000005</v>
      </c>
    </row>
    <row r="13" spans="2:24" x14ac:dyDescent="0.3">
      <c r="B13" s="14">
        <f>AVERAGE('Raw data'!B17,'Raw data'!E17,'Raw data'!H17)</f>
        <v>1.0999999999999999E-4</v>
      </c>
      <c r="C13" s="15">
        <f>AVERAGE('Raw data'!C17,'Raw data'!F17,'Raw data'!I17)</f>
        <v>97650</v>
      </c>
      <c r="D13" s="15">
        <f t="shared" si="0"/>
        <v>10.741499999999998</v>
      </c>
      <c r="E13" s="16"/>
      <c r="F13" s="14">
        <f>AVERAGE('Raw data'!B91,'Raw data'!H91)</f>
        <v>2.7250000000000001E-4</v>
      </c>
      <c r="G13" s="15">
        <f>AVERAGE('Raw data'!C91,'Raw data'!I91)</f>
        <v>35350</v>
      </c>
      <c r="H13" s="15">
        <f t="shared" si="1"/>
        <v>9.6328750000000003</v>
      </c>
      <c r="I13" s="16"/>
      <c r="J13" s="14">
        <f>AVERAGE('Raw data'!B165,'Raw data'!E165,'Raw data'!H165)</f>
        <v>5.4666666666666665E-4</v>
      </c>
      <c r="K13" s="15">
        <f>AVERAGE('Raw data'!C165,'Raw data'!F165,'Raw data'!I165)</f>
        <v>7603.333333333333</v>
      </c>
      <c r="L13" s="15">
        <f t="shared" si="2"/>
        <v>4.1564888888888882</v>
      </c>
      <c r="M13" s="16"/>
      <c r="N13" s="14">
        <f>AVERAGE('Raw data'!B239,'Raw data'!H239)</f>
        <v>4.0250000000000003E-4</v>
      </c>
      <c r="O13" s="15">
        <f>AVERAGE('Raw data'!C239,'Raw data'!I239)</f>
        <v>14250</v>
      </c>
      <c r="P13" s="15">
        <f t="shared" si="3"/>
        <v>5.7356250000000006</v>
      </c>
      <c r="Q13" s="16"/>
      <c r="R13" s="14">
        <f>AVERAGE('Raw data'!B313,'Raw data'!E313,'Raw data'!H313)</f>
        <v>1.92E-3</v>
      </c>
      <c r="S13" s="15">
        <f>AVERAGE('Raw data'!C313,'Raw data'!F313,'Raw data'!I313)</f>
        <v>691.66666666666663</v>
      </c>
      <c r="T13" s="15">
        <f t="shared" si="4"/>
        <v>1.3280000000000001</v>
      </c>
      <c r="U13" s="16"/>
      <c r="V13" s="14">
        <f>AVERAGE('Raw data'!B387,'Raw data'!E387,'Raw data'!H387)</f>
        <v>2.5266666666666666E-3</v>
      </c>
      <c r="W13" s="15">
        <f>AVERAGE('Raw data'!C387,'Raw data'!F387,'Raw data'!I387)</f>
        <v>175.66666666666666</v>
      </c>
      <c r="X13" s="15">
        <f t="shared" si="5"/>
        <v>0.44385111111111109</v>
      </c>
    </row>
    <row r="14" spans="2:24" x14ac:dyDescent="0.3">
      <c r="B14" s="14">
        <f>AVERAGE('Raw data'!B18,'Raw data'!E18,'Raw data'!H18)</f>
        <v>1.2100000000000001E-4</v>
      </c>
      <c r="C14" s="15">
        <f>AVERAGE('Raw data'!C18,'Raw data'!F18,'Raw data'!I18)</f>
        <v>97150</v>
      </c>
      <c r="D14" s="15">
        <f t="shared" si="0"/>
        <v>11.755150000000002</v>
      </c>
      <c r="E14" s="16"/>
      <c r="F14" s="14">
        <f>AVERAGE('Raw data'!B92,'Raw data'!H92)</f>
        <v>3.2700000000000003E-4</v>
      </c>
      <c r="G14" s="15">
        <f>AVERAGE('Raw data'!C92,'Raw data'!I92)</f>
        <v>35800</v>
      </c>
      <c r="H14" s="15">
        <f t="shared" si="1"/>
        <v>11.706600000000002</v>
      </c>
      <c r="I14" s="16"/>
      <c r="J14" s="14">
        <f>AVERAGE('Raw data'!B166,'Raw data'!E166,'Raw data'!H166)</f>
        <v>8.1700000000000002E-4</v>
      </c>
      <c r="K14" s="15">
        <f>AVERAGE('Raw data'!C166,'Raw data'!F166,'Raw data'!I166)</f>
        <v>6020</v>
      </c>
      <c r="L14" s="15">
        <f t="shared" si="2"/>
        <v>4.9183399999999997</v>
      </c>
      <c r="M14" s="16"/>
      <c r="N14" s="14">
        <f>AVERAGE('Raw data'!B240,'Raw data'!H240)</f>
        <v>4.0099999999999999E-4</v>
      </c>
      <c r="O14" s="15">
        <f>AVERAGE('Raw data'!C240,'Raw data'!I240)</f>
        <v>16800</v>
      </c>
      <c r="P14" s="15">
        <f t="shared" si="3"/>
        <v>6.7367999999999997</v>
      </c>
      <c r="Q14" s="16"/>
      <c r="R14" s="14">
        <f>AVERAGE('Raw data'!B314,'Raw data'!E314,'Raw data'!H314)</f>
        <v>2.463333333333333E-3</v>
      </c>
      <c r="S14" s="15">
        <f>AVERAGE('Raw data'!C314,'Raw data'!F314,'Raw data'!I314)</f>
        <v>711</v>
      </c>
      <c r="T14" s="15">
        <f t="shared" si="4"/>
        <v>1.7514299999999998</v>
      </c>
      <c r="U14" s="16"/>
      <c r="V14" s="14">
        <f>AVERAGE('Raw data'!B388,'Raw data'!E388,'Raw data'!H388)</f>
        <v>3.2333333333333333E-3</v>
      </c>
      <c r="W14" s="15">
        <f>AVERAGE('Raw data'!C388,'Raw data'!F388,'Raw data'!I388)</f>
        <v>208</v>
      </c>
      <c r="X14" s="15">
        <f t="shared" si="5"/>
        <v>0.67253333333333332</v>
      </c>
    </row>
    <row r="15" spans="2:24" x14ac:dyDescent="0.3">
      <c r="B15" s="14">
        <f>AVERAGE('Raw data'!B19,'Raw data'!E19,'Raw data'!H19)</f>
        <v>1.3349999999999999E-4</v>
      </c>
      <c r="C15" s="15">
        <f>AVERAGE('Raw data'!C19,'Raw data'!F19,'Raw data'!I19)</f>
        <v>97550</v>
      </c>
      <c r="D15" s="15">
        <f t="shared" si="0"/>
        <v>13.022924999999999</v>
      </c>
      <c r="E15" s="16"/>
      <c r="F15" s="14">
        <f>AVERAGE('Raw data'!B93,'Raw data'!H93)</f>
        <v>3.725E-4</v>
      </c>
      <c r="G15" s="15">
        <f>AVERAGE('Raw data'!C93,'Raw data'!I93)</f>
        <v>38100</v>
      </c>
      <c r="H15" s="15">
        <f t="shared" si="1"/>
        <v>14.19225</v>
      </c>
      <c r="I15" s="16"/>
      <c r="J15" s="14">
        <f>AVERAGE('Raw data'!B167,'Raw data'!E167,'Raw data'!H167)</f>
        <v>1.2533333333333333E-3</v>
      </c>
      <c r="K15" s="15">
        <f>AVERAGE('Raw data'!C167,'Raw data'!F167,'Raw data'!I167)</f>
        <v>4726.666666666667</v>
      </c>
      <c r="L15" s="15">
        <f t="shared" si="2"/>
        <v>5.924088888888889</v>
      </c>
      <c r="M15" s="16"/>
      <c r="N15" s="14">
        <f>AVERAGE('Raw data'!B241,'Raw data'!H241)</f>
        <v>7.76E-4</v>
      </c>
      <c r="O15" s="15">
        <f>AVERAGE('Raw data'!C241,'Raw data'!I241)</f>
        <v>10245</v>
      </c>
      <c r="P15" s="15">
        <f t="shared" si="3"/>
        <v>7.9501200000000001</v>
      </c>
      <c r="Q15" s="16"/>
      <c r="R15" s="14">
        <f>AVERAGE('Raw data'!B315,'Raw data'!E315,'Raw data'!H315)</f>
        <v>3.5333333333333332E-3</v>
      </c>
      <c r="S15" s="15">
        <f>AVERAGE('Raw data'!C315,'Raw data'!F315,'Raw data'!I315)</f>
        <v>640.33333333333337</v>
      </c>
      <c r="T15" s="15">
        <f t="shared" si="4"/>
        <v>2.2625111111111114</v>
      </c>
      <c r="U15" s="16"/>
      <c r="V15" s="14">
        <f>AVERAGE('Raw data'!B389,'Raw data'!E389,'Raw data'!H389)</f>
        <v>4.2699999999999995E-3</v>
      </c>
      <c r="W15" s="15">
        <f>AVERAGE('Raw data'!C389,'Raw data'!F389,'Raw data'!I389)</f>
        <v>211</v>
      </c>
      <c r="X15" s="15">
        <f t="shared" si="5"/>
        <v>0.90096999999999994</v>
      </c>
    </row>
    <row r="16" spans="2:24" x14ac:dyDescent="0.3">
      <c r="B16" s="14">
        <f>AVERAGE('Raw data'!B20,'Raw data'!E20,'Raw data'!H20)</f>
        <v>1.415E-4</v>
      </c>
      <c r="C16" s="15">
        <f>AVERAGE('Raw data'!C20,'Raw data'!F20,'Raw data'!I20)</f>
        <v>105500</v>
      </c>
      <c r="D16" s="15">
        <f t="shared" si="0"/>
        <v>14.92825</v>
      </c>
      <c r="E16" s="16"/>
      <c r="F16" s="14">
        <f>AVERAGE('Raw data'!B94,'Raw data'!H94)</f>
        <v>3.9349999999999997E-4</v>
      </c>
      <c r="G16" s="15">
        <f>AVERAGE('Raw data'!C94,'Raw data'!I94)</f>
        <v>38450</v>
      </c>
      <c r="H16" s="15">
        <f t="shared" si="1"/>
        <v>15.130074999999998</v>
      </c>
      <c r="I16" s="16"/>
      <c r="J16" s="14">
        <f>AVERAGE('Raw data'!B168,'Raw data'!E168,'Raw data'!H168)</f>
        <v>1.34E-3</v>
      </c>
      <c r="K16" s="15">
        <f>AVERAGE('Raw data'!C168,'Raw data'!F168,'Raw data'!I168)</f>
        <v>5653.333333333333</v>
      </c>
      <c r="L16" s="15">
        <f t="shared" si="2"/>
        <v>7.5754666666666663</v>
      </c>
      <c r="M16" s="16"/>
      <c r="N16" s="14">
        <f>AVERAGE('Raw data'!B242,'Raw data'!H242)</f>
        <v>1.01E-3</v>
      </c>
      <c r="O16" s="15">
        <f>AVERAGE('Raw data'!C242,'Raw data'!I242)</f>
        <v>9295</v>
      </c>
      <c r="P16" s="15">
        <f t="shared" si="3"/>
        <v>9.38795</v>
      </c>
      <c r="Q16" s="16"/>
      <c r="R16" s="14">
        <f>AVERAGE('Raw data'!B316,'Raw data'!E316,'Raw data'!H316)</f>
        <v>4.5499999999999994E-3</v>
      </c>
      <c r="S16" s="15">
        <f>AVERAGE('Raw data'!C316,'Raw data'!F316,'Raw data'!I316)</f>
        <v>627.33333333333337</v>
      </c>
      <c r="T16" s="15">
        <f t="shared" si="4"/>
        <v>2.8543666666666665</v>
      </c>
      <c r="U16" s="16"/>
      <c r="V16" s="14">
        <f>AVERAGE('Raw data'!B390,'Raw data'!E390,'Raw data'!H390)</f>
        <v>5.6366666666666674E-3</v>
      </c>
      <c r="W16" s="15">
        <f>AVERAGE('Raw data'!C390,'Raw data'!F390,'Raw data'!I390)</f>
        <v>201.66666666666666</v>
      </c>
      <c r="X16" s="15">
        <f t="shared" si="5"/>
        <v>1.1367277777777778</v>
      </c>
    </row>
    <row r="17" spans="2:24" x14ac:dyDescent="0.3">
      <c r="B17" s="14">
        <f>AVERAGE('Raw data'!B21,'Raw data'!E21,'Raw data'!H21)</f>
        <v>1.6199999999999998E-4</v>
      </c>
      <c r="C17" s="15">
        <f>AVERAGE('Raw data'!C21,'Raw data'!F21,'Raw data'!I21)</f>
        <v>106100</v>
      </c>
      <c r="D17" s="15">
        <f t="shared" si="0"/>
        <v>17.188199999999998</v>
      </c>
      <c r="E17" s="16"/>
      <c r="F17" s="14">
        <f>AVERAGE('Raw data'!B95,'Raw data'!H95,'Raw data'!E94)</f>
        <v>3.6899999999999997E-4</v>
      </c>
      <c r="G17" s="15">
        <f>AVERAGE('Raw data'!C95,'Raw data'!I95,'Raw data'!F94)</f>
        <v>26110</v>
      </c>
      <c r="H17" s="15">
        <f t="shared" si="1"/>
        <v>9.6345899999999993</v>
      </c>
      <c r="I17" s="16"/>
      <c r="J17" s="14">
        <f>AVERAGE('Raw data'!B169,'Raw data'!E169,'Raw data'!H169)</f>
        <v>2.0066666666666666E-3</v>
      </c>
      <c r="K17" s="15">
        <f>AVERAGE('Raw data'!C169,'Raw data'!F169,'Raw data'!I169)</f>
        <v>4500</v>
      </c>
      <c r="L17" s="15">
        <f t="shared" si="2"/>
        <v>9.0299999999999994</v>
      </c>
      <c r="M17" s="16"/>
      <c r="N17" s="14">
        <f>AVERAGE('Raw data'!B243,'Raw data'!H243)</f>
        <v>1.1529999999999999E-3</v>
      </c>
      <c r="O17" s="15">
        <f>AVERAGE('Raw data'!C243,'Raw data'!I243)</f>
        <v>10090</v>
      </c>
      <c r="P17" s="15">
        <f t="shared" si="3"/>
        <v>11.63377</v>
      </c>
      <c r="Q17" s="16"/>
      <c r="R17" s="14">
        <f>AVERAGE('Raw data'!B317,'Raw data'!E317,'Raw data'!H317)</f>
        <v>5.8700000000000002E-3</v>
      </c>
      <c r="S17" s="15">
        <f>AVERAGE('Raw data'!C317,'Raw data'!F317,'Raw data'!I317)</f>
        <v>587.33333333333337</v>
      </c>
      <c r="T17" s="15">
        <f t="shared" si="4"/>
        <v>3.447646666666667</v>
      </c>
      <c r="U17" s="16"/>
      <c r="V17" s="14">
        <f>AVERAGE('Raw data'!B391,'Raw data'!E391,'Raw data'!H391)</f>
        <v>7.4000000000000003E-3</v>
      </c>
      <c r="W17" s="15">
        <f>AVERAGE('Raw data'!C391,'Raw data'!F391,'Raw data'!I391)</f>
        <v>180</v>
      </c>
      <c r="X17" s="15">
        <f t="shared" si="5"/>
        <v>1.3320000000000001</v>
      </c>
    </row>
    <row r="18" spans="2:24" x14ac:dyDescent="0.3">
      <c r="B18" s="14">
        <f>AVERAGE('Raw data'!B22,'Raw data'!E22,'Raw data'!H22)</f>
        <v>1.905E-4</v>
      </c>
      <c r="C18" s="15">
        <f>AVERAGE('Raw data'!C22,'Raw data'!F22,'Raw data'!I22)</f>
        <v>104150</v>
      </c>
      <c r="D18" s="15">
        <f t="shared" si="0"/>
        <v>19.840575000000001</v>
      </c>
      <c r="E18" s="16"/>
      <c r="F18" s="14">
        <f>AVERAGE('Raw data'!B96,'Raw data'!H96,'Raw data'!E95)</f>
        <v>5.2399999999999994E-4</v>
      </c>
      <c r="G18" s="15">
        <f>AVERAGE('Raw data'!C96,'Raw data'!I96,'Raw data'!F95)</f>
        <v>22666.666666666668</v>
      </c>
      <c r="H18" s="15">
        <f t="shared" si="1"/>
        <v>11.877333333333333</v>
      </c>
      <c r="I18" s="16"/>
      <c r="J18" s="14">
        <f>AVERAGE('Raw data'!B170,'Raw data'!E170,'Raw data'!H170)</f>
        <v>2.8299999999999996E-3</v>
      </c>
      <c r="K18" s="15">
        <f>AVERAGE('Raw data'!C170,'Raw data'!F170,'Raw data'!I170)</f>
        <v>3946.6666666666665</v>
      </c>
      <c r="L18" s="15">
        <f t="shared" si="2"/>
        <v>11.169066666666664</v>
      </c>
      <c r="M18" s="16"/>
      <c r="N18" s="14">
        <f>AVERAGE('Raw data'!B244,'Raw data'!H244)</f>
        <v>1.73E-3</v>
      </c>
      <c r="O18" s="15">
        <f>AVERAGE('Raw data'!C244,'Raw data'!I244)</f>
        <v>8140</v>
      </c>
      <c r="P18" s="15">
        <f t="shared" si="3"/>
        <v>14.0822</v>
      </c>
      <c r="Q18" s="16"/>
      <c r="R18" s="14">
        <f>AVERAGE('Raw data'!B318,'Raw data'!E318,'Raw data'!H318)</f>
        <v>7.6333333333333331E-3</v>
      </c>
      <c r="S18" s="15">
        <f>AVERAGE('Raw data'!C318,'Raw data'!F318,'Raw data'!I318)</f>
        <v>543.33333333333337</v>
      </c>
      <c r="T18" s="15">
        <f t="shared" si="4"/>
        <v>4.1474444444444449</v>
      </c>
      <c r="U18" s="16"/>
      <c r="V18" s="14">
        <f>AVERAGE('Raw data'!B392,'Raw data'!E392,'Raw data'!H392)</f>
        <v>9.2300000000000004E-3</v>
      </c>
      <c r="W18" s="15">
        <f>AVERAGE('Raw data'!C392,'Raw data'!F392,'Raw data'!I392)</f>
        <v>170</v>
      </c>
      <c r="X18" s="15">
        <f t="shared" si="5"/>
        <v>1.5691000000000002</v>
      </c>
    </row>
    <row r="19" spans="2:24" x14ac:dyDescent="0.3">
      <c r="B19" s="14">
        <f>AVERAGE('Raw data'!B23,'Raw data'!E23,'Raw data'!H23)</f>
        <v>2.2600000000000002E-4</v>
      </c>
      <c r="C19" s="15">
        <f>AVERAGE('Raw data'!C23,'Raw data'!F23,'Raw data'!I23)</f>
        <v>103300</v>
      </c>
      <c r="D19" s="15">
        <f t="shared" si="0"/>
        <v>23.345800000000001</v>
      </c>
      <c r="E19" s="16"/>
      <c r="F19" s="14">
        <f>AVERAGE('Raw data'!B97,'Raw data'!H97,'Raw data'!E96)</f>
        <v>9.5733333333333337E-4</v>
      </c>
      <c r="G19" s="15">
        <f>AVERAGE('Raw data'!C97,'Raw data'!I97,'Raw data'!F96)</f>
        <v>17000</v>
      </c>
      <c r="H19" s="15">
        <f t="shared" si="1"/>
        <v>16.274666666666668</v>
      </c>
      <c r="I19" s="16"/>
      <c r="J19" s="14">
        <f>AVERAGE('Raw data'!B171,'Raw data'!E171,'Raw data'!H171)</f>
        <v>3.6633333333333331E-3</v>
      </c>
      <c r="K19" s="15">
        <f>AVERAGE('Raw data'!C171,'Raw data'!F171,'Raw data'!I171)</f>
        <v>3776.6666666666665</v>
      </c>
      <c r="L19" s="15">
        <f t="shared" si="2"/>
        <v>13.835188888888888</v>
      </c>
      <c r="M19" s="16"/>
      <c r="N19" s="14">
        <f>AVERAGE('Raw data'!B245,'Raw data'!H245)</f>
        <v>2.5149999999999999E-3</v>
      </c>
      <c r="O19" s="15">
        <f>AVERAGE('Raw data'!C245,'Raw data'!I245)</f>
        <v>6640</v>
      </c>
      <c r="P19" s="15">
        <f t="shared" si="3"/>
        <v>16.6996</v>
      </c>
      <c r="Q19" s="16"/>
      <c r="R19" s="14">
        <f>AVERAGE('Raw data'!B319,'Raw data'!E319,'Raw data'!H319)</f>
        <v>1.014E-2</v>
      </c>
      <c r="S19" s="15">
        <f>AVERAGE('Raw data'!C319,'Raw data'!F319,'Raw data'!I319)</f>
        <v>491</v>
      </c>
      <c r="T19" s="15">
        <f t="shared" si="4"/>
        <v>4.9787400000000002</v>
      </c>
      <c r="U19" s="16"/>
      <c r="V19" s="14">
        <f>AVERAGE('Raw data'!B393,'Raw data'!E393,'Raw data'!H393)</f>
        <v>1.1566666666666668E-2</v>
      </c>
      <c r="W19" s="15">
        <f>AVERAGE('Raw data'!C393,'Raw data'!F393,'Raw data'!I393)</f>
        <v>165.33333333333334</v>
      </c>
      <c r="X19" s="15">
        <f t="shared" si="5"/>
        <v>1.9123555555555558</v>
      </c>
    </row>
    <row r="20" spans="2:24" x14ac:dyDescent="0.3">
      <c r="B20" s="14">
        <f>AVERAGE('Raw data'!B24,'Raw data'!E24,'Raw data'!H24)</f>
        <v>2.7399999999999999E-4</v>
      </c>
      <c r="C20" s="15">
        <f>AVERAGE('Raw data'!C24,'Raw data'!F24,'Raw data'!I24)</f>
        <v>102100</v>
      </c>
      <c r="D20" s="15">
        <f t="shared" si="0"/>
        <v>27.9754</v>
      </c>
      <c r="E20" s="16"/>
      <c r="F20" s="14">
        <f>AVERAGE('Raw data'!B98,'Raw data'!H98,'Raw data'!E97)</f>
        <v>9.2666666666666668E-4</v>
      </c>
      <c r="G20" s="15">
        <f>AVERAGE('Raw data'!C98,'Raw data'!I98,'Raw data'!F97)</f>
        <v>21700</v>
      </c>
      <c r="H20" s="15">
        <f t="shared" si="1"/>
        <v>20.108666666666668</v>
      </c>
      <c r="I20" s="16"/>
      <c r="J20" s="14">
        <f>AVERAGE('Raw data'!B172,'Raw data'!E172,'Raw data'!H172)</f>
        <v>5.4299999999999999E-3</v>
      </c>
      <c r="K20" s="15">
        <f>AVERAGE('Raw data'!C172,'Raw data'!F172,'Raw data'!I172)</f>
        <v>3140</v>
      </c>
      <c r="L20" s="15">
        <f t="shared" si="2"/>
        <v>17.0502</v>
      </c>
      <c r="M20" s="16"/>
      <c r="N20" s="14">
        <f>AVERAGE('Raw data'!B246,'Raw data'!H246)</f>
        <v>3.1250000000000002E-3</v>
      </c>
      <c r="O20" s="15">
        <f>AVERAGE('Raw data'!C246,'Raw data'!I246)</f>
        <v>6575</v>
      </c>
      <c r="P20" s="15">
        <f t="shared" si="3"/>
        <v>20.546875</v>
      </c>
      <c r="Q20" s="16"/>
      <c r="R20" s="14">
        <f>AVERAGE('Raw data'!B320,'Raw data'!E320,'Raw data'!H320)</f>
        <v>1.2966666666666666E-2</v>
      </c>
      <c r="S20" s="15">
        <f>AVERAGE('Raw data'!C320,'Raw data'!F320,'Raw data'!I320)</f>
        <v>455</v>
      </c>
      <c r="T20" s="15">
        <f t="shared" si="4"/>
        <v>5.8998333333333335</v>
      </c>
      <c r="U20" s="16"/>
      <c r="V20" s="14">
        <f>AVERAGE('Raw data'!B394,'Raw data'!E394,'Raw data'!H394)</f>
        <v>1.4666666666666668E-2</v>
      </c>
      <c r="W20" s="15">
        <f>AVERAGE('Raw data'!C394,'Raw data'!F394,'Raw data'!I394)</f>
        <v>154.33333333333334</v>
      </c>
      <c r="X20" s="15">
        <f t="shared" si="5"/>
        <v>2.263555555555556</v>
      </c>
    </row>
    <row r="21" spans="2:24" x14ac:dyDescent="0.3">
      <c r="B21" s="14">
        <f>AVERAGE('Raw data'!B25,'Raw data'!E25,'Raw data'!H25)</f>
        <v>4.035E-4</v>
      </c>
      <c r="C21" s="15">
        <f>AVERAGE('Raw data'!C25,'Raw data'!F25,'Raw data'!I25)</f>
        <v>83900</v>
      </c>
      <c r="D21" s="15">
        <f t="shared" si="0"/>
        <v>33.853650000000002</v>
      </c>
      <c r="E21" s="16"/>
      <c r="F21" s="14">
        <f>AVERAGE('Raw data'!B99,'Raw data'!H99,'Raw data'!E98)</f>
        <v>1.3680000000000001E-3</v>
      </c>
      <c r="G21" s="15">
        <f>AVERAGE('Raw data'!C99,'Raw data'!I99,'Raw data'!F98)</f>
        <v>18766.666666666668</v>
      </c>
      <c r="H21" s="15">
        <f t="shared" si="1"/>
        <v>25.672800000000002</v>
      </c>
      <c r="I21" s="16"/>
      <c r="J21" s="14">
        <f>AVERAGE('Raw data'!B173,'Raw data'!E173,'Raw data'!H173)</f>
        <v>7.4966666666666662E-3</v>
      </c>
      <c r="K21" s="15">
        <f>AVERAGE('Raw data'!C173,'Raw data'!F173,'Raw data'!I173)</f>
        <v>2780</v>
      </c>
      <c r="L21" s="15">
        <f t="shared" si="2"/>
        <v>20.840733333333333</v>
      </c>
      <c r="M21" s="16"/>
      <c r="N21" s="14">
        <f>AVERAGE('Raw data'!B247,'Raw data'!H247)</f>
        <v>4.3100000000000005E-3</v>
      </c>
      <c r="O21" s="15">
        <f>AVERAGE('Raw data'!C247,'Raw data'!I247)</f>
        <v>5845</v>
      </c>
      <c r="P21" s="15">
        <f t="shared" si="3"/>
        <v>25.191950000000002</v>
      </c>
      <c r="Q21" s="16"/>
      <c r="R21" s="14">
        <f>AVERAGE('Raw data'!B321,'Raw data'!E321,'Raw data'!H321)</f>
        <v>1.7166666666666667E-2</v>
      </c>
      <c r="S21" s="15">
        <f>AVERAGE('Raw data'!C321,'Raw data'!F321,'Raw data'!I321)</f>
        <v>402.33333333333331</v>
      </c>
      <c r="T21" s="15">
        <f t="shared" si="4"/>
        <v>6.9067222222222222</v>
      </c>
      <c r="U21" s="16"/>
      <c r="V21" s="14">
        <f>AVERAGE('Raw data'!B395,'Raw data'!E395,'Raw data'!H395)</f>
        <v>1.89E-2</v>
      </c>
      <c r="W21" s="15">
        <f>AVERAGE('Raw data'!C395,'Raw data'!F395,'Raw data'!I395)</f>
        <v>140</v>
      </c>
      <c r="X21" s="15">
        <f t="shared" si="5"/>
        <v>2.6459999999999999</v>
      </c>
    </row>
    <row r="22" spans="2:24" x14ac:dyDescent="0.3">
      <c r="B22" s="14">
        <f>AVERAGE('Raw data'!B26,'Raw data'!E26,'Raw data'!H26)</f>
        <v>7.2900000000000005E-4</v>
      </c>
      <c r="C22" s="15">
        <f>AVERAGE('Raw data'!C26,'Raw data'!F26,'Raw data'!I26)</f>
        <v>57950</v>
      </c>
      <c r="D22" s="15">
        <f t="shared" si="0"/>
        <v>42.245550000000001</v>
      </c>
      <c r="E22" s="16"/>
      <c r="F22" s="14">
        <f>AVERAGE('Raw data'!B100,'Raw data'!H100,'Raw data'!E99)</f>
        <v>2.2366666666666668E-3</v>
      </c>
      <c r="G22" s="15">
        <f>AVERAGE('Raw data'!C100,'Raw data'!I100,'Raw data'!F99)</f>
        <v>15133.333333333334</v>
      </c>
      <c r="H22" s="15">
        <f t="shared" si="1"/>
        <v>33.848222222222226</v>
      </c>
      <c r="I22" s="16"/>
      <c r="J22" s="14">
        <f>AVERAGE('Raw data'!B174,'Raw data'!E174,'Raw data'!H174)</f>
        <v>1.0623333333333332E-2</v>
      </c>
      <c r="K22" s="15">
        <f>AVERAGE('Raw data'!C174,'Raw data'!F174,'Raw data'!I174)</f>
        <v>2376.6666666666665</v>
      </c>
      <c r="L22" s="15">
        <f t="shared" si="2"/>
        <v>25.248122222222218</v>
      </c>
      <c r="M22" s="16"/>
      <c r="N22" s="14">
        <f>AVERAGE('Raw data'!B248,'Raw data'!H248)</f>
        <v>6.45E-3</v>
      </c>
      <c r="O22" s="15">
        <f>AVERAGE('Raw data'!C248,'Raw data'!I248)</f>
        <v>4735</v>
      </c>
      <c r="P22" s="15">
        <f t="shared" si="3"/>
        <v>30.540749999999999</v>
      </c>
      <c r="Q22" s="16"/>
      <c r="R22" s="14">
        <f>AVERAGE('Raw data'!B322,'Raw data'!E322,'Raw data'!H322)</f>
        <v>2.1566666666666668E-2</v>
      </c>
      <c r="S22" s="15">
        <f>AVERAGE('Raw data'!C322,'Raw data'!F322,'Raw data'!I322)</f>
        <v>374</v>
      </c>
      <c r="T22" s="15">
        <f t="shared" si="4"/>
        <v>8.0659333333333336</v>
      </c>
      <c r="U22" s="16"/>
      <c r="V22" s="14">
        <f>AVERAGE('Raw data'!B396,'Raw data'!E396,'Raw data'!H396)</f>
        <v>2.3466666666666667E-2</v>
      </c>
      <c r="W22" s="15">
        <f>AVERAGE('Raw data'!C396,'Raw data'!F396,'Raw data'!I396)</f>
        <v>128.33333333333334</v>
      </c>
      <c r="X22" s="15">
        <f t="shared" si="5"/>
        <v>3.0115555555555558</v>
      </c>
    </row>
    <row r="23" spans="2:24" x14ac:dyDescent="0.3">
      <c r="B23" s="14">
        <f>AVERAGE('Raw data'!B27,'Raw data'!E27,'Raw data'!H27)</f>
        <v>7.5799999999999999E-4</v>
      </c>
      <c r="C23" s="15">
        <f>AVERAGE('Raw data'!C27,'Raw data'!F27,'Raw data'!I27)</f>
        <v>65250</v>
      </c>
      <c r="D23" s="15">
        <f t="shared" si="0"/>
        <v>49.459499999999998</v>
      </c>
      <c r="E23" s="16"/>
      <c r="F23" s="14">
        <f>AVERAGE('Raw data'!B101,'Raw data'!H101,'Raw data'!E100)</f>
        <v>2.6766666666666662E-3</v>
      </c>
      <c r="G23" s="15">
        <f>AVERAGE('Raw data'!C101,'Raw data'!I101,'Raw data'!F100)</f>
        <v>14866.666666666666</v>
      </c>
      <c r="H23" s="15">
        <f t="shared" si="1"/>
        <v>39.793111111111102</v>
      </c>
      <c r="I23" s="16"/>
      <c r="J23" s="14">
        <f>AVERAGE('Raw data'!B175,'Raw data'!E175,'Raw data'!H175)</f>
        <v>1.4566666666666667E-2</v>
      </c>
      <c r="K23" s="15">
        <f>AVERAGE('Raw data'!C175,'Raw data'!F175,'Raw data'!I175)</f>
        <v>2083.3333333333335</v>
      </c>
      <c r="L23" s="15">
        <f t="shared" si="2"/>
        <v>30.347222222222225</v>
      </c>
      <c r="M23" s="16"/>
      <c r="N23" s="14">
        <f>AVERAGE('Raw data'!B249,'Raw data'!H249)</f>
        <v>8.7899999999999992E-3</v>
      </c>
      <c r="O23" s="15">
        <f>AVERAGE('Raw data'!C249,'Raw data'!I249)</f>
        <v>4220</v>
      </c>
      <c r="P23" s="15">
        <f t="shared" si="3"/>
        <v>37.093799999999995</v>
      </c>
      <c r="Q23" s="16"/>
      <c r="R23" s="14">
        <f>AVERAGE('Raw data'!B323,'Raw data'!E323,'Raw data'!H323)</f>
        <v>2.7300000000000001E-2</v>
      </c>
      <c r="S23" s="15">
        <f>AVERAGE('Raw data'!C323,'Raw data'!F323,'Raw data'!I323)</f>
        <v>346</v>
      </c>
      <c r="T23" s="15">
        <f t="shared" si="4"/>
        <v>9.4458000000000002</v>
      </c>
      <c r="U23" s="16"/>
      <c r="V23" s="14">
        <f>AVERAGE('Raw data'!B397,'Raw data'!E397,'Raw data'!H397)</f>
        <v>3.0533333333333332E-2</v>
      </c>
      <c r="W23" s="15">
        <f>AVERAGE('Raw data'!C397,'Raw data'!F397,'Raw data'!I397)</f>
        <v>111.33333333333333</v>
      </c>
      <c r="X23" s="15">
        <f t="shared" si="5"/>
        <v>3.3993777777777776</v>
      </c>
    </row>
    <row r="24" spans="2:24" x14ac:dyDescent="0.3">
      <c r="B24" s="14">
        <f>AVERAGE('Raw data'!B28,'Raw data'!E28,'Raw data'!H28)</f>
        <v>7.8100000000000001E-4</v>
      </c>
      <c r="C24" s="15">
        <f>AVERAGE('Raw data'!C28,'Raw data'!F28,'Raw data'!I28)</f>
        <v>59606.666666666664</v>
      </c>
      <c r="D24" s="15">
        <f t="shared" si="0"/>
        <v>46.552806666666669</v>
      </c>
      <c r="E24" s="16"/>
      <c r="F24" s="14">
        <f>AVERAGE('Raw data'!B102,'Raw data'!H102,'Raw data'!E101)</f>
        <v>3.9833333333333327E-3</v>
      </c>
      <c r="G24" s="15">
        <f>AVERAGE('Raw data'!C102,'Raw data'!I102,'Raw data'!F101)</f>
        <v>12550</v>
      </c>
      <c r="H24" s="15">
        <f t="shared" si="1"/>
        <v>49.990833333333327</v>
      </c>
      <c r="I24" s="16"/>
      <c r="J24" s="14">
        <f>AVERAGE('Raw data'!B176,'Raw data'!E176,'Raw data'!H176)</f>
        <v>2.0033333333333334E-2</v>
      </c>
      <c r="K24" s="15">
        <f>AVERAGE('Raw data'!C176,'Raw data'!F176,'Raw data'!I176)</f>
        <v>1816.6666666666667</v>
      </c>
      <c r="L24" s="15">
        <f t="shared" si="2"/>
        <v>36.393888888888888</v>
      </c>
      <c r="M24" s="16"/>
      <c r="N24" s="14">
        <f>AVERAGE('Raw data'!B250,'Raw data'!H250)</f>
        <v>1.26E-2</v>
      </c>
      <c r="O24" s="15">
        <f>AVERAGE('Raw data'!C250,'Raw data'!I250)</f>
        <v>3580</v>
      </c>
      <c r="P24" s="15">
        <f t="shared" si="3"/>
        <v>45.107999999999997</v>
      </c>
      <c r="Q24" s="16"/>
      <c r="R24" s="14">
        <f>AVERAGE('Raw data'!B324,'Raw data'!E324,'Raw data'!H324)</f>
        <v>3.5333333333333328E-2</v>
      </c>
      <c r="S24" s="15">
        <f>AVERAGE('Raw data'!C324,'Raw data'!F324,'Raw data'!I324)</f>
        <v>309.33333333333331</v>
      </c>
      <c r="T24" s="15">
        <f t="shared" si="4"/>
        <v>10.929777777777776</v>
      </c>
      <c r="U24" s="16"/>
      <c r="V24" s="14">
        <f>AVERAGE('Raw data'!B398,'Raw data'!E398,'Raw data'!H398)</f>
        <v>3.8200000000000005E-2</v>
      </c>
      <c r="W24" s="15">
        <f>AVERAGE('Raw data'!C398,'Raw data'!F398,'Raw data'!I398)</f>
        <v>106.16666666666667</v>
      </c>
      <c r="X24" s="15">
        <f t="shared" si="5"/>
        <v>4.0555666666666674</v>
      </c>
    </row>
    <row r="25" spans="2:24" x14ac:dyDescent="0.3">
      <c r="B25" s="14">
        <f>AVERAGE('Raw data'!B29,'Raw data'!E29,'Raw data'!H29)</f>
        <v>1.2490000000000001E-3</v>
      </c>
      <c r="C25" s="15">
        <f>AVERAGE('Raw data'!C29,'Raw data'!F29,'Raw data'!I29)</f>
        <v>42066.666666666664</v>
      </c>
      <c r="D25" s="15">
        <f t="shared" si="0"/>
        <v>52.541266666666665</v>
      </c>
      <c r="E25" s="16"/>
      <c r="F25" s="14">
        <f>AVERAGE('Raw data'!B103,'Raw data'!H103,'Raw data'!E102)</f>
        <v>5.3833333333333337E-3</v>
      </c>
      <c r="G25" s="15">
        <f>AVERAGE('Raw data'!C103,'Raw data'!I103,'Raw data'!F102)</f>
        <v>11816.666666666666</v>
      </c>
      <c r="H25" s="15">
        <f t="shared" si="1"/>
        <v>63.613055555555555</v>
      </c>
      <c r="I25" s="16"/>
      <c r="J25" s="14">
        <f>AVERAGE('Raw data'!B177,'Raw data'!E177,'Raw data'!H177)</f>
        <v>2.8133333333333333E-2</v>
      </c>
      <c r="K25" s="15">
        <f>AVERAGE('Raw data'!C177,'Raw data'!F177,'Raw data'!I177)</f>
        <v>1536.6666666666667</v>
      </c>
      <c r="L25" s="15">
        <f t="shared" si="2"/>
        <v>43.231555555555559</v>
      </c>
      <c r="M25" s="16"/>
      <c r="N25" s="14">
        <f>AVERAGE('Raw data'!B251,'Raw data'!H251)</f>
        <v>1.7099999999999997E-2</v>
      </c>
      <c r="O25" s="15">
        <f>AVERAGE('Raw data'!C251,'Raw data'!I251)</f>
        <v>3220</v>
      </c>
      <c r="P25" s="15">
        <f t="shared" si="3"/>
        <v>55.061999999999991</v>
      </c>
      <c r="Q25" s="16"/>
      <c r="R25" s="14">
        <f>AVERAGE('Raw data'!B325,'Raw data'!E325,'Raw data'!H325)</f>
        <v>4.5066666666666665E-2</v>
      </c>
      <c r="S25" s="15">
        <f>AVERAGE('Raw data'!C325,'Raw data'!F325,'Raw data'!I325)</f>
        <v>281.33333333333331</v>
      </c>
      <c r="T25" s="15">
        <f t="shared" si="4"/>
        <v>12.678755555555554</v>
      </c>
      <c r="U25" s="16"/>
      <c r="V25" s="14">
        <f>AVERAGE('Raw data'!B399,'Raw data'!E399,'Raw data'!H399)</f>
        <v>4.8133333333333334E-2</v>
      </c>
      <c r="W25" s="15">
        <f>AVERAGE('Raw data'!C399,'Raw data'!F399,'Raw data'!I399)</f>
        <v>98.100000000000009</v>
      </c>
      <c r="X25" s="15">
        <f t="shared" si="5"/>
        <v>4.7218800000000005</v>
      </c>
    </row>
    <row r="26" spans="2:24" x14ac:dyDescent="0.3">
      <c r="B26" s="14">
        <f>AVERAGE('Raw data'!B30,'Raw data'!E30,'Raw data'!H30)</f>
        <v>1.7666666666666666E-3</v>
      </c>
      <c r="C26" s="15">
        <f>AVERAGE('Raw data'!C30,'Raw data'!F30,'Raw data'!I30)</f>
        <v>44666.666666666664</v>
      </c>
      <c r="D26" s="15">
        <f t="shared" si="0"/>
        <v>78.911111111111097</v>
      </c>
      <c r="E26" s="16"/>
      <c r="F26" s="14">
        <f>AVERAGE('Raw data'!B104,'Raw data'!H104,'Raw data'!E103)</f>
        <v>8.2333333333333338E-3</v>
      </c>
      <c r="G26" s="15">
        <f>AVERAGE('Raw data'!C104,'Raw data'!I104,'Raw data'!F103)</f>
        <v>9783.3333333333339</v>
      </c>
      <c r="H26" s="15">
        <f t="shared" si="1"/>
        <v>80.549444444444461</v>
      </c>
      <c r="I26" s="16"/>
      <c r="J26" s="14">
        <f>AVERAGE('Raw data'!B178,'Raw data'!E178,'Raw data'!H178)</f>
        <v>3.7866666666666667E-2</v>
      </c>
      <c r="K26" s="15">
        <f>AVERAGE('Raw data'!C178,'Raw data'!F178,'Raw data'!I178)</f>
        <v>1353.3333333333333</v>
      </c>
      <c r="L26" s="15">
        <f t="shared" si="2"/>
        <v>51.246222222222222</v>
      </c>
      <c r="M26" s="16"/>
      <c r="N26" s="14">
        <f>AVERAGE('Raw data'!B252,'Raw data'!H252)</f>
        <v>2.4550000000000002E-2</v>
      </c>
      <c r="O26" s="15">
        <f>AVERAGE('Raw data'!C252,'Raw data'!I252)</f>
        <v>2705</v>
      </c>
      <c r="P26" s="15">
        <f t="shared" si="3"/>
        <v>66.407750000000007</v>
      </c>
      <c r="Q26" s="16"/>
      <c r="R26" s="14">
        <f>AVERAGE('Raw data'!B326,'Raw data'!E326,'Raw data'!H326)</f>
        <v>5.7166666666666664E-2</v>
      </c>
      <c r="S26" s="15">
        <f>AVERAGE('Raw data'!C326,'Raw data'!F326,'Raw data'!I326)</f>
        <v>257.33333333333331</v>
      </c>
      <c r="T26" s="15">
        <f t="shared" si="4"/>
        <v>14.710888888888887</v>
      </c>
      <c r="U26" s="16"/>
      <c r="V26" s="14">
        <f>AVERAGE('Raw data'!B400,'Raw data'!E400,'Raw data'!H400)</f>
        <v>6.1266666666666664E-2</v>
      </c>
      <c r="W26" s="15">
        <f>AVERAGE('Raw data'!C400,'Raw data'!F400,'Raw data'!I400)</f>
        <v>87.8</v>
      </c>
      <c r="X26" s="15">
        <f t="shared" si="5"/>
        <v>5.3792133333333325</v>
      </c>
    </row>
    <row r="27" spans="2:24" x14ac:dyDescent="0.3">
      <c r="B27" s="14">
        <f>AVERAGE('Raw data'!B31,'Raw data'!E31,'Raw data'!H31)</f>
        <v>2.3233333333333331E-3</v>
      </c>
      <c r="C27" s="15">
        <f>AVERAGE('Raw data'!C31,'Raw data'!F31,'Raw data'!I31)</f>
        <v>43033.333333333336</v>
      </c>
      <c r="D27" s="15">
        <f t="shared" si="0"/>
        <v>99.980777777777774</v>
      </c>
      <c r="E27" s="16"/>
      <c r="F27" s="14">
        <f>AVERAGE('Raw data'!B105,'Raw data'!H105,'Raw data'!E104)</f>
        <v>1.2519999999999998E-2</v>
      </c>
      <c r="G27" s="15">
        <f>AVERAGE('Raw data'!C105,'Raw data'!I105,'Raw data'!F104)</f>
        <v>7933.333333333333</v>
      </c>
      <c r="H27" s="15">
        <f t="shared" si="1"/>
        <v>99.325333333333319</v>
      </c>
      <c r="I27" s="16"/>
      <c r="J27" s="14">
        <f>AVERAGE('Raw data'!B179,'Raw data'!E179,'Raw data'!H179)</f>
        <v>5.2400000000000002E-2</v>
      </c>
      <c r="K27" s="15">
        <f>AVERAGE('Raw data'!C179,'Raw data'!F179,'Raw data'!I179)</f>
        <v>1144.6666666666667</v>
      </c>
      <c r="L27" s="15">
        <f t="shared" si="2"/>
        <v>59.980533333333341</v>
      </c>
      <c r="M27" s="16"/>
      <c r="N27" s="14">
        <f>AVERAGE('Raw data'!B253,'Raw data'!H253)</f>
        <v>3.3849999999999998E-2</v>
      </c>
      <c r="O27" s="15">
        <f>AVERAGE('Raw data'!C253,'Raw data'!I253)</f>
        <v>2365</v>
      </c>
      <c r="P27" s="15">
        <f t="shared" si="3"/>
        <v>80.055250000000001</v>
      </c>
      <c r="Q27" s="16"/>
      <c r="R27" s="14">
        <f>AVERAGE('Raw data'!B327,'Raw data'!E327,'Raw data'!H327)</f>
        <v>7.2566666666666668E-2</v>
      </c>
      <c r="S27" s="15">
        <f>AVERAGE('Raw data'!C327,'Raw data'!F327,'Raw data'!I327)</f>
        <v>234</v>
      </c>
      <c r="T27" s="15">
        <f t="shared" si="4"/>
        <v>16.980599999999999</v>
      </c>
      <c r="U27" s="16"/>
      <c r="V27" s="14">
        <f>AVERAGE('Raw data'!B401,'Raw data'!E401,'Raw data'!H401)</f>
        <v>7.7766666666666664E-2</v>
      </c>
      <c r="W27" s="15">
        <f>AVERAGE('Raw data'!C401,'Raw data'!F401,'Raw data'!I401)</f>
        <v>78.433333333333323</v>
      </c>
      <c r="X27" s="15">
        <f t="shared" si="5"/>
        <v>6.0994988888888875</v>
      </c>
    </row>
    <row r="28" spans="2:24" x14ac:dyDescent="0.3">
      <c r="B28" s="14">
        <f>AVERAGE('Raw data'!B32,'Raw data'!E32,'Raw data'!H32)</f>
        <v>3.2166666666666667E-3</v>
      </c>
      <c r="C28" s="15">
        <f>AVERAGE('Raw data'!C32,'Raw data'!F32,'Raw data'!I32)</f>
        <v>38500</v>
      </c>
      <c r="D28" s="15">
        <f t="shared" si="0"/>
        <v>123.84166666666667</v>
      </c>
      <c r="E28" s="16"/>
      <c r="F28" s="14">
        <f>AVERAGE('Raw data'!B106,'Raw data'!H106,'Raw data'!E105)</f>
        <v>1.7999999999999999E-2</v>
      </c>
      <c r="G28" s="15">
        <f>AVERAGE('Raw data'!C106,'Raw data'!I106,'Raw data'!F105)</f>
        <v>6836.666666666667</v>
      </c>
      <c r="H28" s="15">
        <f t="shared" si="1"/>
        <v>123.06</v>
      </c>
      <c r="I28" s="16"/>
      <c r="J28" s="14">
        <f>AVERAGE('Raw data'!B180,'Raw data'!E180,'Raw data'!H180)</f>
        <v>7.1999999999999995E-2</v>
      </c>
      <c r="K28" s="15">
        <f>AVERAGE('Raw data'!C180,'Raw data'!F180,'Raw data'!I180)</f>
        <v>966</v>
      </c>
      <c r="L28" s="15">
        <f t="shared" si="2"/>
        <v>69.551999999999992</v>
      </c>
      <c r="M28" s="16"/>
      <c r="N28" s="14">
        <f>AVERAGE('Raw data'!B254,'Raw data'!H254)</f>
        <v>4.795E-2</v>
      </c>
      <c r="O28" s="15">
        <f>AVERAGE('Raw data'!C254,'Raw data'!I254)</f>
        <v>2005</v>
      </c>
      <c r="P28" s="15">
        <f t="shared" si="3"/>
        <v>96.139749999999992</v>
      </c>
      <c r="Q28" s="16"/>
      <c r="R28" s="14">
        <f>AVERAGE('Raw data'!B328,'Raw data'!E328,'Raw data'!H328)</f>
        <v>9.3766666666666665E-2</v>
      </c>
      <c r="S28" s="15">
        <f>AVERAGE('Raw data'!C328,'Raw data'!F328,'Raw data'!I328)</f>
        <v>205.66666666666666</v>
      </c>
      <c r="T28" s="15">
        <f t="shared" si="4"/>
        <v>19.284677777777777</v>
      </c>
      <c r="U28" s="16"/>
      <c r="V28" s="14">
        <f>AVERAGE('Raw data'!B402,'Raw data'!E402,'Raw data'!H402)</f>
        <v>9.866666666666668E-2</v>
      </c>
      <c r="W28" s="15">
        <f>AVERAGE('Raw data'!C402,'Raw data'!F402,'Raw data'!I402)</f>
        <v>69.233333333333334</v>
      </c>
      <c r="X28" s="15">
        <f t="shared" si="5"/>
        <v>6.8310222222222237</v>
      </c>
    </row>
    <row r="29" spans="2:24" x14ac:dyDescent="0.3">
      <c r="B29" s="14">
        <f>AVERAGE('Raw data'!B33,'Raw data'!E33,'Raw data'!H33)</f>
        <v>4.6700000000000005E-3</v>
      </c>
      <c r="C29" s="15">
        <f>AVERAGE('Raw data'!C33,'Raw data'!F33,'Raw data'!I33)</f>
        <v>33466.666666666664</v>
      </c>
      <c r="D29" s="15">
        <f t="shared" si="0"/>
        <v>156.28933333333333</v>
      </c>
      <c r="E29" s="16"/>
      <c r="F29" s="14">
        <f>AVERAGE('Raw data'!B107,'Raw data'!H107,'Raw data'!E106)</f>
        <v>2.6966666666666667E-2</v>
      </c>
      <c r="G29" s="15">
        <f>AVERAGE('Raw data'!C107,'Raw data'!I107,'Raw data'!F106)</f>
        <v>5656.666666666667</v>
      </c>
      <c r="H29" s="15">
        <f t="shared" si="1"/>
        <v>152.54144444444447</v>
      </c>
      <c r="I29" s="16"/>
      <c r="J29" s="14">
        <f>AVERAGE('Raw data'!B181,'Raw data'!E181,'Raw data'!H181)</f>
        <v>9.4666666666666663E-2</v>
      </c>
      <c r="K29" s="15">
        <f>AVERAGE('Raw data'!C181,'Raw data'!F181,'Raw data'!I181)</f>
        <v>847</v>
      </c>
      <c r="L29" s="15">
        <f t="shared" si="2"/>
        <v>80.182666666666663</v>
      </c>
      <c r="M29" s="16"/>
      <c r="N29" s="14">
        <f>AVERAGE('Raw data'!B255,'Raw data'!H255)</f>
        <v>6.88E-2</v>
      </c>
      <c r="O29" s="15">
        <f>AVERAGE('Raw data'!C255,'Raw data'!I255)</f>
        <v>1655</v>
      </c>
      <c r="P29" s="15">
        <f t="shared" si="3"/>
        <v>113.864</v>
      </c>
      <c r="Q29" s="16"/>
      <c r="R29" s="14">
        <f>AVERAGE('Raw data'!B329,'Raw data'!E329,'Raw data'!H329)</f>
        <v>0.11966666666666666</v>
      </c>
      <c r="S29" s="15">
        <f>AVERAGE('Raw data'!C329,'Raw data'!F329,'Raw data'!I329)</f>
        <v>182</v>
      </c>
      <c r="T29" s="15">
        <f t="shared" si="4"/>
        <v>21.77933333333333</v>
      </c>
      <c r="U29" s="16"/>
      <c r="V29" s="14">
        <f>AVERAGE('Raw data'!B403,'Raw data'!E403,'Raw data'!H403)</f>
        <v>0.125</v>
      </c>
      <c r="W29" s="15">
        <f>AVERAGE('Raw data'!C403,'Raw data'!F403,'Raw data'!I403)</f>
        <v>61.666666666666664</v>
      </c>
      <c r="X29" s="15">
        <f t="shared" si="5"/>
        <v>7.708333333333333</v>
      </c>
    </row>
    <row r="30" spans="2:24" x14ac:dyDescent="0.3">
      <c r="B30" s="14">
        <f>AVERAGE('Raw data'!B34,'Raw data'!E34,'Raw data'!H34)</f>
        <v>7.1400000000000005E-3</v>
      </c>
      <c r="C30" s="15">
        <f>AVERAGE('Raw data'!C34,'Raw data'!F34,'Raw data'!I34)</f>
        <v>28100</v>
      </c>
      <c r="D30" s="15">
        <f t="shared" si="0"/>
        <v>200.63400000000001</v>
      </c>
      <c r="E30" s="16"/>
      <c r="F30" s="14">
        <f>AVERAGE('Raw data'!B108,'Raw data'!H108,'Raw data'!E107)</f>
        <v>4.0433333333333328E-2</v>
      </c>
      <c r="G30" s="15">
        <f>AVERAGE('Raw data'!C108,'Raw data'!I108,'Raw data'!F107)</f>
        <v>4680</v>
      </c>
      <c r="H30" s="15">
        <f t="shared" si="1"/>
        <v>189.22799999999998</v>
      </c>
      <c r="I30" s="16"/>
      <c r="J30" s="14">
        <f>AVERAGE('Raw data'!B182,'Raw data'!E182,'Raw data'!H182)</f>
        <v>0.12866666666666668</v>
      </c>
      <c r="K30" s="15">
        <f>AVERAGE('Raw data'!C182,'Raw data'!F182,'Raw data'!I182)</f>
        <v>702.66666666666663</v>
      </c>
      <c r="L30" s="15">
        <f t="shared" si="2"/>
        <v>90.409777777777776</v>
      </c>
      <c r="M30" s="16"/>
      <c r="N30" s="14">
        <f>AVERAGE('Raw data'!B256,'Raw data'!H256)</f>
        <v>9.6700000000000008E-2</v>
      </c>
      <c r="O30" s="15">
        <f>AVERAGE('Raw data'!C256,'Raw data'!I256)</f>
        <v>1385</v>
      </c>
      <c r="P30" s="15">
        <f t="shared" si="3"/>
        <v>133.92950000000002</v>
      </c>
      <c r="Q30" s="16"/>
      <c r="R30" s="14">
        <f>AVERAGE('Raw data'!B330,'Raw data'!E330,'Raw data'!H330)</f>
        <v>0.152</v>
      </c>
      <c r="S30" s="15">
        <f>AVERAGE('Raw data'!C330,'Raw data'!F330,'Raw data'!I330)</f>
        <v>159</v>
      </c>
      <c r="T30" s="15">
        <f t="shared" si="4"/>
        <v>24.167999999999999</v>
      </c>
      <c r="U30" s="16"/>
      <c r="V30" s="14">
        <f>AVERAGE('Raw data'!B404,'Raw data'!E404,'Raw data'!H404)</f>
        <v>0.15566666666666665</v>
      </c>
      <c r="W30" s="15">
        <f>AVERAGE('Raw data'!C404,'Raw data'!F404,'Raw data'!I404)</f>
        <v>53.833333333333336</v>
      </c>
      <c r="X30" s="15">
        <f t="shared" si="5"/>
        <v>8.380055555555554</v>
      </c>
    </row>
    <row r="31" spans="2:24" x14ac:dyDescent="0.3">
      <c r="B31" s="14">
        <f>AVERAGE('Raw data'!B35,'Raw data'!E35,'Raw data'!H35)</f>
        <v>1.1456666666666665E-2</v>
      </c>
      <c r="C31" s="15">
        <f>AVERAGE('Raw data'!C35,'Raw data'!F35,'Raw data'!I35)</f>
        <v>22333.333333333332</v>
      </c>
      <c r="D31" s="15">
        <f t="shared" si="0"/>
        <v>255.86555555555552</v>
      </c>
      <c r="E31" s="16"/>
      <c r="F31" s="14">
        <f>AVERAGE('Raw data'!B109,'Raw data'!H109,'Raw data'!E108)</f>
        <v>6.246666666666667E-2</v>
      </c>
      <c r="G31" s="15">
        <f>AVERAGE('Raw data'!C109,'Raw data'!I109,'Raw data'!F108)</f>
        <v>3696.6666666666665</v>
      </c>
      <c r="H31" s="15">
        <f t="shared" si="1"/>
        <v>230.91844444444445</v>
      </c>
      <c r="I31" s="16"/>
      <c r="J31" s="14">
        <f>AVERAGE('Raw data'!B183,'Raw data'!E183,'Raw data'!H183)</f>
        <v>0.17566666666666667</v>
      </c>
      <c r="K31" s="15">
        <f>AVERAGE('Raw data'!C183,'Raw data'!F183,'Raw data'!I183)</f>
        <v>577.66666666666663</v>
      </c>
      <c r="L31" s="15">
        <f t="shared" si="2"/>
        <v>101.47677777777777</v>
      </c>
      <c r="M31" s="16"/>
      <c r="N31" s="14">
        <f>AVERAGE('Raw data'!B257,'Raw data'!H257)</f>
        <v>0.14699999999999999</v>
      </c>
      <c r="O31" s="15">
        <f>AVERAGE('Raw data'!C257,'Raw data'!I257)</f>
        <v>1052.5</v>
      </c>
      <c r="P31" s="15">
        <f t="shared" si="3"/>
        <v>154.7175</v>
      </c>
      <c r="Q31" s="16"/>
      <c r="R31" s="14">
        <f>AVERAGE('Raw data'!B331,'Raw data'!E331,'Raw data'!H331)</f>
        <v>0.19433333333333333</v>
      </c>
      <c r="S31" s="15">
        <f>AVERAGE('Raw data'!C331,'Raw data'!F331,'Raw data'!I331)</f>
        <v>137.66666666666666</v>
      </c>
      <c r="T31" s="15">
        <f t="shared" si="4"/>
        <v>26.75322222222222</v>
      </c>
      <c r="U31" s="16"/>
      <c r="V31" s="14">
        <f>AVERAGE('Raw data'!B405,'Raw data'!E405,'Raw data'!H405)</f>
        <v>0.19800000000000004</v>
      </c>
      <c r="W31" s="15">
        <f>AVERAGE('Raw data'!C405,'Raw data'!F405,'Raw data'!I405)</f>
        <v>45.4</v>
      </c>
      <c r="X31" s="15">
        <f t="shared" si="5"/>
        <v>8.9892000000000021</v>
      </c>
    </row>
    <row r="32" spans="2:24" x14ac:dyDescent="0.3">
      <c r="B32" s="14">
        <f>AVERAGE('Raw data'!B36,'Raw data'!E36,'Raw data'!H36)</f>
        <v>1.8166666666666668E-2</v>
      </c>
      <c r="C32" s="15">
        <f>AVERAGE('Raw data'!C36,'Raw data'!F36,'Raw data'!I36)</f>
        <v>17800</v>
      </c>
      <c r="D32" s="15">
        <f t="shared" si="0"/>
        <v>323.36666666666667</v>
      </c>
      <c r="E32" s="16"/>
      <c r="F32" s="14">
        <f>AVERAGE('Raw data'!B110,'Raw data'!H110,'Raw data'!E109)</f>
        <v>9.9499999999999991E-2</v>
      </c>
      <c r="G32" s="15">
        <f>AVERAGE('Raw data'!C110,'Raw data'!I110,'Raw data'!F109)</f>
        <v>2840</v>
      </c>
      <c r="H32" s="15">
        <f t="shared" si="1"/>
        <v>282.58</v>
      </c>
      <c r="I32" s="16"/>
      <c r="J32" s="14">
        <f>AVERAGE('Raw data'!B184,'Raw data'!E184,'Raw data'!H184)</f>
        <v>0.23466666666666666</v>
      </c>
      <c r="K32" s="15">
        <f>AVERAGE('Raw data'!C184,'Raw data'!F184,'Raw data'!I184)</f>
        <v>464.66666666666669</v>
      </c>
      <c r="L32" s="15">
        <f t="shared" si="2"/>
        <v>109.04177777777778</v>
      </c>
      <c r="M32" s="16"/>
      <c r="N32" s="14">
        <f>AVERAGE('Raw data'!B258,'Raw data'!H258)</f>
        <v>0.215</v>
      </c>
      <c r="O32" s="15">
        <f>AVERAGE('Raw data'!C258,'Raw data'!I258)</f>
        <v>798</v>
      </c>
      <c r="P32" s="15">
        <f t="shared" si="3"/>
        <v>171.57</v>
      </c>
      <c r="Q32" s="16"/>
      <c r="R32" s="14">
        <f>AVERAGE('Raw data'!B332,'Raw data'!E332,'Raw data'!H332)</f>
        <v>0.248</v>
      </c>
      <c r="S32" s="15">
        <f>AVERAGE('Raw data'!C332,'Raw data'!F332,'Raw data'!I332)</f>
        <v>117.33333333333333</v>
      </c>
      <c r="T32" s="15">
        <f t="shared" si="4"/>
        <v>29.098666666666666</v>
      </c>
      <c r="U32" s="16"/>
      <c r="V32" s="14">
        <f>AVERAGE('Raw data'!B406,'Raw data'!E406,'Raw data'!H406)</f>
        <v>0.249</v>
      </c>
      <c r="W32" s="15">
        <f>AVERAGE('Raw data'!C406,'Raw data'!F406,'Raw data'!I406)</f>
        <v>38.966666666666669</v>
      </c>
      <c r="X32" s="15">
        <f t="shared" si="5"/>
        <v>9.7027000000000001</v>
      </c>
    </row>
    <row r="33" spans="2:24" x14ac:dyDescent="0.3">
      <c r="B33" s="14">
        <f>AVERAGE('Raw data'!B37,'Raw data'!E37,'Raw data'!H37)</f>
        <v>0.03</v>
      </c>
      <c r="C33" s="15">
        <f>AVERAGE('Raw data'!C37,'Raw data'!F37,'Raw data'!I37)</f>
        <v>13600</v>
      </c>
      <c r="D33" s="15">
        <f t="shared" si="0"/>
        <v>408</v>
      </c>
      <c r="E33" s="16"/>
      <c r="F33" s="14">
        <f>AVERAGE('Raw data'!B111,'Raw data'!H111,'Raw data'!E110)</f>
        <v>0.17213333333333333</v>
      </c>
      <c r="G33" s="15">
        <f>AVERAGE('Raw data'!C111,'Raw data'!I111,'Raw data'!F110)</f>
        <v>1983.3333333333333</v>
      </c>
      <c r="H33" s="15">
        <f t="shared" si="1"/>
        <v>341.39777777777778</v>
      </c>
      <c r="I33" s="16"/>
      <c r="J33" s="14">
        <f>AVERAGE('Raw data'!B185,'Raw data'!E185,'Raw data'!H185)</f>
        <v>0.317</v>
      </c>
      <c r="K33" s="15">
        <f>AVERAGE('Raw data'!C185,'Raw data'!F185,'Raw data'!I185)</f>
        <v>358</v>
      </c>
      <c r="L33" s="15">
        <f t="shared" si="2"/>
        <v>113.486</v>
      </c>
      <c r="M33" s="16"/>
      <c r="N33" s="14">
        <f>AVERAGE('Raw data'!B259,'Raw data'!H259)</f>
        <v>0.308</v>
      </c>
      <c r="O33" s="15">
        <f>AVERAGE('Raw data'!C259,'Raw data'!I259)</f>
        <v>592</v>
      </c>
      <c r="P33" s="15">
        <f t="shared" si="3"/>
        <v>182.33599999999998</v>
      </c>
      <c r="Q33" s="16"/>
      <c r="R33" s="14">
        <f>AVERAGE('Raw data'!B333,'Raw data'!E333,'Raw data'!H333)</f>
        <v>0.314</v>
      </c>
      <c r="S33" s="15">
        <f>AVERAGE('Raw data'!C333,'Raw data'!F333,'Raw data'!I333)</f>
        <v>97.3</v>
      </c>
      <c r="T33" s="15">
        <f t="shared" si="4"/>
        <v>30.552199999999999</v>
      </c>
      <c r="U33" s="16"/>
      <c r="V33" s="14">
        <f>AVERAGE('Raw data'!B407,'Raw data'!E407,'Raw data'!H407)</f>
        <v>0.316</v>
      </c>
      <c r="W33" s="15">
        <f>AVERAGE('Raw data'!C407,'Raw data'!F407,'Raw data'!I407)</f>
        <v>33.1</v>
      </c>
      <c r="X33" s="15">
        <f t="shared" si="5"/>
        <v>10.4596</v>
      </c>
    </row>
    <row r="34" spans="2:24" x14ac:dyDescent="0.3">
      <c r="B34" s="14">
        <f>AVERAGE('Raw data'!B38,'Raw data'!E38,'Raw data'!H38)</f>
        <v>5.5733333333333336E-2</v>
      </c>
      <c r="C34" s="15">
        <f>AVERAGE('Raw data'!C38,'Raw data'!F38,'Raw data'!I38)</f>
        <v>9426.6666666666661</v>
      </c>
      <c r="D34" s="15">
        <f t="shared" si="0"/>
        <v>525.3795555555555</v>
      </c>
      <c r="E34" s="16"/>
      <c r="F34" s="14">
        <f>AVERAGE('Raw data'!B112,'Raw data'!H112,'Raw data'!E111)</f>
        <v>0.30066666666666669</v>
      </c>
      <c r="G34" s="15">
        <f>AVERAGE('Raw data'!C112,'Raw data'!I112,'Raw data'!F111)</f>
        <v>1293.6666666666667</v>
      </c>
      <c r="H34" s="15">
        <f t="shared" si="1"/>
        <v>388.96244444444449</v>
      </c>
      <c r="I34" s="16"/>
      <c r="J34" s="14">
        <f>AVERAGE('Raw data'!B186,'Raw data'!E186,'Raw data'!H186)</f>
        <v>0.40333333333333332</v>
      </c>
      <c r="K34" s="15">
        <f>AVERAGE('Raw data'!C186,'Raw data'!F186,'Raw data'!I186)</f>
        <v>292.33333333333331</v>
      </c>
      <c r="L34" s="15">
        <f t="shared" si="2"/>
        <v>117.90777777777777</v>
      </c>
      <c r="M34" s="16"/>
      <c r="N34" s="14">
        <f>AVERAGE('Raw data'!B260,'Raw data'!H260)</f>
        <v>0.373</v>
      </c>
      <c r="O34" s="15">
        <f>AVERAGE('Raw data'!C260,'Raw data'!I260)</f>
        <v>506.5</v>
      </c>
      <c r="P34" s="15">
        <f t="shared" si="3"/>
        <v>188.92449999999999</v>
      </c>
      <c r="Q34" s="16"/>
      <c r="R34" s="14">
        <f>AVERAGE('Raw data'!B334,'Raw data'!E334,'Raw data'!H334)</f>
        <v>0.39666666666666667</v>
      </c>
      <c r="S34" s="15">
        <f>AVERAGE('Raw data'!C334,'Raw data'!F334,'Raw data'!I334)</f>
        <v>80.966666666666669</v>
      </c>
      <c r="T34" s="15">
        <f t="shared" si="4"/>
        <v>32.116777777777777</v>
      </c>
      <c r="U34" s="16"/>
      <c r="V34" s="14">
        <f>AVERAGE('Raw data'!B408,'Raw data'!E408,'Raw data'!H408)</f>
        <v>0.39900000000000002</v>
      </c>
      <c r="W34" s="15">
        <f>AVERAGE('Raw data'!C408,'Raw data'!F408,'Raw data'!I408)</f>
        <v>27.099999999999998</v>
      </c>
      <c r="X34" s="15">
        <f t="shared" si="5"/>
        <v>10.812899999999999</v>
      </c>
    </row>
    <row r="35" spans="2:24" x14ac:dyDescent="0.3">
      <c r="B35" s="14">
        <f>AVERAGE('Raw data'!B39,'Raw data'!E39,'Raw data'!H39)</f>
        <v>8.0466666666666672E-2</v>
      </c>
      <c r="C35" s="15">
        <f>AVERAGE('Raw data'!C39,'Raw data'!F39,'Raw data'!I39)</f>
        <v>7843.333333333333</v>
      </c>
      <c r="D35" s="15">
        <f t="shared" si="0"/>
        <v>631.12688888888886</v>
      </c>
      <c r="E35" s="16"/>
      <c r="F35" s="14">
        <f>AVERAGE('Raw data'!B113,'Raw data'!H113,'Raw data'!E112)</f>
        <v>0.43966666666666665</v>
      </c>
      <c r="G35" s="15">
        <f>AVERAGE('Raw data'!C113,'Raw data'!I113,'Raw data'!F112)</f>
        <v>866.66666666666663</v>
      </c>
      <c r="H35" s="15">
        <f t="shared" si="1"/>
        <v>381.04444444444442</v>
      </c>
      <c r="I35" s="16"/>
      <c r="J35" s="14">
        <f>AVERAGE('Raw data'!B187,'Raw data'!E187,'Raw data'!H187)</f>
        <v>0.5</v>
      </c>
      <c r="K35" s="15">
        <f>AVERAGE('Raw data'!C187,'Raw data'!F187,'Raw data'!I187)</f>
        <v>244.66666666666666</v>
      </c>
      <c r="L35" s="15">
        <f t="shared" si="2"/>
        <v>122.33333333333333</v>
      </c>
      <c r="M35" s="16"/>
      <c r="N35" s="14">
        <f>AVERAGE('Raw data'!B261,'Raw data'!H261)</f>
        <v>0.52649999999999997</v>
      </c>
      <c r="O35" s="15">
        <f>AVERAGE('Raw data'!C261,'Raw data'!I261)</f>
        <v>377.5</v>
      </c>
      <c r="P35" s="15">
        <f t="shared" si="3"/>
        <v>198.75375</v>
      </c>
      <c r="Q35" s="16"/>
      <c r="R35" s="14">
        <f>AVERAGE('Raw data'!B335,'Raw data'!E335,'Raw data'!H335)</f>
        <v>0.5006666666666667</v>
      </c>
      <c r="S35" s="15">
        <f>AVERAGE('Raw data'!C335,'Raw data'!F335,'Raw data'!I335)</f>
        <v>66.333333333333329</v>
      </c>
      <c r="T35" s="15">
        <f t="shared" si="4"/>
        <v>33.210888888888888</v>
      </c>
      <c r="U35" s="16"/>
      <c r="V35" s="14">
        <f>AVERAGE('Raw data'!B409,'Raw data'!E409,'Raw data'!H409)</f>
        <v>0.50066666666666659</v>
      </c>
      <c r="W35" s="15">
        <f>AVERAGE('Raw data'!C409,'Raw data'!F409,'Raw data'!I409)</f>
        <v>22.599999999999998</v>
      </c>
      <c r="X35" s="15">
        <f t="shared" si="5"/>
        <v>11.315066666666663</v>
      </c>
    </row>
    <row r="36" spans="2:24" x14ac:dyDescent="0.3">
      <c r="B36" s="14">
        <f>AVERAGE('Raw data'!B40,'Raw data'!E40,'Raw data'!H40)</f>
        <v>0.153</v>
      </c>
      <c r="C36" s="15">
        <f>AVERAGE('Raw data'!C40,'Raw data'!F40,'Raw data'!I40)</f>
        <v>5013.333333333333</v>
      </c>
      <c r="D36" s="15">
        <f t="shared" si="0"/>
        <v>767.04</v>
      </c>
      <c r="E36" s="16"/>
      <c r="F36" s="14">
        <f>AVERAGE('Raw data'!B114,'Raw data'!H114,'Raw data'!E113)</f>
        <v>0.54166666666666663</v>
      </c>
      <c r="G36" s="15">
        <f>AVERAGE('Raw data'!C114,'Raw data'!I114,'Raw data'!F113)</f>
        <v>701</v>
      </c>
      <c r="H36" s="15">
        <f t="shared" si="1"/>
        <v>379.70833333333331</v>
      </c>
      <c r="I36" s="16"/>
      <c r="J36" s="14">
        <f>AVERAGE('Raw data'!B188,'Raw data'!E188,'Raw data'!H188)</f>
        <v>0.61933333333333329</v>
      </c>
      <c r="K36" s="15">
        <f>AVERAGE('Raw data'!C188,'Raw data'!F188,'Raw data'!I188)</f>
        <v>207</v>
      </c>
      <c r="L36" s="15">
        <f t="shared" si="2"/>
        <v>128.202</v>
      </c>
      <c r="M36" s="16"/>
      <c r="N36" s="14">
        <f>AVERAGE('Raw data'!B262,'Raw data'!H262)</f>
        <v>0.61</v>
      </c>
      <c r="O36" s="15">
        <f>AVERAGE('Raw data'!C262,'Raw data'!I262)</f>
        <v>327</v>
      </c>
      <c r="P36" s="15">
        <f t="shared" si="3"/>
        <v>199.47</v>
      </c>
      <c r="Q36" s="16"/>
      <c r="R36" s="14">
        <f>AVERAGE('Raw data'!B336,'Raw data'!E336,'Raw data'!H336)</f>
        <v>0.62966666666666671</v>
      </c>
      <c r="S36" s="15">
        <f>AVERAGE('Raw data'!C336,'Raw data'!F336,'Raw data'!I336)</f>
        <v>54.566666666666663</v>
      </c>
      <c r="T36" s="15">
        <f t="shared" si="4"/>
        <v>34.358811111111109</v>
      </c>
      <c r="U36" s="16"/>
      <c r="V36" s="14">
        <f>AVERAGE('Raw data'!B410,'Raw data'!E410,'Raw data'!H410)</f>
        <v>0.63100000000000001</v>
      </c>
      <c r="W36" s="15">
        <f>AVERAGE('Raw data'!C410,'Raw data'!F410,'Raw data'!I410)</f>
        <v>18.433333333333334</v>
      </c>
      <c r="X36" s="15">
        <f t="shared" si="5"/>
        <v>11.631433333333334</v>
      </c>
    </row>
    <row r="37" spans="2:24" x14ac:dyDescent="0.3">
      <c r="B37" s="14">
        <f>AVERAGE('Raw data'!B41,'Raw data'!E41,'Raw data'!H41)</f>
        <v>0.32733333333333331</v>
      </c>
      <c r="C37" s="15">
        <f>AVERAGE('Raw data'!C41,'Raw data'!F41,'Raw data'!I41)</f>
        <v>2863.3333333333335</v>
      </c>
      <c r="D37" s="15">
        <f t="shared" si="0"/>
        <v>937.26444444444439</v>
      </c>
      <c r="E37" s="16"/>
      <c r="F37" s="14">
        <f>AVERAGE('Raw data'!B115,'Raw data'!H115,'Raw data'!E114)</f>
        <v>0.68266666666666664</v>
      </c>
      <c r="G37" s="15">
        <f>AVERAGE('Raw data'!C115,'Raw data'!I115,'Raw data'!F114)</f>
        <v>662.33333333333337</v>
      </c>
      <c r="H37" s="15">
        <f t="shared" si="1"/>
        <v>452.15288888888892</v>
      </c>
      <c r="I37" s="16"/>
      <c r="J37" s="14">
        <f>AVERAGE('Raw data'!B189,'Raw data'!E189,'Raw data'!H189)</f>
        <v>0.79266666666666674</v>
      </c>
      <c r="K37" s="15">
        <f>AVERAGE('Raw data'!C189,'Raw data'!F189,'Raw data'!I189)</f>
        <v>166.66666666666666</v>
      </c>
      <c r="L37" s="15">
        <f t="shared" si="2"/>
        <v>132.11111111111111</v>
      </c>
      <c r="M37" s="16"/>
      <c r="N37" s="14">
        <f>AVERAGE('Raw data'!B263,'Raw data'!H263)</f>
        <v>0.80699999999999994</v>
      </c>
      <c r="O37" s="15">
        <f>AVERAGE('Raw data'!C263,'Raw data'!I263)</f>
        <v>251</v>
      </c>
      <c r="P37" s="15">
        <f t="shared" si="3"/>
        <v>202.55699999999999</v>
      </c>
      <c r="Q37" s="16"/>
      <c r="R37" s="14">
        <f>AVERAGE('Raw data'!B337,'Raw data'!E337,'Raw data'!H337)</f>
        <v>0.79400000000000004</v>
      </c>
      <c r="S37" s="15">
        <f>AVERAGE('Raw data'!C337,'Raw data'!F337,'Raw data'!I337)</f>
        <v>44.79999999999999</v>
      </c>
      <c r="T37" s="15">
        <f t="shared" si="4"/>
        <v>35.57119999999999</v>
      </c>
      <c r="U37" s="16"/>
      <c r="V37" s="14">
        <f>AVERAGE('Raw data'!B411,'Raw data'!E411,'Raw data'!H411)</f>
        <v>0.79266666666666674</v>
      </c>
      <c r="W37" s="15">
        <f>AVERAGE('Raw data'!C411,'Raw data'!F411,'Raw data'!I411)</f>
        <v>15.433333333333332</v>
      </c>
      <c r="X37" s="15">
        <f t="shared" si="5"/>
        <v>12.233488888888889</v>
      </c>
    </row>
    <row r="38" spans="2:24" x14ac:dyDescent="0.3">
      <c r="B38" s="14">
        <f>AVERAGE('Raw data'!B42,'Raw data'!E42,'Raw data'!H42)</f>
        <v>0.96600000000000008</v>
      </c>
      <c r="C38" s="15">
        <f>AVERAGE('Raw data'!C42,'Raw data'!F42,'Raw data'!I42)</f>
        <v>1197.3333333333333</v>
      </c>
      <c r="D38" s="15">
        <f t="shared" si="0"/>
        <v>1156.624</v>
      </c>
      <c r="E38" s="16"/>
      <c r="F38" s="14">
        <f>AVERAGE('Raw data'!B116,'Raw data'!H116,'Raw data'!E115)</f>
        <v>0.86766666666666659</v>
      </c>
      <c r="G38" s="15">
        <f>AVERAGE('Raw data'!C116,'Raw data'!I116,'Raw data'!F115)</f>
        <v>535.66666666666663</v>
      </c>
      <c r="H38" s="15">
        <f t="shared" si="1"/>
        <v>464.78011111111101</v>
      </c>
      <c r="I38" s="16"/>
      <c r="J38" s="14">
        <f>AVERAGE('Raw data'!B190,'Raw data'!E190,'Raw data'!H190)</f>
        <v>0.98966666666666681</v>
      </c>
      <c r="K38" s="15">
        <f>AVERAGE('Raw data'!C190,'Raw data'!F190,'Raw data'!I190)</f>
        <v>140.33333333333334</v>
      </c>
      <c r="L38" s="15">
        <f t="shared" si="2"/>
        <v>138.88322222222226</v>
      </c>
      <c r="M38" s="16"/>
      <c r="N38" s="14">
        <f>AVERAGE('Raw data'!B264,'Raw data'!H264)</f>
        <v>1.04</v>
      </c>
      <c r="O38" s="15">
        <f>AVERAGE('Raw data'!C264,'Raw data'!I264)</f>
        <v>200</v>
      </c>
      <c r="P38" s="15">
        <f t="shared" si="3"/>
        <v>208</v>
      </c>
      <c r="Q38" s="16"/>
      <c r="R38" s="14">
        <f>AVERAGE('Raw data'!B338,'Raw data'!E338,'Raw data'!H338)</f>
        <v>0.999</v>
      </c>
      <c r="S38" s="15">
        <f>AVERAGE('Raw data'!C338,'Raw data'!F338,'Raw data'!I338)</f>
        <v>36.533333333333339</v>
      </c>
      <c r="T38" s="15">
        <f t="shared" si="4"/>
        <v>36.496800000000007</v>
      </c>
      <c r="U38" s="16"/>
      <c r="V38" s="14">
        <f>AVERAGE('Raw data'!B412,'Raw data'!E412,'Raw data'!H412)</f>
        <v>0.999</v>
      </c>
      <c r="W38" s="15">
        <f>AVERAGE('Raw data'!C412,'Raw data'!F412,'Raw data'!I412)</f>
        <v>12.9</v>
      </c>
      <c r="X38" s="15">
        <f t="shared" si="5"/>
        <v>12.8871</v>
      </c>
    </row>
    <row r="39" spans="2:24" x14ac:dyDescent="0.3">
      <c r="B39" s="14">
        <f>AVERAGE('Raw data'!B43,'Raw data'!E43,'Raw data'!H43)</f>
        <v>1.0963333333333332</v>
      </c>
      <c r="C39" s="15">
        <f>AVERAGE('Raw data'!C43,'Raw data'!F43,'Raw data'!I43)</f>
        <v>1092.3333333333333</v>
      </c>
      <c r="D39" s="15">
        <f t="shared" si="0"/>
        <v>1197.5614444444441</v>
      </c>
      <c r="E39" s="16"/>
      <c r="F39" s="14">
        <f>AVERAGE('Raw data'!B117,'Raw data'!H117,'Raw data'!E116)</f>
        <v>1.1213333333333333</v>
      </c>
      <c r="G39" s="15">
        <f>AVERAGE('Raw data'!C117,'Raw data'!I117,'Raw data'!F116)</f>
        <v>404</v>
      </c>
      <c r="H39" s="15">
        <f t="shared" si="1"/>
        <v>453.01866666666666</v>
      </c>
      <c r="I39" s="16"/>
      <c r="J39" s="14">
        <f>AVERAGE('Raw data'!B191,'Raw data'!E191,'Raw data'!H191)</f>
        <v>1.26</v>
      </c>
      <c r="K39" s="15">
        <f>AVERAGE('Raw data'!C191,'Raw data'!F191,'Raw data'!I191)</f>
        <v>114.06666666666666</v>
      </c>
      <c r="L39" s="15">
        <f t="shared" si="2"/>
        <v>143.72399999999999</v>
      </c>
      <c r="M39" s="16"/>
      <c r="N39" s="14">
        <f>AVERAGE('Raw data'!B265,'Raw data'!H265)</f>
        <v>1.1949999999999998</v>
      </c>
      <c r="O39" s="15">
        <f>AVERAGE('Raw data'!C265,'Raw data'!I265)</f>
        <v>179</v>
      </c>
      <c r="P39" s="15">
        <f t="shared" si="3"/>
        <v>213.90499999999997</v>
      </c>
      <c r="Q39" s="16"/>
      <c r="R39" s="14">
        <f>AVERAGE('Raw data'!B339,'Raw data'!E339,'Raw data'!H339)</f>
        <v>1.2533333333333332</v>
      </c>
      <c r="S39" s="15">
        <f>AVERAGE('Raw data'!C339,'Raw data'!F339,'Raw data'!I339)</f>
        <v>30.566666666666666</v>
      </c>
      <c r="T39" s="15">
        <f t="shared" si="4"/>
        <v>38.310222222222215</v>
      </c>
      <c r="U39" s="16"/>
      <c r="V39" s="14">
        <f>AVERAGE('Raw data'!B413,'Raw data'!E413,'Raw data'!H413)</f>
        <v>1.26</v>
      </c>
      <c r="W39" s="15">
        <f>AVERAGE('Raw data'!C413,'Raw data'!F413,'Raw data'!I413)</f>
        <v>10.933333333333332</v>
      </c>
      <c r="X39" s="15">
        <f t="shared" si="5"/>
        <v>13.775999999999998</v>
      </c>
    </row>
    <row r="40" spans="2:24" x14ac:dyDescent="0.3">
      <c r="B40" s="14">
        <f>AVERAGE('Raw data'!B44,'Raw data'!E44,'Raw data'!H44)</f>
        <v>1.42</v>
      </c>
      <c r="C40" s="15">
        <f>AVERAGE('Raw data'!C44,'Raw data'!F44,'Raw data'!I44)</f>
        <v>815</v>
      </c>
      <c r="D40" s="15">
        <f t="shared" si="0"/>
        <v>1157.3</v>
      </c>
      <c r="E40" s="16"/>
      <c r="F40" s="14">
        <f>AVERAGE('Raw data'!B118,'Raw data'!H118,'Raw data'!E117)</f>
        <v>1.1803333333333332</v>
      </c>
      <c r="G40" s="15">
        <f>AVERAGE('Raw data'!C118,'Raw data'!I118,'Raw data'!F117)</f>
        <v>437.66666666666669</v>
      </c>
      <c r="H40" s="15">
        <f t="shared" si="1"/>
        <v>516.59255555555558</v>
      </c>
      <c r="I40" s="16"/>
      <c r="J40" s="14">
        <f>AVERAGE('Raw data'!B192,'Raw data'!E192,'Raw data'!H192)</f>
        <v>1.6000000000000003</v>
      </c>
      <c r="K40" s="15">
        <f>AVERAGE('Raw data'!C192,'Raw data'!F192,'Raw data'!I192)</f>
        <v>92.100000000000009</v>
      </c>
      <c r="L40" s="15">
        <f t="shared" si="2"/>
        <v>147.36000000000004</v>
      </c>
      <c r="M40" s="16"/>
      <c r="N40" s="14">
        <f>AVERAGE('Raw data'!B266,'Raw data'!H266)</f>
        <v>1.4950000000000001</v>
      </c>
      <c r="O40" s="15">
        <f>AVERAGE('Raw data'!C266,'Raw data'!I266)</f>
        <v>167.5</v>
      </c>
      <c r="P40" s="15">
        <f t="shared" si="3"/>
        <v>250.41250000000002</v>
      </c>
      <c r="Q40" s="16"/>
      <c r="R40" s="14">
        <f>AVERAGE('Raw data'!B340,'Raw data'!E340,'Raw data'!H340)</f>
        <v>1.5833333333333333</v>
      </c>
      <c r="S40" s="15">
        <f>AVERAGE('Raw data'!C340,'Raw data'!F340,'Raw data'!I340)</f>
        <v>25.600000000000005</v>
      </c>
      <c r="T40" s="15">
        <f t="shared" si="4"/>
        <v>40.533333333333339</v>
      </c>
      <c r="U40" s="16"/>
      <c r="V40" s="14">
        <f>AVERAGE('Raw data'!B414,'Raw data'!E414,'Raw data'!H414)</f>
        <v>1.5833333333333333</v>
      </c>
      <c r="W40" s="15">
        <f>AVERAGE('Raw data'!C414,'Raw data'!F414,'Raw data'!I414)</f>
        <v>9.42</v>
      </c>
      <c r="X40" s="15">
        <f t="shared" si="5"/>
        <v>14.914999999999999</v>
      </c>
    </row>
    <row r="41" spans="2:24" x14ac:dyDescent="0.3">
      <c r="B41" s="14">
        <f>AVERAGE('Raw data'!B45,'Raw data'!E45,'Raw data'!H45)</f>
        <v>1.5246666666666666</v>
      </c>
      <c r="C41" s="15">
        <f>AVERAGE('Raw data'!C45,'Raw data'!F45,'Raw data'!I45)</f>
        <v>1123.3333333333333</v>
      </c>
      <c r="D41" s="15">
        <f t="shared" si="0"/>
        <v>1712.7088888888886</v>
      </c>
      <c r="E41" s="16"/>
      <c r="F41" s="14">
        <f>AVERAGE('Raw data'!B119,'Raw data'!H119,'Raw data'!E118)</f>
        <v>1.8133333333333332</v>
      </c>
      <c r="G41" s="15">
        <f>AVERAGE('Raw data'!C119,'Raw data'!I119,'Raw data'!F118)</f>
        <v>217.33333333333334</v>
      </c>
      <c r="H41" s="15">
        <f t="shared" si="1"/>
        <v>394.09777777777776</v>
      </c>
      <c r="I41" s="16"/>
      <c r="J41" s="14">
        <f>AVERAGE('Raw data'!B193,'Raw data'!E193,'Raw data'!H193)</f>
        <v>1.9966666666666668</v>
      </c>
      <c r="K41" s="15">
        <f>AVERAGE('Raw data'!C193,'Raw data'!F193,'Raw data'!I193)</f>
        <v>73.766666666666666</v>
      </c>
      <c r="L41" s="15">
        <f t="shared" si="2"/>
        <v>147.28744444444445</v>
      </c>
      <c r="M41" s="16"/>
      <c r="N41" s="14">
        <f>AVERAGE('Raw data'!B267,'Raw data'!H267)</f>
        <v>2.0049999999999999</v>
      </c>
      <c r="O41" s="15">
        <f>AVERAGE('Raw data'!C267,'Raw data'!I267)</f>
        <v>103.5</v>
      </c>
      <c r="P41" s="15">
        <f t="shared" si="3"/>
        <v>207.51749999999998</v>
      </c>
      <c r="Q41" s="16"/>
      <c r="R41" s="14">
        <f>AVERAGE('Raw data'!B341,'Raw data'!E341,'Raw data'!H341)</f>
        <v>1.9966666666666668</v>
      </c>
      <c r="S41" s="15">
        <f>AVERAGE('Raw data'!C341,'Raw data'!F341,'Raw data'!I341)</f>
        <v>21.599999999999998</v>
      </c>
      <c r="T41" s="15">
        <f t="shared" si="4"/>
        <v>43.128</v>
      </c>
      <c r="U41" s="16"/>
      <c r="V41" s="14">
        <f>AVERAGE('Raw data'!B415,'Raw data'!E415,'Raw data'!H415)</f>
        <v>1.9966666666666668</v>
      </c>
      <c r="W41" s="15">
        <f>AVERAGE('Raw data'!C415,'Raw data'!F415,'Raw data'!I415)</f>
        <v>7.7566666666666677</v>
      </c>
      <c r="X41" s="15">
        <f t="shared" si="5"/>
        <v>15.48747777777778</v>
      </c>
    </row>
    <row r="42" spans="2:24" x14ac:dyDescent="0.3">
      <c r="B42" s="14">
        <f>AVERAGE('Raw data'!B46,'Raw data'!E46,'Raw data'!H46)</f>
        <v>2.3066666666666666</v>
      </c>
      <c r="C42" s="15">
        <f>AVERAGE('Raw data'!C46,'Raw data'!F46,'Raw data'!I46)</f>
        <v>732.66666666666663</v>
      </c>
      <c r="D42" s="15">
        <f t="shared" si="0"/>
        <v>1690.0177777777776</v>
      </c>
      <c r="E42" s="16"/>
      <c r="F42" s="14">
        <f>AVERAGE('Raw data'!B120,'Raw data'!H120,'Raw data'!E119)</f>
        <v>2.38</v>
      </c>
      <c r="G42" s="15">
        <f>AVERAGE('Raw data'!C120,'Raw data'!I120,'Raw data'!F119)</f>
        <v>169</v>
      </c>
      <c r="H42" s="15">
        <f t="shared" si="1"/>
        <v>402.21999999999997</v>
      </c>
      <c r="I42" s="16"/>
      <c r="J42" s="14">
        <f>AVERAGE('Raw data'!B194,'Raw data'!E194,'Raw data'!H194)</f>
        <v>2.48</v>
      </c>
      <c r="K42" s="15">
        <f>AVERAGE('Raw data'!C194,'Raw data'!F194,'Raw data'!I194)</f>
        <v>61.699999999999996</v>
      </c>
      <c r="L42" s="15">
        <f t="shared" si="2"/>
        <v>153.01599999999999</v>
      </c>
      <c r="M42" s="16"/>
      <c r="N42" s="14">
        <f>AVERAGE('Raw data'!B268,'Raw data'!H268)</f>
        <v>2.4950000000000001</v>
      </c>
      <c r="O42" s="15">
        <f>AVERAGE('Raw data'!C268,'Raw data'!I268)</f>
        <v>82.949999999999989</v>
      </c>
      <c r="P42" s="15">
        <f t="shared" si="3"/>
        <v>206.96024999999997</v>
      </c>
      <c r="Q42" s="16"/>
      <c r="R42" s="14">
        <f>AVERAGE('Raw data'!B342,'Raw data'!E342,'Raw data'!H342)</f>
        <v>2.5099999999999998</v>
      </c>
      <c r="S42" s="15">
        <f>AVERAGE('Raw data'!C342,'Raw data'!F342,'Raw data'!I342)</f>
        <v>17.733333333333334</v>
      </c>
      <c r="T42" s="15">
        <f t="shared" si="4"/>
        <v>44.510666666666665</v>
      </c>
      <c r="U42" s="16"/>
      <c r="V42" s="14">
        <f>AVERAGE('Raw data'!B416,'Raw data'!E416,'Raw data'!H416)</f>
        <v>2.5099999999999998</v>
      </c>
      <c r="W42" s="15">
        <f>AVERAGE('Raw data'!C416,'Raw data'!F416,'Raw data'!I416)</f>
        <v>6.3933333333333335</v>
      </c>
      <c r="X42" s="15">
        <f t="shared" si="5"/>
        <v>16.047266666666665</v>
      </c>
    </row>
    <row r="43" spans="2:24" x14ac:dyDescent="0.3">
      <c r="B43" s="14">
        <f>AVERAGE('Raw data'!B47,'Raw data'!E47,'Raw data'!H47)</f>
        <v>1.9870000000000001</v>
      </c>
      <c r="C43" s="15">
        <f>AVERAGE('Raw data'!C47,'Raw data'!F47,'Raw data'!I47)</f>
        <v>2203.6666666666665</v>
      </c>
      <c r="D43" s="15">
        <f t="shared" si="0"/>
        <v>4378.6856666666663</v>
      </c>
      <c r="E43" s="16"/>
      <c r="F43" s="14">
        <f>AVERAGE('Raw data'!B121,'Raw data'!H121,'Raw data'!E120)</f>
        <v>2.7266666666666666</v>
      </c>
      <c r="G43" s="15">
        <f>AVERAGE('Raw data'!C121,'Raw data'!I121,'Raw data'!F120)</f>
        <v>178.33333333333334</v>
      </c>
      <c r="H43" s="15">
        <f t="shared" si="1"/>
        <v>486.25555555555559</v>
      </c>
      <c r="I43" s="16"/>
      <c r="J43" s="14">
        <f>AVERAGE('Raw data'!B195,'Raw data'!E195,'Raw data'!H195)</f>
        <v>3.1733333333333333</v>
      </c>
      <c r="K43" s="15">
        <f>AVERAGE('Raw data'!C195,'Raw data'!F195,'Raw data'!I195)</f>
        <v>49.166666666666664</v>
      </c>
      <c r="L43" s="15">
        <f t="shared" si="2"/>
        <v>156.02222222222221</v>
      </c>
      <c r="M43" s="16"/>
      <c r="N43" s="14">
        <f>AVERAGE('Raw data'!B269,'Raw data'!H269)</f>
        <v>3.1950000000000003</v>
      </c>
      <c r="O43" s="15">
        <f>AVERAGE('Raw data'!C269,'Raw data'!I269)</f>
        <v>66.900000000000006</v>
      </c>
      <c r="P43" s="15">
        <f t="shared" si="3"/>
        <v>213.74550000000005</v>
      </c>
      <c r="Q43" s="16"/>
      <c r="R43" s="14">
        <f>AVERAGE('Raw data'!B343,'Raw data'!E343,'Raw data'!H343)</f>
        <v>3.1633333333333336</v>
      </c>
      <c r="S43" s="15">
        <f>AVERAGE('Raw data'!C343,'Raw data'!F343,'Raw data'!I343)</f>
        <v>14.799999999999999</v>
      </c>
      <c r="T43" s="15">
        <f t="shared" si="4"/>
        <v>46.81733333333333</v>
      </c>
      <c r="U43" s="16"/>
      <c r="V43" s="14">
        <f>AVERAGE('Raw data'!B417,'Raw data'!E417,'Raw data'!H417)</f>
        <v>3.16</v>
      </c>
      <c r="W43" s="15">
        <f>AVERAGE('Raw data'!C417,'Raw data'!F417,'Raw data'!I417)</f>
        <v>5.4533333333333331</v>
      </c>
      <c r="X43" s="15">
        <f t="shared" si="5"/>
        <v>17.232533333333333</v>
      </c>
    </row>
    <row r="44" spans="2:24" x14ac:dyDescent="0.3">
      <c r="B44" s="14">
        <f>AVERAGE('Raw data'!B48,'Raw data'!E48,'Raw data'!H48)</f>
        <v>5.7899999999999991</v>
      </c>
      <c r="C44" s="15">
        <f>AVERAGE('Raw data'!C48,'Raw data'!F48,'Raw data'!I48)</f>
        <v>224</v>
      </c>
      <c r="D44" s="15">
        <f t="shared" si="0"/>
        <v>1296.9599999999998</v>
      </c>
      <c r="E44" s="16"/>
      <c r="F44" s="14">
        <f>AVERAGE('Raw data'!B122,'Raw data'!H122,'Raw data'!E121)</f>
        <v>3.776666666666666</v>
      </c>
      <c r="G44" s="15">
        <f>AVERAGE('Raw data'!C122,'Raw data'!I122,'Raw data'!F121)</f>
        <v>108.96666666666665</v>
      </c>
      <c r="H44" s="15">
        <f t="shared" si="1"/>
        <v>411.53077777777764</v>
      </c>
      <c r="I44" s="16"/>
      <c r="J44" s="14">
        <f>AVERAGE('Raw data'!B196,'Raw data'!E196,'Raw data'!H196)</f>
        <v>3.9766666666666666</v>
      </c>
      <c r="K44" s="15">
        <f>AVERAGE('Raw data'!C196,'Raw data'!F196,'Raw data'!I196)</f>
        <v>40.5</v>
      </c>
      <c r="L44" s="15">
        <f t="shared" si="2"/>
        <v>161.05500000000001</v>
      </c>
      <c r="M44" s="16"/>
      <c r="N44" s="14">
        <f>AVERAGE('Raw data'!B270,'Raw data'!H270)</f>
        <v>3.9899999999999998</v>
      </c>
      <c r="O44" s="15">
        <f>AVERAGE('Raw data'!C270,'Raw data'!I270)</f>
        <v>52.8</v>
      </c>
      <c r="P44" s="15">
        <f t="shared" si="3"/>
        <v>210.67199999999997</v>
      </c>
      <c r="Q44" s="16"/>
      <c r="R44" s="14">
        <f>AVERAGE('Raw data'!B344,'Raw data'!E344,'Raw data'!H344)</f>
        <v>3.9833333333333329</v>
      </c>
      <c r="S44" s="15">
        <f>AVERAGE('Raw data'!C344,'Raw data'!F344,'Raw data'!I344)</f>
        <v>12.366666666666665</v>
      </c>
      <c r="T44" s="15">
        <f t="shared" si="4"/>
        <v>49.260555555555548</v>
      </c>
      <c r="U44" s="16"/>
      <c r="V44" s="14">
        <f>AVERAGE('Raw data'!B418,'Raw data'!E418,'Raw data'!H418)</f>
        <v>3.98</v>
      </c>
      <c r="W44" s="15">
        <f>AVERAGE('Raw data'!C418,'Raw data'!F418,'Raw data'!I418)</f>
        <v>4.4800000000000004</v>
      </c>
      <c r="X44" s="15">
        <f t="shared" si="5"/>
        <v>17.830400000000001</v>
      </c>
    </row>
    <row r="45" spans="2:24" x14ac:dyDescent="0.3">
      <c r="B45" s="14">
        <f>AVERAGE('Raw data'!B49,'Raw data'!E49,'Raw data'!H49)</f>
        <v>3.7273333333333336</v>
      </c>
      <c r="C45" s="15">
        <f>AVERAGE('Raw data'!C49,'Raw data'!F49,'Raw data'!I49)</f>
        <v>739.33333333333337</v>
      </c>
      <c r="D45" s="15">
        <f t="shared" si="0"/>
        <v>2755.7417777777782</v>
      </c>
      <c r="E45" s="16"/>
      <c r="F45" s="14">
        <f>AVERAGE('Raw data'!B123,'Raw data'!H123,'Raw data'!E122)</f>
        <v>4.46</v>
      </c>
      <c r="G45" s="15">
        <f>AVERAGE('Raw data'!C123,'Raw data'!I123,'Raw data'!F122)</f>
        <v>92.899999999999991</v>
      </c>
      <c r="H45" s="15">
        <f t="shared" si="1"/>
        <v>414.33399999999995</v>
      </c>
      <c r="I45" s="16"/>
      <c r="J45" s="14">
        <f>AVERAGE('Raw data'!B197,'Raw data'!E197,'Raw data'!H197)</f>
        <v>5.0200000000000005</v>
      </c>
      <c r="K45" s="15">
        <f>AVERAGE('Raw data'!C197,'Raw data'!F197,'Raw data'!I197)</f>
        <v>33</v>
      </c>
      <c r="L45" s="15">
        <f t="shared" si="2"/>
        <v>165.66000000000003</v>
      </c>
      <c r="M45" s="16"/>
      <c r="N45" s="14">
        <f>AVERAGE('Raw data'!B271,'Raw data'!H271)</f>
        <v>5.0350000000000001</v>
      </c>
      <c r="O45" s="15">
        <f>AVERAGE('Raw data'!C271,'Raw data'!I271)</f>
        <v>42.7</v>
      </c>
      <c r="P45" s="15">
        <f t="shared" si="3"/>
        <v>214.99450000000002</v>
      </c>
      <c r="Q45" s="16"/>
      <c r="R45" s="14">
        <f>AVERAGE('Raw data'!B345,'Raw data'!E345,'Raw data'!H345)</f>
        <v>5.01</v>
      </c>
      <c r="S45" s="15">
        <f>AVERAGE('Raw data'!C345,'Raw data'!F345,'Raw data'!I345)</f>
        <v>10.26</v>
      </c>
      <c r="T45" s="15">
        <f t="shared" si="4"/>
        <v>51.4026</v>
      </c>
      <c r="U45" s="16"/>
      <c r="V45" s="14">
        <f>AVERAGE('Raw data'!B419,'Raw data'!E419,'Raw data'!H419)</f>
        <v>5.0133333333333328</v>
      </c>
      <c r="W45" s="15">
        <f>AVERAGE('Raw data'!C419,'Raw data'!F419,'Raw data'!I419)</f>
        <v>3.7566666666666664</v>
      </c>
      <c r="X45" s="15">
        <f t="shared" si="5"/>
        <v>18.833422222222218</v>
      </c>
    </row>
    <row r="46" spans="2:24" x14ac:dyDescent="0.3">
      <c r="B46" s="14">
        <f>AVERAGE('Raw data'!B50,'Raw data'!E50,'Raw data'!H50)</f>
        <v>6.0133333333333328</v>
      </c>
      <c r="C46" s="15">
        <f>AVERAGE('Raw data'!C50,'Raw data'!F50,'Raw data'!I50)</f>
        <v>165.66666666666666</v>
      </c>
      <c r="D46" s="15">
        <f t="shared" si="0"/>
        <v>996.20888888888874</v>
      </c>
      <c r="E46" s="16"/>
      <c r="F46" s="14">
        <f>AVERAGE('Raw data'!B124,'Raw data'!H124,'Raw data'!E123)</f>
        <v>5.876666666666666</v>
      </c>
      <c r="G46" s="15">
        <f>AVERAGE('Raw data'!C124,'Raw data'!I124,'Raw data'!F123)</f>
        <v>66.2</v>
      </c>
      <c r="H46" s="15">
        <f t="shared" si="1"/>
        <v>389.03533333333331</v>
      </c>
      <c r="I46" s="16"/>
      <c r="J46" s="14">
        <f>AVERAGE('Raw data'!B198,'Raw data'!E198,'Raw data'!H198)</f>
        <v>6.3166666666666673</v>
      </c>
      <c r="K46" s="15">
        <f>AVERAGE('Raw data'!C198,'Raw data'!F198,'Raw data'!I198)</f>
        <v>27.066666666666666</v>
      </c>
      <c r="L46" s="15">
        <f t="shared" si="2"/>
        <v>170.97111111111113</v>
      </c>
      <c r="M46" s="16"/>
      <c r="N46" s="14">
        <f>AVERAGE('Raw data'!B272,'Raw data'!H272)</f>
        <v>6.3250000000000002</v>
      </c>
      <c r="O46" s="15">
        <f>AVERAGE('Raw data'!C272,'Raw data'!I272)</f>
        <v>35.25</v>
      </c>
      <c r="P46" s="15">
        <f t="shared" si="3"/>
        <v>222.95625000000001</v>
      </c>
      <c r="Q46" s="16"/>
      <c r="R46" s="14">
        <f>AVERAGE('Raw data'!B346,'Raw data'!E346,'Raw data'!H346)</f>
        <v>6.3133333333333326</v>
      </c>
      <c r="S46" s="15">
        <f>AVERAGE('Raw data'!C346,'Raw data'!F346,'Raw data'!I346)</f>
        <v>8.4700000000000006</v>
      </c>
      <c r="T46" s="15">
        <f t="shared" si="4"/>
        <v>53.473933333333328</v>
      </c>
      <c r="U46" s="16"/>
      <c r="V46" s="14">
        <f>AVERAGE('Raw data'!B420,'Raw data'!E420,'Raw data'!H420)</f>
        <v>6.31</v>
      </c>
      <c r="W46" s="15">
        <f>AVERAGE('Raw data'!C420,'Raw data'!F420,'Raw data'!I420)</f>
        <v>3.1533333333333329</v>
      </c>
      <c r="X46" s="15">
        <f t="shared" si="5"/>
        <v>19.897533333333328</v>
      </c>
    </row>
    <row r="47" spans="2:24" x14ac:dyDescent="0.3">
      <c r="B47" s="14">
        <f>AVERAGE('Raw data'!B51,'Raw data'!E51,'Raw data'!H51)</f>
        <v>7.3133333333333326</v>
      </c>
      <c r="C47" s="15">
        <f>AVERAGE('Raw data'!C51,'Raw data'!F51,'Raw data'!I51)</f>
        <v>140</v>
      </c>
      <c r="D47" s="15">
        <f t="shared" si="0"/>
        <v>1023.8666666666666</v>
      </c>
      <c r="E47" s="16"/>
      <c r="F47" s="14">
        <f>AVERAGE('Raw data'!B125,'Raw data'!H125,'Raw data'!E124)</f>
        <v>7.41</v>
      </c>
      <c r="G47" s="15">
        <f>AVERAGE('Raw data'!C125,'Raw data'!I125,'Raw data'!F124)</f>
        <v>52.966666666666669</v>
      </c>
      <c r="H47" s="15">
        <f t="shared" si="1"/>
        <v>392.483</v>
      </c>
      <c r="I47" s="16"/>
      <c r="J47" s="14">
        <f>AVERAGE('Raw data'!B199,'Raw data'!E199,'Raw data'!H199)</f>
        <v>7.9466666666666663</v>
      </c>
      <c r="K47" s="15">
        <f>AVERAGE('Raw data'!C199,'Raw data'!F199,'Raw data'!I199)</f>
        <v>22</v>
      </c>
      <c r="L47" s="15">
        <f t="shared" si="2"/>
        <v>174.82666666666665</v>
      </c>
      <c r="M47" s="16"/>
      <c r="N47" s="14">
        <f>AVERAGE('Raw data'!B273,'Raw data'!H273)</f>
        <v>7.96</v>
      </c>
      <c r="O47" s="15">
        <f>AVERAGE('Raw data'!C273,'Raw data'!I273)</f>
        <v>28.4</v>
      </c>
      <c r="P47" s="15">
        <f t="shared" si="3"/>
        <v>226.06399999999999</v>
      </c>
      <c r="Q47" s="16"/>
      <c r="R47" s="14">
        <f>AVERAGE('Raw data'!B347,'Raw data'!E347,'Raw data'!H347)</f>
        <v>7.9433333333333342</v>
      </c>
      <c r="S47" s="15">
        <f>AVERAGE('Raw data'!C347,'Raw data'!F347,'Raw data'!I347)</f>
        <v>7.1366666666666667</v>
      </c>
      <c r="T47" s="15">
        <f t="shared" si="4"/>
        <v>56.688922222222232</v>
      </c>
      <c r="U47" s="16"/>
      <c r="V47" s="14">
        <f>AVERAGE('Raw data'!B421,'Raw data'!E421,'Raw data'!H421)</f>
        <v>7.9433333333333342</v>
      </c>
      <c r="W47" s="15">
        <f>AVERAGE('Raw data'!C421,'Raw data'!F421,'Raw data'!I421)</f>
        <v>2.6333333333333333</v>
      </c>
      <c r="X47" s="15">
        <f t="shared" si="5"/>
        <v>20.917444444444445</v>
      </c>
    </row>
    <row r="48" spans="2:24" x14ac:dyDescent="0.3">
      <c r="B48" s="14">
        <f>AVERAGE('Raw data'!B52,'Raw data'!E52,'Raw data'!H52)</f>
        <v>9.1833333333333336</v>
      </c>
      <c r="C48" s="15">
        <f>AVERAGE('Raw data'!C52,'Raw data'!F52,'Raw data'!I52)</f>
        <v>119</v>
      </c>
      <c r="D48" s="15">
        <f t="shared" si="0"/>
        <v>1092.8166666666666</v>
      </c>
      <c r="E48" s="16"/>
      <c r="F48" s="14">
        <f>AVERAGE('Raw data'!B126,'Raw data'!H126,'Raw data'!E125)</f>
        <v>9.1233333333333348</v>
      </c>
      <c r="G48" s="15">
        <f>AVERAGE('Raw data'!C126,'Raw data'!I126,'Raw data'!F125)</f>
        <v>43.699999999999996</v>
      </c>
      <c r="H48" s="15">
        <f t="shared" si="1"/>
        <v>398.68966666666671</v>
      </c>
      <c r="I48" s="16"/>
      <c r="J48" s="14">
        <f>AVERAGE('Raw data'!B200,'Raw data'!E200,'Raw data'!H200)</f>
        <v>10.033333333333333</v>
      </c>
      <c r="K48" s="15">
        <f>AVERAGE('Raw data'!C200,'Raw data'!F200,'Raw data'!I200)</f>
        <v>18.266666666666666</v>
      </c>
      <c r="L48" s="15">
        <f t="shared" si="2"/>
        <v>183.27555555555554</v>
      </c>
      <c r="M48" s="16"/>
      <c r="N48" s="14">
        <f>AVERAGE('Raw data'!B274,'Raw data'!H274)</f>
        <v>9.9849999999999994</v>
      </c>
      <c r="O48" s="15">
        <f>AVERAGE('Raw data'!C274,'Raw data'!I274)</f>
        <v>23.05</v>
      </c>
      <c r="P48" s="15">
        <f t="shared" si="3"/>
        <v>230.15424999999999</v>
      </c>
      <c r="Q48" s="16"/>
      <c r="R48" s="14">
        <f>AVERAGE('Raw data'!B348,'Raw data'!E348,'Raw data'!H348)</f>
        <v>10</v>
      </c>
      <c r="S48" s="15">
        <f>AVERAGE('Raw data'!C348,'Raw data'!F348,'Raw data'!I348)</f>
        <v>5.8633333333333333</v>
      </c>
      <c r="T48" s="15">
        <f t="shared" si="4"/>
        <v>58.633333333333333</v>
      </c>
      <c r="U48" s="16"/>
      <c r="V48" s="14">
        <f>AVERAGE('Raw data'!B422,'Raw data'!E422,'Raw data'!H422)</f>
        <v>10</v>
      </c>
      <c r="W48" s="15">
        <f>AVERAGE('Raw data'!C422,'Raw data'!F422,'Raw data'!I422)</f>
        <v>2.1833333333333336</v>
      </c>
      <c r="X48" s="15">
        <f t="shared" si="5"/>
        <v>21.833333333333336</v>
      </c>
    </row>
    <row r="49" spans="2:24" x14ac:dyDescent="0.3">
      <c r="B49" s="14">
        <f>AVERAGE('Raw data'!B53,'Raw data'!E53,'Raw data'!H53)</f>
        <v>12.666666666666666</v>
      </c>
      <c r="C49" s="15">
        <f>AVERAGE('Raw data'!C53,'Raw data'!F53,'Raw data'!I53)</f>
        <v>78.400000000000006</v>
      </c>
      <c r="D49" s="15">
        <f t="shared" si="0"/>
        <v>993.06666666666672</v>
      </c>
      <c r="E49" s="16"/>
      <c r="F49" s="14">
        <f>AVERAGE('Raw data'!B127,'Raw data'!H127,'Raw data'!E126)</f>
        <v>11.766666666666666</v>
      </c>
      <c r="G49" s="15">
        <f>AVERAGE('Raw data'!C127,'Raw data'!I127,'Raw data'!F126)</f>
        <v>35.966666666666669</v>
      </c>
      <c r="H49" s="15">
        <f t="shared" si="1"/>
        <v>423.20777777777778</v>
      </c>
      <c r="I49" s="16"/>
      <c r="J49" s="14">
        <f>AVERAGE('Raw data'!B201,'Raw data'!E201,'Raw data'!H201)</f>
        <v>12.6</v>
      </c>
      <c r="K49" s="15">
        <f>AVERAGE('Raw data'!C201,'Raw data'!F201,'Raw data'!I201)</f>
        <v>15.133333333333333</v>
      </c>
      <c r="L49" s="15">
        <f t="shared" si="2"/>
        <v>190.67999999999998</v>
      </c>
      <c r="M49" s="16"/>
      <c r="N49" s="14">
        <f>AVERAGE('Raw data'!B275,'Raw data'!H275)</f>
        <v>12.6</v>
      </c>
      <c r="O49" s="15">
        <f>AVERAGE('Raw data'!C275,'Raw data'!I275)</f>
        <v>18.75</v>
      </c>
      <c r="P49" s="15">
        <f t="shared" si="3"/>
        <v>236.25</v>
      </c>
      <c r="Q49" s="16"/>
      <c r="R49" s="14">
        <f>AVERAGE('Raw data'!B349,'Raw data'!E349,'Raw data'!H349)</f>
        <v>12.6</v>
      </c>
      <c r="S49" s="15">
        <f>AVERAGE('Raw data'!C349,'Raw data'!F349,'Raw data'!I349)</f>
        <v>4.9033333333333333</v>
      </c>
      <c r="T49" s="15">
        <f t="shared" si="4"/>
        <v>61.781999999999996</v>
      </c>
      <c r="U49" s="16"/>
      <c r="V49" s="14">
        <f>AVERAGE('Raw data'!B423,'Raw data'!E423,'Raw data'!H423)</f>
        <v>12.6</v>
      </c>
      <c r="W49" s="15">
        <f>AVERAGE('Raw data'!C423,'Raw data'!F423,'Raw data'!I423)</f>
        <v>1.83</v>
      </c>
      <c r="X49" s="15">
        <f t="shared" si="5"/>
        <v>23.058</v>
      </c>
    </row>
    <row r="50" spans="2:24" x14ac:dyDescent="0.3">
      <c r="B50" s="14">
        <f>AVERAGE('Raw data'!B54,'Raw data'!E54,'Raw data'!H54)</f>
        <v>15.700000000000001</v>
      </c>
      <c r="C50" s="15">
        <f>AVERAGE('Raw data'!C54,'Raw data'!F54,'Raw data'!I54)</f>
        <v>64.5</v>
      </c>
      <c r="D50" s="15">
        <f t="shared" si="0"/>
        <v>1012.6500000000001</v>
      </c>
      <c r="E50" s="16"/>
      <c r="F50" s="14">
        <f>AVERAGE('Raw data'!B128,'Raw data'!H128,'Raw data'!E127)</f>
        <v>14.799999999999999</v>
      </c>
      <c r="G50" s="15">
        <f>AVERAGE('Raw data'!C128,'Raw data'!I128,'Raw data'!F127)</f>
        <v>28.733333333333334</v>
      </c>
      <c r="H50" s="15">
        <f t="shared" si="1"/>
        <v>425.25333333333333</v>
      </c>
      <c r="I50" s="16"/>
      <c r="J50" s="14">
        <f>AVERAGE('Raw data'!B202,'Raw data'!E202,'Raw data'!H202)</f>
        <v>15.800000000000002</v>
      </c>
      <c r="K50" s="15">
        <f>AVERAGE('Raw data'!C202,'Raw data'!F202,'Raw data'!I202)</f>
        <v>12.366666666666667</v>
      </c>
      <c r="L50" s="15">
        <f t="shared" si="2"/>
        <v>195.39333333333337</v>
      </c>
      <c r="M50" s="16"/>
      <c r="N50" s="14">
        <f>AVERAGE('Raw data'!B276,'Raw data'!H276)</f>
        <v>15.8</v>
      </c>
      <c r="O50" s="15">
        <f>AVERAGE('Raw data'!C276,'Raw data'!I276)</f>
        <v>15.65</v>
      </c>
      <c r="P50" s="15">
        <f t="shared" si="3"/>
        <v>247.27</v>
      </c>
      <c r="Q50" s="16"/>
      <c r="R50" s="14">
        <f>AVERAGE('Raw data'!B350,'Raw data'!E350,'Raw data'!H350)</f>
        <v>15.833333333333334</v>
      </c>
      <c r="S50" s="15">
        <f>AVERAGE('Raw data'!C350,'Raw data'!F350,'Raw data'!I350)</f>
        <v>4.0966666666666667</v>
      </c>
      <c r="T50" s="15">
        <f t="shared" si="4"/>
        <v>64.863888888888894</v>
      </c>
      <c r="U50" s="16"/>
      <c r="V50" s="14">
        <f>AVERAGE('Raw data'!B424,'Raw data'!E424,'Raw data'!H424)</f>
        <v>15.833333333333334</v>
      </c>
      <c r="W50" s="15">
        <f>AVERAGE('Raw data'!C424,'Raw data'!F424,'Raw data'!I424)</f>
        <v>1.5233333333333334</v>
      </c>
      <c r="X50" s="15">
        <f t="shared" si="5"/>
        <v>24.119444444444447</v>
      </c>
    </row>
    <row r="51" spans="2:24" x14ac:dyDescent="0.3">
      <c r="B51" s="14">
        <f>AVERAGE('Raw data'!B55,'Raw data'!E55,'Raw data'!H55)</f>
        <v>19.799999999999997</v>
      </c>
      <c r="C51" s="15">
        <f>AVERAGE('Raw data'!C55,'Raw data'!F55,'Raw data'!I55)</f>
        <v>53.666666666666664</v>
      </c>
      <c r="D51" s="15">
        <f t="shared" si="0"/>
        <v>1062.5999999999999</v>
      </c>
      <c r="E51" s="16"/>
      <c r="F51" s="14">
        <f>AVERAGE('Raw data'!B129,'Raw data'!H129,'Raw data'!E128)</f>
        <v>18.566666666666666</v>
      </c>
      <c r="G51" s="15">
        <f>AVERAGE('Raw data'!C129,'Raw data'!I129,'Raw data'!F128)</f>
        <v>23.666666666666668</v>
      </c>
      <c r="H51" s="15">
        <f t="shared" si="1"/>
        <v>439.41111111111115</v>
      </c>
      <c r="I51" s="16"/>
      <c r="J51" s="14">
        <f>AVERAGE('Raw data'!B203,'Raw data'!E203,'Raw data'!H203)</f>
        <v>19.966666666666665</v>
      </c>
      <c r="K51" s="15">
        <f>AVERAGE('Raw data'!C203,'Raw data'!F203,'Raw data'!I203)</f>
        <v>10.37</v>
      </c>
      <c r="L51" s="15">
        <f t="shared" si="2"/>
        <v>207.05433333333329</v>
      </c>
      <c r="M51" s="16"/>
      <c r="N51" s="14">
        <f>AVERAGE('Raw data'!B277,'Raw data'!H277)</f>
        <v>19.95</v>
      </c>
      <c r="O51" s="15">
        <f>AVERAGE('Raw data'!C277,'Raw data'!I277)</f>
        <v>13</v>
      </c>
      <c r="P51" s="15">
        <f t="shared" si="3"/>
        <v>259.34999999999997</v>
      </c>
      <c r="Q51" s="16"/>
      <c r="R51" s="14">
        <f>AVERAGE('Raw data'!B351,'Raw data'!E351,'Raw data'!H351)</f>
        <v>19.966666666666665</v>
      </c>
      <c r="S51" s="15">
        <f>AVERAGE('Raw data'!C351,'Raw data'!F351,'Raw data'!I351)</f>
        <v>3.39</v>
      </c>
      <c r="T51" s="15">
        <f t="shared" si="4"/>
        <v>67.686999999999998</v>
      </c>
      <c r="U51" s="16"/>
      <c r="V51" s="14">
        <f>AVERAGE('Raw data'!B425,'Raw data'!E425,'Raw data'!H425)</f>
        <v>20</v>
      </c>
      <c r="W51" s="15">
        <f>AVERAGE('Raw data'!C425,'Raw data'!F425,'Raw data'!I425)</f>
        <v>1.2833333333333334</v>
      </c>
      <c r="X51" s="15">
        <f t="shared" si="5"/>
        <v>25.666666666666668</v>
      </c>
    </row>
    <row r="52" spans="2:24" x14ac:dyDescent="0.3">
      <c r="B52" s="14">
        <f>AVERAGE('Raw data'!B56,'Raw data'!E56,'Raw data'!H56)</f>
        <v>25.233333333333334</v>
      </c>
      <c r="C52" s="15">
        <f>AVERAGE('Raw data'!C56,'Raw data'!F56,'Raw data'!I56)</f>
        <v>42.633333333333333</v>
      </c>
      <c r="D52" s="15">
        <f t="shared" si="0"/>
        <v>1075.7811111111112</v>
      </c>
      <c r="E52" s="16"/>
      <c r="F52" s="14">
        <f>AVERAGE('Raw data'!B130,'Raw data'!H130,'Raw data'!E129)</f>
        <v>23.400000000000002</v>
      </c>
      <c r="G52" s="15">
        <f>AVERAGE('Raw data'!C130,'Raw data'!I130,'Raw data'!F129)</f>
        <v>19.133333333333336</v>
      </c>
      <c r="H52" s="15">
        <f t="shared" si="1"/>
        <v>447.72000000000014</v>
      </c>
      <c r="I52" s="16"/>
      <c r="J52" s="14">
        <f>AVERAGE('Raw data'!B204,'Raw data'!E204,'Raw data'!H204)</f>
        <v>25.133333333333336</v>
      </c>
      <c r="K52" s="15">
        <f>AVERAGE('Raw data'!C204,'Raw data'!F204,'Raw data'!I204)</f>
        <v>8.6433333333333326</v>
      </c>
      <c r="L52" s="15">
        <f t="shared" si="2"/>
        <v>217.2357777777778</v>
      </c>
      <c r="M52" s="16"/>
      <c r="N52" s="14">
        <f>AVERAGE('Raw data'!B278,'Raw data'!H278)</f>
        <v>25.15</v>
      </c>
      <c r="O52" s="15">
        <f>AVERAGE('Raw data'!C278,'Raw data'!I278)</f>
        <v>11.399999999999999</v>
      </c>
      <c r="P52" s="15">
        <f t="shared" si="3"/>
        <v>286.70999999999992</v>
      </c>
      <c r="Q52" s="16"/>
      <c r="R52" s="14">
        <f>AVERAGE('Raw data'!B352,'Raw data'!E352,'Raw data'!H352)</f>
        <v>25.100000000000005</v>
      </c>
      <c r="S52" s="15">
        <f>AVERAGE('Raw data'!C352,'Raw data'!F352,'Raw data'!I352)</f>
        <v>2.8066666666666666</v>
      </c>
      <c r="T52" s="15">
        <f t="shared" si="4"/>
        <v>70.447333333333347</v>
      </c>
      <c r="U52" s="16"/>
      <c r="V52" s="14">
        <f>AVERAGE('Raw data'!B426,'Raw data'!E426,'Raw data'!H426)</f>
        <v>25.100000000000005</v>
      </c>
      <c r="W52" s="15">
        <f>AVERAGE('Raw data'!C426,'Raw data'!F426,'Raw data'!I426)</f>
        <v>1.0666666666666667</v>
      </c>
      <c r="X52" s="15">
        <f t="shared" si="5"/>
        <v>26.773333333333337</v>
      </c>
    </row>
    <row r="53" spans="2:24" x14ac:dyDescent="0.3">
      <c r="B53" s="14">
        <f>AVERAGE('Raw data'!B57,'Raw data'!E57,'Raw data'!H57)</f>
        <v>31.566666666666663</v>
      </c>
      <c r="C53" s="15">
        <f>AVERAGE('Raw data'!C57,'Raw data'!F57,'Raw data'!I57)</f>
        <v>35.1</v>
      </c>
      <c r="D53" s="15">
        <f t="shared" si="0"/>
        <v>1107.99</v>
      </c>
      <c r="E53" s="16"/>
      <c r="F53" s="14">
        <f>AVERAGE('Raw data'!B131,'Raw data'!H131,'Raw data'!E130)</f>
        <v>29.5</v>
      </c>
      <c r="G53" s="15">
        <f>AVERAGE('Raw data'!C131,'Raw data'!I131,'Raw data'!F130)</f>
        <v>15.699999999999998</v>
      </c>
      <c r="H53" s="15">
        <f t="shared" si="1"/>
        <v>463.14999999999992</v>
      </c>
      <c r="I53" s="16"/>
      <c r="J53" s="14">
        <f>AVERAGE('Raw data'!B205,'Raw data'!E205,'Raw data'!H205)</f>
        <v>31.600000000000005</v>
      </c>
      <c r="K53" s="15">
        <f>AVERAGE('Raw data'!C205,'Raw data'!F205,'Raw data'!I205)</f>
        <v>7.2600000000000007</v>
      </c>
      <c r="L53" s="15">
        <f t="shared" si="2"/>
        <v>229.41600000000005</v>
      </c>
      <c r="M53" s="16"/>
      <c r="N53" s="14">
        <f>AVERAGE('Raw data'!B279,'Raw data'!H279)</f>
        <v>31.65</v>
      </c>
      <c r="O53" s="15">
        <f>AVERAGE('Raw data'!C279,'Raw data'!I279)</f>
        <v>8.8049999999999997</v>
      </c>
      <c r="P53" s="15">
        <f t="shared" si="3"/>
        <v>278.67824999999999</v>
      </c>
      <c r="Q53" s="16"/>
      <c r="R53" s="14">
        <f>AVERAGE('Raw data'!B353,'Raw data'!E353,'Raw data'!H353)</f>
        <v>31.600000000000005</v>
      </c>
      <c r="S53" s="15">
        <f>AVERAGE('Raw data'!C353,'Raw data'!F353,'Raw data'!I353)</f>
        <v>2.36</v>
      </c>
      <c r="T53" s="15">
        <f t="shared" si="4"/>
        <v>74.576000000000008</v>
      </c>
      <c r="U53" s="16"/>
      <c r="V53" s="14">
        <f>AVERAGE('Raw data'!B427,'Raw data'!E427,'Raw data'!H427)</f>
        <v>31.600000000000005</v>
      </c>
      <c r="W53" s="15">
        <f>AVERAGE('Raw data'!C427,'Raw data'!F427,'Raw data'!I427)</f>
        <v>0.89833333333333343</v>
      </c>
      <c r="X53" s="15">
        <f t="shared" si="5"/>
        <v>28.387333333333341</v>
      </c>
    </row>
    <row r="54" spans="2:24" x14ac:dyDescent="0.3">
      <c r="B54" s="14">
        <f>AVERAGE('Raw data'!B58,'Raw data'!E58,'Raw data'!H58)</f>
        <v>39.733333333333327</v>
      </c>
      <c r="C54" s="15">
        <f>AVERAGE('Raw data'!C58,'Raw data'!F58,'Raw data'!I58)</f>
        <v>28.533333333333331</v>
      </c>
      <c r="D54" s="15">
        <f t="shared" si="0"/>
        <v>1133.7244444444441</v>
      </c>
      <c r="E54" s="16"/>
      <c r="F54" s="14">
        <f>AVERAGE('Raw data'!B132,'Raw data'!H132,'Raw data'!E131)</f>
        <v>37.166666666666664</v>
      </c>
      <c r="G54" s="15">
        <f>AVERAGE('Raw data'!C132,'Raw data'!I132,'Raw data'!F131)</f>
        <v>12.733333333333334</v>
      </c>
      <c r="H54" s="15">
        <f t="shared" si="1"/>
        <v>473.25555555555559</v>
      </c>
      <c r="I54" s="16"/>
      <c r="J54" s="14">
        <f>AVERAGE('Raw data'!B206,'Raw data'!E206,'Raw data'!H206)</f>
        <v>39.799999999999997</v>
      </c>
      <c r="K54" s="15">
        <f>AVERAGE('Raw data'!C206,'Raw data'!F206,'Raw data'!I206)</f>
        <v>6.07</v>
      </c>
      <c r="L54" s="15">
        <f t="shared" si="2"/>
        <v>241.58599999999998</v>
      </c>
      <c r="M54" s="16"/>
      <c r="N54" s="14">
        <f>AVERAGE('Raw data'!B280,'Raw data'!H280)</f>
        <v>39.849999999999994</v>
      </c>
      <c r="O54" s="15">
        <f>AVERAGE('Raw data'!C280,'Raw data'!I280)</f>
        <v>7.34</v>
      </c>
      <c r="P54" s="15">
        <f t="shared" si="3"/>
        <v>292.49899999999997</v>
      </c>
      <c r="Q54" s="16"/>
      <c r="R54" s="14">
        <f>AVERAGE('Raw data'!B354,'Raw data'!E354,'Raw data'!H354)</f>
        <v>39.799999999999997</v>
      </c>
      <c r="S54" s="15">
        <f>AVERAGE('Raw data'!C354,'Raw data'!F354,'Raw data'!I354)</f>
        <v>1.9833333333333334</v>
      </c>
      <c r="T54" s="15">
        <f t="shared" si="4"/>
        <v>78.936666666666667</v>
      </c>
      <c r="U54" s="16"/>
      <c r="V54" s="14">
        <f>AVERAGE('Raw data'!B428,'Raw data'!E428,'Raw data'!H428)</f>
        <v>39.799999999999997</v>
      </c>
      <c r="W54" s="15">
        <f>AVERAGE('Raw data'!C428,'Raw data'!F428,'Raw data'!I428)</f>
        <v>0.75900000000000001</v>
      </c>
      <c r="X54" s="15">
        <f t="shared" si="5"/>
        <v>30.208199999999998</v>
      </c>
    </row>
    <row r="55" spans="2:24" x14ac:dyDescent="0.3">
      <c r="B55" s="14">
        <f>AVERAGE('Raw data'!B59,'Raw data'!E59,'Raw data'!H59)</f>
        <v>50.233333333333327</v>
      </c>
      <c r="C55" s="15">
        <f>AVERAGE('Raw data'!C59,'Raw data'!F59,'Raw data'!I59)</f>
        <v>23.100000000000005</v>
      </c>
      <c r="D55" s="15">
        <f t="shared" si="0"/>
        <v>1160.3900000000001</v>
      </c>
      <c r="E55" s="16"/>
      <c r="F55" s="14">
        <f>AVERAGE('Raw data'!B133,'Raw data'!H133,'Raw data'!E132)</f>
        <v>46.666666666666664</v>
      </c>
      <c r="G55" s="15">
        <f>AVERAGE('Raw data'!C133,'Raw data'!I133,'Raw data'!F132)</f>
        <v>10.696666666666665</v>
      </c>
      <c r="H55" s="15">
        <f t="shared" si="1"/>
        <v>499.17777777777769</v>
      </c>
      <c r="I55" s="16"/>
      <c r="J55" s="14">
        <f>AVERAGE('Raw data'!B207,'Raw data'!E207,'Raw data'!H207)</f>
        <v>50.066666666666663</v>
      </c>
      <c r="K55" s="15">
        <f>AVERAGE('Raw data'!C207,'Raw data'!F207,'Raw data'!I207)</f>
        <v>5.0566666666666675</v>
      </c>
      <c r="L55" s="15">
        <f t="shared" si="2"/>
        <v>253.17044444444446</v>
      </c>
      <c r="M55" s="16"/>
      <c r="N55" s="14">
        <f>AVERAGE('Raw data'!B281,'Raw data'!H281)</f>
        <v>50.150000000000006</v>
      </c>
      <c r="O55" s="15">
        <f>AVERAGE('Raw data'!C281,'Raw data'!I281)</f>
        <v>6.06</v>
      </c>
      <c r="P55" s="15">
        <f t="shared" si="3"/>
        <v>303.90899999999999</v>
      </c>
      <c r="Q55" s="16"/>
      <c r="R55" s="14">
        <f>AVERAGE('Raw data'!B355,'Raw data'!E355,'Raw data'!H355)</f>
        <v>50.1</v>
      </c>
      <c r="S55" s="15">
        <f>AVERAGE('Raw data'!C355,'Raw data'!F355,'Raw data'!I355)</f>
        <v>1.6633333333333331</v>
      </c>
      <c r="T55" s="15">
        <f t="shared" si="4"/>
        <v>83.332999999999984</v>
      </c>
      <c r="U55" s="16"/>
      <c r="V55" s="14">
        <f>AVERAGE('Raw data'!B429,'Raw data'!E429,'Raw data'!H429)</f>
        <v>50.1</v>
      </c>
      <c r="W55" s="15">
        <f>AVERAGE('Raw data'!C429,'Raw data'!F429,'Raw data'!I429)</f>
        <v>0.63933333333333342</v>
      </c>
      <c r="X55" s="15">
        <f t="shared" si="5"/>
        <v>32.030600000000007</v>
      </c>
    </row>
    <row r="56" spans="2:24" x14ac:dyDescent="0.3">
      <c r="B56" s="14">
        <f>AVERAGE('Raw data'!B60,'Raw data'!E60,'Raw data'!H60)</f>
        <v>62.733333333333327</v>
      </c>
      <c r="C56" s="15">
        <f>AVERAGE('Raw data'!C60,'Raw data'!F60,'Raw data'!I60)</f>
        <v>19.400000000000002</v>
      </c>
      <c r="D56" s="15">
        <f t="shared" si="0"/>
        <v>1217.0266666666666</v>
      </c>
      <c r="E56" s="16"/>
      <c r="F56" s="14">
        <f>AVERAGE('Raw data'!B134,'Raw data'!H134,'Raw data'!E133)</f>
        <v>58.766666666666673</v>
      </c>
      <c r="G56" s="15">
        <f>AVERAGE('Raw data'!C134,'Raw data'!I134,'Raw data'!F133)</f>
        <v>8.83</v>
      </c>
      <c r="H56" s="15">
        <f t="shared" si="1"/>
        <v>518.90966666666668</v>
      </c>
      <c r="I56" s="16"/>
      <c r="J56" s="14">
        <f>AVERAGE('Raw data'!B208,'Raw data'!E208,'Raw data'!H208)</f>
        <v>63.1</v>
      </c>
      <c r="K56" s="15">
        <f>AVERAGE('Raw data'!C208,'Raw data'!F208,'Raw data'!I208)</f>
        <v>4.25</v>
      </c>
      <c r="L56" s="15">
        <f t="shared" si="2"/>
        <v>268.17500000000001</v>
      </c>
      <c r="M56" s="16"/>
      <c r="N56" s="14">
        <f>AVERAGE('Raw data'!B282,'Raw data'!H282)</f>
        <v>63.05</v>
      </c>
      <c r="O56" s="15">
        <f>AVERAGE('Raw data'!C282,'Raw data'!I282)</f>
        <v>5.37</v>
      </c>
      <c r="P56" s="15">
        <f t="shared" si="3"/>
        <v>338.57850000000002</v>
      </c>
      <c r="Q56" s="16"/>
      <c r="R56" s="14">
        <f>AVERAGE('Raw data'!B356,'Raw data'!E356,'Raw data'!H356)</f>
        <v>63.1</v>
      </c>
      <c r="S56" s="15">
        <f>AVERAGE('Raw data'!C356,'Raw data'!F356,'Raw data'!I356)</f>
        <v>1.39</v>
      </c>
      <c r="T56" s="15">
        <f t="shared" si="4"/>
        <v>87.708999999999989</v>
      </c>
      <c r="U56" s="16"/>
      <c r="V56" s="14">
        <f>AVERAGE('Raw data'!B430,'Raw data'!E430,'Raw data'!H430)</f>
        <v>63.1</v>
      </c>
      <c r="W56" s="15">
        <f>AVERAGE('Raw data'!C430,'Raw data'!F430,'Raw data'!I430)</f>
        <v>0.54866666666666675</v>
      </c>
      <c r="X56" s="15">
        <f t="shared" si="5"/>
        <v>34.620866666666672</v>
      </c>
    </row>
    <row r="57" spans="2:24" x14ac:dyDescent="0.3">
      <c r="B57" s="14">
        <f>AVERAGE('Raw data'!B61,'Raw data'!E61,'Raw data'!H61)</f>
        <v>79.7</v>
      </c>
      <c r="C57" s="15">
        <f>AVERAGE('Raw data'!C61,'Raw data'!F61,'Raw data'!I61)</f>
        <v>16.099999999999998</v>
      </c>
      <c r="D57" s="15">
        <f t="shared" si="0"/>
        <v>1283.1699999999998</v>
      </c>
      <c r="E57" s="16"/>
      <c r="F57" s="14">
        <f>AVERAGE('Raw data'!B135,'Raw data'!H135,'Raw data'!E134)</f>
        <v>74</v>
      </c>
      <c r="G57" s="15">
        <f>AVERAGE('Raw data'!C135,'Raw data'!I135,'Raw data'!F134)</f>
        <v>7.293333333333333</v>
      </c>
      <c r="H57" s="15">
        <f t="shared" si="1"/>
        <v>539.70666666666659</v>
      </c>
      <c r="I57" s="16"/>
      <c r="J57" s="14">
        <f>AVERAGE('Raw data'!B209,'Raw data'!E209,'Raw data'!H209)</f>
        <v>79.466666666666669</v>
      </c>
      <c r="K57" s="15">
        <f>AVERAGE('Raw data'!C209,'Raw data'!F209,'Raw data'!I209)</f>
        <v>3.5466666666666669</v>
      </c>
      <c r="L57" s="15">
        <f t="shared" si="2"/>
        <v>281.84177777777779</v>
      </c>
      <c r="M57" s="16"/>
      <c r="N57" s="14">
        <f>AVERAGE('Raw data'!B283,'Raw data'!H283)</f>
        <v>79.400000000000006</v>
      </c>
      <c r="O57" s="15">
        <f>AVERAGE('Raw data'!C283,'Raw data'!I283)</f>
        <v>4.58</v>
      </c>
      <c r="P57" s="15">
        <f t="shared" si="3"/>
        <v>363.65200000000004</v>
      </c>
      <c r="Q57" s="16"/>
      <c r="R57" s="14">
        <f>AVERAGE('Raw data'!B357,'Raw data'!E357,'Raw data'!H357)</f>
        <v>79.400000000000006</v>
      </c>
      <c r="S57" s="15">
        <f>AVERAGE('Raw data'!C357,'Raw data'!F357,'Raw data'!I357)</f>
        <v>1.1833333333333333</v>
      </c>
      <c r="T57" s="15">
        <f t="shared" si="4"/>
        <v>93.956666666666678</v>
      </c>
      <c r="U57" s="16"/>
      <c r="V57" s="14">
        <f>AVERAGE('Raw data'!B431,'Raw data'!E431,'Raw data'!H431)</f>
        <v>79.400000000000006</v>
      </c>
      <c r="W57" s="73">
        <f>AVERAGE('Raw data'!C431,'Raw data'!F431,'Raw data'!I431)</f>
        <v>0.48233333333333334</v>
      </c>
      <c r="X57" s="15">
        <f t="shared" si="5"/>
        <v>38.297266666666673</v>
      </c>
    </row>
    <row r="58" spans="2:24" x14ac:dyDescent="0.3">
      <c r="B58" s="14">
        <f>AVERAGE('Raw data'!B62,'Raw data'!E62,'Raw data'!H62)</f>
        <v>99.8</v>
      </c>
      <c r="C58" s="15">
        <f>AVERAGE('Raw data'!C62,'Raw data'!F62,'Raw data'!I62)</f>
        <v>13.300000000000002</v>
      </c>
      <c r="D58" s="15">
        <f t="shared" si="0"/>
        <v>1327.3400000000001</v>
      </c>
      <c r="E58" s="16"/>
      <c r="F58" s="14">
        <f>AVERAGE('Raw data'!B136,'Raw data'!H136,'Raw data'!E135)</f>
        <v>93.2</v>
      </c>
      <c r="G58" s="15">
        <f>AVERAGE('Raw data'!C136,'Raw data'!I136,'Raw data'!F135)</f>
        <v>5.9833333333333334</v>
      </c>
      <c r="H58" s="15">
        <f t="shared" si="1"/>
        <v>557.64666666666665</v>
      </c>
      <c r="I58" s="16"/>
      <c r="J58" s="14">
        <f>AVERAGE('Raw data'!B210,'Raw data'!E210,'Raw data'!H210)</f>
        <v>99.966666666666654</v>
      </c>
      <c r="K58" s="15">
        <f>AVERAGE('Raw data'!C210,'Raw data'!F210,'Raw data'!I210)</f>
        <v>2.9966666666666666</v>
      </c>
      <c r="L58" s="15">
        <f t="shared" si="2"/>
        <v>299.56677777777776</v>
      </c>
      <c r="M58" s="16"/>
      <c r="N58" s="14">
        <f>AVERAGE('Raw data'!B284,'Raw data'!H284)</f>
        <v>99.95</v>
      </c>
      <c r="O58" s="15">
        <f>AVERAGE('Raw data'!C284,'Raw data'!I284)</f>
        <v>3.51</v>
      </c>
      <c r="P58" s="15">
        <f t="shared" si="3"/>
        <v>350.8245</v>
      </c>
      <c r="Q58" s="16"/>
      <c r="R58" s="14">
        <f>AVERAGE('Raw data'!B358,'Raw data'!E358,'Raw data'!H358)</f>
        <v>100</v>
      </c>
      <c r="S58" s="15">
        <f>AVERAGE('Raw data'!C358,'Raw data'!F358,'Raw data'!I358)</f>
        <v>1.0043333333333333</v>
      </c>
      <c r="T58" s="15">
        <f t="shared" si="4"/>
        <v>100.43333333333334</v>
      </c>
      <c r="U58" s="16"/>
      <c r="V58" s="14">
        <f>AVERAGE('Raw data'!B432,'Raw data'!E432,'Raw data'!H432)</f>
        <v>100</v>
      </c>
      <c r="W58" s="15">
        <f>AVERAGE('Raw data'!C432,'Raw data'!F432,'Raw data'!I432)</f>
        <v>0.42599999999999999</v>
      </c>
      <c r="X58" s="15">
        <f t="shared" si="5"/>
        <v>42.6</v>
      </c>
    </row>
    <row r="59" spans="2:24" x14ac:dyDescent="0.3">
      <c r="B59" s="14">
        <f>AVERAGE('Raw data'!B63,'Raw data'!E63,'Raw data'!H63)</f>
        <v>126</v>
      </c>
      <c r="C59" s="15">
        <f>AVERAGE('Raw data'!C63,'Raw data'!F63,'Raw data'!I63)</f>
        <v>10.886666666666665</v>
      </c>
      <c r="D59" s="15">
        <f t="shared" si="0"/>
        <v>1371.7199999999998</v>
      </c>
      <c r="E59" s="16"/>
      <c r="F59" s="14">
        <f>AVERAGE('Raw data'!B137,'Raw data'!H137,'Raw data'!E136)</f>
        <v>117.26666666666667</v>
      </c>
      <c r="G59" s="15">
        <f>AVERAGE('Raw data'!C137,'Raw data'!I137,'Raw data'!F136)</f>
        <v>4.9566666666666661</v>
      </c>
      <c r="H59" s="15">
        <f t="shared" si="1"/>
        <v>581.25177777777776</v>
      </c>
      <c r="I59" s="16"/>
      <c r="J59" s="14">
        <f>AVERAGE('Raw data'!B211,'Raw data'!E211,'Raw data'!H211)</f>
        <v>126</v>
      </c>
      <c r="K59" s="15">
        <f>AVERAGE('Raw data'!C211,'Raw data'!F211,'Raw data'!I211)</f>
        <v>2.4499999999999997</v>
      </c>
      <c r="L59" s="15">
        <f t="shared" si="2"/>
        <v>308.7</v>
      </c>
      <c r="M59" s="16"/>
      <c r="N59" s="14">
        <f>AVERAGE('Raw data'!B285,'Raw data'!H285)</f>
        <v>126</v>
      </c>
      <c r="O59" s="15">
        <f>AVERAGE('Raw data'!C285,'Raw data'!I285)</f>
        <v>2.98</v>
      </c>
      <c r="P59" s="15">
        <f t="shared" si="3"/>
        <v>375.48</v>
      </c>
      <c r="Q59" s="16"/>
      <c r="R59" s="14">
        <f>AVERAGE('Raw data'!B359,'Raw data'!E359,'Raw data'!H359)</f>
        <v>126</v>
      </c>
      <c r="S59" s="15">
        <f>AVERAGE('Raw data'!C359,'Raw data'!F359,'Raw data'!I359)</f>
        <v>0.87166666666666659</v>
      </c>
      <c r="T59" s="15">
        <f t="shared" si="4"/>
        <v>109.82999999999998</v>
      </c>
      <c r="U59" s="16"/>
      <c r="V59" s="14">
        <f>AVERAGE('Raw data'!B433,'Raw data'!E433,'Raw data'!H433)</f>
        <v>126</v>
      </c>
      <c r="W59" s="15">
        <f>AVERAGE('Raw data'!C433,'Raw data'!F433,'Raw data'!I433)</f>
        <v>0.38500000000000001</v>
      </c>
      <c r="X59" s="15">
        <f t="shared" si="5"/>
        <v>48.51</v>
      </c>
    </row>
    <row r="60" spans="2:24" x14ac:dyDescent="0.3">
      <c r="B60" s="14">
        <f>AVERAGE('Raw data'!B64,'Raw data'!E64,'Raw data'!H64)</f>
        <v>158</v>
      </c>
      <c r="C60" s="15">
        <f>AVERAGE('Raw data'!C64,'Raw data'!F64,'Raw data'!I64)</f>
        <v>9.1866666666666674</v>
      </c>
      <c r="D60" s="15">
        <f t="shared" si="0"/>
        <v>1451.4933333333333</v>
      </c>
      <c r="E60" s="16"/>
      <c r="F60" s="14">
        <f>AVERAGE('Raw data'!B138,'Raw data'!H138,'Raw data'!E137)</f>
        <v>147.66666666666666</v>
      </c>
      <c r="G60" s="15">
        <f>AVERAGE('Raw data'!C138,'Raw data'!I138,'Raw data'!F137)</f>
        <v>4.1766666666666667</v>
      </c>
      <c r="H60" s="15">
        <f t="shared" si="1"/>
        <v>616.7544444444444</v>
      </c>
      <c r="I60" s="16"/>
      <c r="J60" s="14">
        <f>AVERAGE('Raw data'!B212,'Raw data'!E212,'Raw data'!H212)</f>
        <v>158</v>
      </c>
      <c r="K60" s="15">
        <f>AVERAGE('Raw data'!C212,'Raw data'!F212,'Raw data'!I212)</f>
        <v>2.04</v>
      </c>
      <c r="L60" s="15">
        <f t="shared" si="2"/>
        <v>322.32</v>
      </c>
      <c r="M60" s="16"/>
      <c r="N60" s="14">
        <f>AVERAGE('Raw data'!B286,'Raw data'!H286)</f>
        <v>158.5</v>
      </c>
      <c r="O60" s="15">
        <f>AVERAGE('Raw data'!C286,'Raw data'!I286)</f>
        <v>2.4649999999999999</v>
      </c>
      <c r="P60" s="15">
        <f t="shared" si="3"/>
        <v>390.70249999999999</v>
      </c>
      <c r="Q60" s="16"/>
      <c r="R60" s="14">
        <f>AVERAGE('Raw data'!B360,'Raw data'!E360,'Raw data'!H360)</f>
        <v>158</v>
      </c>
      <c r="S60" s="15">
        <f>AVERAGE('Raw data'!C360,'Raw data'!F360,'Raw data'!I360)</f>
        <v>0.77999999999999992</v>
      </c>
      <c r="T60" s="15">
        <f t="shared" si="4"/>
        <v>123.23999999999998</v>
      </c>
      <c r="U60" s="16"/>
      <c r="V60" s="15"/>
      <c r="W60" s="15"/>
      <c r="X60" s="15"/>
    </row>
    <row r="61" spans="2:24" x14ac:dyDescent="0.3">
      <c r="B61" s="14">
        <f>AVERAGE('Raw data'!B65,'Raw data'!E65,'Raw data'!H65)</f>
        <v>184.33333333333334</v>
      </c>
      <c r="C61" s="15">
        <f>AVERAGE('Raw data'!C65,'Raw data'!F65,'Raw data'!I65)</f>
        <v>8.3966666666666665</v>
      </c>
      <c r="D61" s="15">
        <f t="shared" si="0"/>
        <v>1547.7855555555557</v>
      </c>
      <c r="E61" s="16"/>
      <c r="F61" s="14">
        <f>AVERAGE('Raw data'!B139,'Raw data'!H139,'Raw data'!E138)</f>
        <v>185.66666666666666</v>
      </c>
      <c r="G61" s="15">
        <f>AVERAGE('Raw data'!C139,'Raw data'!I139,'Raw data'!F138)</f>
        <v>3.436666666666667</v>
      </c>
      <c r="H61" s="15">
        <f t="shared" si="1"/>
        <v>638.07444444444445</v>
      </c>
      <c r="I61" s="16"/>
      <c r="J61" s="14">
        <f>AVERAGE('Raw data'!B213,'Raw data'!E213,'Raw data'!H213)</f>
        <v>199.66666666666666</v>
      </c>
      <c r="K61" s="15">
        <f>AVERAGE('Raw data'!C213,'Raw data'!F213,'Raw data'!I213)</f>
        <v>1.7466666666666668</v>
      </c>
      <c r="L61" s="15">
        <f t="shared" si="2"/>
        <v>348.75111111111113</v>
      </c>
      <c r="M61" s="16"/>
      <c r="N61" s="14">
        <f>AVERAGE('Raw data'!B287,'Raw data'!H287)</f>
        <v>200</v>
      </c>
      <c r="O61" s="15">
        <f>AVERAGE('Raw data'!C287,'Raw data'!I287)</f>
        <v>2.0750000000000002</v>
      </c>
      <c r="P61" s="15">
        <f t="shared" si="3"/>
        <v>415.00000000000006</v>
      </c>
      <c r="Q61" s="16"/>
      <c r="R61" s="14">
        <f>AVERAGE('Raw data'!B361,'Raw data'!E361,'Raw data'!H361)</f>
        <v>199.66666666666666</v>
      </c>
      <c r="S61" s="15">
        <f>AVERAGE('Raw data'!C361,'Raw data'!F361,'Raw data'!I361)</f>
        <v>0.69600000000000006</v>
      </c>
      <c r="T61" s="15">
        <f t="shared" si="4"/>
        <v>138.96800000000002</v>
      </c>
      <c r="U61" s="16"/>
      <c r="V61" s="15"/>
      <c r="W61" s="15"/>
      <c r="X61" s="15"/>
    </row>
    <row r="62" spans="2:24" x14ac:dyDescent="0.3">
      <c r="B62" s="14">
        <f>AVERAGE('Raw data'!B66,'Raw data'!E66,'Raw data'!H66)</f>
        <v>222</v>
      </c>
      <c r="C62" s="15">
        <f>AVERAGE('Raw data'!C66,'Raw data'!F66,'Raw data'!I66)</f>
        <v>7.4133333333333331</v>
      </c>
      <c r="D62" s="15">
        <f t="shared" si="0"/>
        <v>1645.76</v>
      </c>
      <c r="E62" s="16"/>
      <c r="F62" s="14">
        <f>AVERAGE('Raw data'!B140,'Raw data'!H140,'Raw data'!E139)</f>
        <v>233.66666666666666</v>
      </c>
      <c r="G62" s="15">
        <f>AVERAGE('Raw data'!C140,'Raw data'!I140,'Raw data'!F139)</f>
        <v>2.9</v>
      </c>
      <c r="H62" s="15">
        <f t="shared" si="1"/>
        <v>677.63333333333333</v>
      </c>
      <c r="I62" s="16"/>
      <c r="J62" s="14">
        <f>AVERAGE('Raw data'!B214,'Raw data'!E214,'Raw data'!H214)</f>
        <v>251</v>
      </c>
      <c r="K62" s="15">
        <f>AVERAGE('Raw data'!C214,'Raw data'!F214,'Raw data'!I214)</f>
        <v>1.5433333333333332</v>
      </c>
      <c r="L62" s="15">
        <f t="shared" si="2"/>
        <v>387.37666666666667</v>
      </c>
      <c r="M62" s="16"/>
      <c r="N62" s="14">
        <f>AVERAGE('Raw data'!B288,'Raw data'!H288)</f>
        <v>251.5</v>
      </c>
      <c r="O62" s="15">
        <f>AVERAGE('Raw data'!C288,'Raw data'!I288)</f>
        <v>1.82</v>
      </c>
      <c r="P62" s="15">
        <f t="shared" si="3"/>
        <v>457.73</v>
      </c>
      <c r="Q62" s="16"/>
      <c r="R62" s="14">
        <f>AVERAGE('Raw data'!B362,'Raw data'!E362,'Raw data'!H362)</f>
        <v>251</v>
      </c>
      <c r="S62" s="15">
        <f>AVERAGE('Raw data'!C362,'Raw data'!F362,'Raw data'!I362)</f>
        <v>0.64166666666666672</v>
      </c>
      <c r="T62" s="15">
        <f t="shared" si="4"/>
        <v>161.05833333333334</v>
      </c>
      <c r="U62" s="16"/>
      <c r="V62" s="15"/>
      <c r="W62" s="15"/>
      <c r="X62" s="15"/>
    </row>
    <row r="63" spans="2:24" x14ac:dyDescent="0.3">
      <c r="B63" s="14">
        <f>AVERAGE('Raw data'!B67,'Raw data'!E67,'Raw data'!H67)</f>
        <v>264.66666666666669</v>
      </c>
      <c r="C63" s="15">
        <f>AVERAGE('Raw data'!C67,'Raw data'!F67,'Raw data'!I67)</f>
        <v>6.8466666666666667</v>
      </c>
      <c r="D63" s="15">
        <f t="shared" si="0"/>
        <v>1812.0844444444447</v>
      </c>
      <c r="E63" s="16"/>
      <c r="F63" s="14">
        <f>AVERAGE('Raw data'!B141,'Raw data'!H141,'Raw data'!E140)</f>
        <v>294.33333333333331</v>
      </c>
      <c r="G63" s="15">
        <f>AVERAGE('Raw data'!C141,'Raw data'!I141,'Raw data'!F140)</f>
        <v>2.5166666666666671</v>
      </c>
      <c r="H63" s="15">
        <f t="shared" si="1"/>
        <v>740.73888888888894</v>
      </c>
      <c r="I63" s="16"/>
      <c r="J63" s="14">
        <f>AVERAGE('Raw data'!B215,'Raw data'!E215,'Raw data'!H215)</f>
        <v>316</v>
      </c>
      <c r="K63" s="15">
        <f>AVERAGE('Raw data'!C215,'Raw data'!F215,'Raw data'!I215)</f>
        <v>1.4400000000000002</v>
      </c>
      <c r="L63" s="15">
        <f t="shared" si="2"/>
        <v>455.04000000000008</v>
      </c>
      <c r="M63" s="16"/>
      <c r="N63" s="14">
        <f>AVERAGE('Raw data'!B289,'Raw data'!H289)</f>
        <v>316</v>
      </c>
      <c r="O63" s="15">
        <f>AVERAGE('Raw data'!C289,'Raw data'!I289)</f>
        <v>1.6099999999999999</v>
      </c>
      <c r="P63" s="15">
        <f t="shared" si="3"/>
        <v>508.75999999999993</v>
      </c>
      <c r="Q63" s="16"/>
      <c r="R63" s="14">
        <f>AVERAGE('Raw data'!B363,'Raw data'!E363,'Raw data'!H363)</f>
        <v>316</v>
      </c>
      <c r="S63" s="15">
        <f>AVERAGE('Raw data'!C363,'Raw data'!F363,'Raw data'!I363)</f>
        <v>0.60433333333333328</v>
      </c>
      <c r="T63" s="15">
        <f t="shared" si="4"/>
        <v>190.96933333333331</v>
      </c>
      <c r="U63" s="16"/>
      <c r="V63" s="15"/>
      <c r="W63" s="15"/>
      <c r="X63" s="15"/>
    </row>
    <row r="64" spans="2:24" x14ac:dyDescent="0.3">
      <c r="B64" s="14">
        <f>AVERAGE('Raw data'!B68,'Raw data'!E68,'Raw data'!H68)</f>
        <v>306</v>
      </c>
      <c r="C64" s="15">
        <f>AVERAGE('Raw data'!C68,'Raw data'!F68,'Raw data'!I68)</f>
        <v>6.7466666666666661</v>
      </c>
      <c r="D64" s="15">
        <f t="shared" si="0"/>
        <v>2064.48</v>
      </c>
      <c r="E64" s="16"/>
      <c r="F64" s="14">
        <f>AVERAGE('Raw data'!B142,'Raw data'!H142,'Raw data'!E141)</f>
        <v>370.66666666666669</v>
      </c>
      <c r="G64" s="15">
        <f>AVERAGE('Raw data'!C142,'Raw data'!I142,'Raw data'!F141)</f>
        <v>2.1933333333333334</v>
      </c>
      <c r="H64" s="15">
        <f t="shared" si="1"/>
        <v>812.9955555555556</v>
      </c>
      <c r="I64" s="16"/>
      <c r="J64" s="14">
        <f>AVERAGE('Raw data'!B216,'Raw data'!E216,'Raw data'!H216)</f>
        <v>398</v>
      </c>
      <c r="K64" s="15">
        <f>AVERAGE('Raw data'!C216,'Raw data'!F216,'Raw data'!I216)</f>
        <v>1.32</v>
      </c>
      <c r="L64" s="15">
        <f t="shared" si="2"/>
        <v>525.36</v>
      </c>
      <c r="M64" s="16"/>
      <c r="N64" s="14">
        <f>AVERAGE('Raw data'!B290,'Raw data'!H290)</f>
        <v>397.5</v>
      </c>
      <c r="O64" s="15">
        <f>AVERAGE('Raw data'!C290,'Raw data'!I290)</f>
        <v>1.5350000000000001</v>
      </c>
      <c r="P64" s="15">
        <f t="shared" si="3"/>
        <v>610.16250000000002</v>
      </c>
      <c r="Q64" s="16"/>
      <c r="R64" s="14">
        <f>AVERAGE('Raw data'!B364,'Raw data'!E364,'Raw data'!H364)</f>
        <v>398</v>
      </c>
      <c r="S64" s="15">
        <f>AVERAGE('Raw data'!C364,'Raw data'!F364,'Raw data'!I364)</f>
        <v>0.59966666666666668</v>
      </c>
      <c r="T64" s="15">
        <f t="shared" si="4"/>
        <v>238.66733333333335</v>
      </c>
      <c r="U64" s="16"/>
      <c r="V64" s="15"/>
      <c r="W64" s="15"/>
      <c r="X64" s="15"/>
    </row>
    <row r="65" spans="2:24" x14ac:dyDescent="0.3">
      <c r="B65" s="14">
        <f>AVERAGE('Raw data'!B69,'Raw data'!E69,'Raw data'!H69)</f>
        <v>336.66666666666669</v>
      </c>
      <c r="C65" s="15">
        <f>AVERAGE('Raw data'!C69,'Raw data'!F69,'Raw data'!I69)</f>
        <v>6.36</v>
      </c>
      <c r="D65" s="15">
        <f t="shared" si="0"/>
        <v>2141.2000000000003</v>
      </c>
      <c r="E65" s="16"/>
      <c r="F65" s="14">
        <f>AVERAGE('Raw data'!B143,'Raw data'!H143,'Raw data'!E142)</f>
        <v>466.66666666666669</v>
      </c>
      <c r="G65" s="15">
        <f>AVERAGE('Raw data'!C143,'Raw data'!I143,'Raw data'!F142)</f>
        <v>1.9766666666666666</v>
      </c>
      <c r="H65" s="15">
        <f t="shared" si="1"/>
        <v>922.44444444444446</v>
      </c>
      <c r="I65" s="16"/>
      <c r="J65" s="14">
        <f>AVERAGE('Raw data'!B217,'Raw data'!E217,'Raw data'!H217)</f>
        <v>501</v>
      </c>
      <c r="K65" s="15">
        <f>AVERAGE('Raw data'!C217,'Raw data'!F217,'Raw data'!I217)</f>
        <v>1.25</v>
      </c>
      <c r="L65" s="15">
        <f t="shared" si="2"/>
        <v>626.25</v>
      </c>
      <c r="M65" s="16"/>
      <c r="N65" s="14">
        <f>AVERAGE('Raw data'!B291,'Raw data'!H291)</f>
        <v>501</v>
      </c>
      <c r="O65" s="15">
        <f>AVERAGE('Raw data'!C291,'Raw data'!I291)</f>
        <v>1.385</v>
      </c>
      <c r="P65" s="15">
        <f t="shared" si="3"/>
        <v>693.88499999999999</v>
      </c>
      <c r="Q65" s="16"/>
      <c r="R65" s="14">
        <f>AVERAGE('Raw data'!B365,'Raw data'!E365,'Raw data'!H365)</f>
        <v>501</v>
      </c>
      <c r="S65" s="15">
        <f>AVERAGE('Raw data'!C365,'Raw data'!F365,'Raw data'!I365)</f>
        <v>0.60833333333333328</v>
      </c>
      <c r="T65" s="15">
        <f t="shared" si="4"/>
        <v>304.77499999999998</v>
      </c>
      <c r="U65" s="16"/>
      <c r="V65" s="15"/>
      <c r="W65" s="15"/>
      <c r="X65" s="15"/>
    </row>
    <row r="66" spans="2:24" x14ac:dyDescent="0.3">
      <c r="B66" s="14">
        <f>AVERAGE('Raw data'!B70,'Raw data'!E70,'Raw data'!H70)</f>
        <v>366</v>
      </c>
      <c r="C66" s="15">
        <f>AVERAGE('Raw data'!C70,'Raw data'!F70,'Raw data'!I70)</f>
        <v>6.0533333333333337</v>
      </c>
      <c r="D66" s="15">
        <f t="shared" si="0"/>
        <v>2215.52</v>
      </c>
      <c r="E66" s="16"/>
      <c r="F66" s="14">
        <f>AVERAGE('Raw data'!B144,'Raw data'!H144,'Raw data'!E143)</f>
        <v>588</v>
      </c>
      <c r="G66" s="15">
        <f>AVERAGE('Raw data'!C144,'Raw data'!I144,'Raw data'!F143)</f>
        <v>1.8699999999999999</v>
      </c>
      <c r="H66" s="15">
        <f t="shared" si="1"/>
        <v>1099.56</v>
      </c>
      <c r="I66" s="16"/>
      <c r="J66" s="14">
        <f>AVERAGE('Raw data'!B218,'Raw data'!E218,'Raw data'!H218)</f>
        <v>631</v>
      </c>
      <c r="K66" s="15">
        <f>AVERAGE('Raw data'!C218,'Raw data'!F218,'Raw data'!I218)</f>
        <v>1.1599999999999999</v>
      </c>
      <c r="L66" s="15">
        <f t="shared" si="2"/>
        <v>731.95999999999992</v>
      </c>
      <c r="M66" s="16"/>
      <c r="N66" s="14">
        <f>AVERAGE('Raw data'!B292,'Raw data'!H292)</f>
        <v>630.5</v>
      </c>
      <c r="O66" s="15">
        <f>AVERAGE('Raw data'!C292,'Raw data'!I292)</f>
        <v>1.29</v>
      </c>
      <c r="P66" s="15">
        <f t="shared" si="3"/>
        <v>813.34500000000003</v>
      </c>
      <c r="Q66" s="16"/>
      <c r="R66" s="14">
        <f>AVERAGE('Raw data'!B366,'Raw data'!E366,'Raw data'!H366)</f>
        <v>631</v>
      </c>
      <c r="S66" s="15">
        <f>AVERAGE('Raw data'!C366,'Raw data'!F366,'Raw data'!I366)</f>
        <v>0.60866666666666669</v>
      </c>
      <c r="T66" s="15">
        <f t="shared" si="4"/>
        <v>384.06866666666667</v>
      </c>
      <c r="U66" s="16"/>
      <c r="V66" s="15"/>
      <c r="W66" s="15"/>
      <c r="X66" s="15"/>
    </row>
    <row r="67" spans="2:24" x14ac:dyDescent="0.3">
      <c r="B67" s="14">
        <f>AVERAGE('Raw data'!B71,'Raw data'!E71,'Raw data'!H71)</f>
        <v>365.66666666666669</v>
      </c>
      <c r="C67" s="15">
        <f>AVERAGE('Raw data'!C71,'Raw data'!F71,'Raw data'!I71)</f>
        <v>5.89</v>
      </c>
      <c r="D67" s="15">
        <f t="shared" si="0"/>
        <v>2153.7766666666666</v>
      </c>
      <c r="E67" s="16"/>
      <c r="F67" s="14">
        <f>AVERAGE('Raw data'!B145,'Raw data'!H145,'Raw data'!E144)</f>
        <v>739</v>
      </c>
      <c r="G67" s="15">
        <f>AVERAGE('Raw data'!C145,'Raw data'!I145,'Raw data'!F144)</f>
        <v>1.7266666666666668</v>
      </c>
      <c r="H67" s="15">
        <f t="shared" si="1"/>
        <v>1276.0066666666667</v>
      </c>
      <c r="I67" s="16"/>
      <c r="J67" s="14">
        <f>AVERAGE('Raw data'!B219,'Raw data'!E219,'Raw data'!H219)</f>
        <v>794</v>
      </c>
      <c r="K67" s="15">
        <f>AVERAGE('Raw data'!C219,'Raw data'!F219,'Raw data'!I219)</f>
        <v>1.1299999999999999</v>
      </c>
      <c r="L67" s="15">
        <f t="shared" si="2"/>
        <v>897.21999999999991</v>
      </c>
      <c r="M67" s="16"/>
      <c r="N67" s="14">
        <f>AVERAGE('Raw data'!B293,'Raw data'!H293)</f>
        <v>794</v>
      </c>
      <c r="O67" s="15">
        <f>AVERAGE('Raw data'!C293,'Raw data'!I293)</f>
        <v>1.23</v>
      </c>
      <c r="P67" s="15">
        <f t="shared" si="3"/>
        <v>976.62</v>
      </c>
      <c r="Q67" s="16"/>
      <c r="R67" s="14">
        <f>AVERAGE('Raw data'!B367,'Raw data'!E367,'Raw data'!H367)</f>
        <v>794</v>
      </c>
      <c r="S67" s="15">
        <f>AVERAGE('Raw data'!C367,'Raw data'!F367,'Raw data'!I367)</f>
        <v>0.62333333333333329</v>
      </c>
      <c r="T67" s="15">
        <f t="shared" si="4"/>
        <v>494.92666666666662</v>
      </c>
      <c r="U67" s="16"/>
      <c r="V67" s="15"/>
      <c r="W67" s="15"/>
      <c r="X67" s="15"/>
    </row>
    <row r="68" spans="2:24" x14ac:dyDescent="0.3">
      <c r="B68" s="14">
        <f>AVERAGE('Raw data'!B72,'Raw data'!E72,'Raw data'!H72)</f>
        <v>360.66666666666669</v>
      </c>
      <c r="C68" s="15">
        <f>AVERAGE('Raw data'!C72,'Raw data'!F72,'Raw data'!I72)</f>
        <v>5.9066666666666663</v>
      </c>
      <c r="D68" s="15">
        <f t="shared" si="0"/>
        <v>2130.3377777777778</v>
      </c>
      <c r="E68" s="16"/>
      <c r="F68" s="14">
        <f>AVERAGE('Raw data'!B146,'Raw data'!H146,'Raw data'!E145)</f>
        <v>929.66666666666663</v>
      </c>
      <c r="G68" s="15">
        <f>AVERAGE('Raw data'!C146,'Raw data'!I146,'Raw data'!F145)</f>
        <v>1.6666666666666667</v>
      </c>
      <c r="H68" s="15">
        <f t="shared" si="1"/>
        <v>1549.4444444444443</v>
      </c>
      <c r="I68" s="16"/>
      <c r="J68" s="14">
        <f>AVERAGE('Raw data'!B220,'Raw data'!E220,'Raw data'!H220)</f>
        <v>1000</v>
      </c>
      <c r="K68" s="15">
        <f>AVERAGE('Raw data'!C220,'Raw data'!F220,'Raw data'!I220)</f>
        <v>1.1399999999999999</v>
      </c>
      <c r="L68" s="15">
        <f t="shared" si="2"/>
        <v>1140</v>
      </c>
      <c r="M68" s="16"/>
      <c r="N68" s="14">
        <f>AVERAGE('Raw data'!B294,'Raw data'!H294)</f>
        <v>1000</v>
      </c>
      <c r="O68" s="15">
        <f>AVERAGE('Raw data'!C294,'Raw data'!I294)</f>
        <v>1.18</v>
      </c>
      <c r="P68" s="15">
        <f t="shared" si="3"/>
        <v>1180</v>
      </c>
      <c r="Q68" s="16"/>
      <c r="R68" s="14">
        <f>AVERAGE('Raw data'!B368,'Raw data'!E368,'Raw data'!H368)</f>
        <v>1000</v>
      </c>
      <c r="S68" s="15">
        <f>AVERAGE('Raw data'!C368,'Raw data'!F368,'Raw data'!I368)</f>
        <v>0.66500000000000004</v>
      </c>
      <c r="T68" s="15">
        <f t="shared" si="4"/>
        <v>665</v>
      </c>
      <c r="U68" s="16"/>
      <c r="V68" s="15"/>
      <c r="W68" s="15"/>
      <c r="X68" s="15"/>
    </row>
    <row r="108" spans="14:14" x14ac:dyDescent="0.3">
      <c r="N108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3"/>
  <sheetViews>
    <sheetView topLeftCell="G1" zoomScale="85" zoomScaleNormal="85" workbookViewId="0">
      <selection activeCell="O9" sqref="O9"/>
    </sheetView>
  </sheetViews>
  <sheetFormatPr defaultRowHeight="14.4" x14ac:dyDescent="0.3"/>
  <cols>
    <col min="2" max="2" width="26.5546875" customWidth="1"/>
    <col min="3" max="3" width="13.77734375" customWidth="1"/>
    <col min="4" max="4" width="14.77734375" customWidth="1"/>
    <col min="5" max="6" width="15.77734375" customWidth="1"/>
    <col min="7" max="7" width="14" customWidth="1"/>
    <col min="8" max="10" width="14.5546875" customWidth="1"/>
    <col min="11" max="11" width="13.5546875" customWidth="1"/>
    <col min="12" max="14" width="13.77734375" customWidth="1"/>
    <col min="15" max="16" width="10.109375" customWidth="1"/>
    <col min="17" max="17" width="12.44140625" customWidth="1"/>
    <col min="18" max="18" width="12.5546875" customWidth="1"/>
    <col min="19" max="20" width="14.21875" customWidth="1"/>
    <col min="21" max="21" width="12.44140625" customWidth="1"/>
    <col min="22" max="22" width="12.21875" customWidth="1"/>
    <col min="23" max="23" width="12.109375" customWidth="1"/>
    <col min="24" max="24" width="12.5546875" customWidth="1"/>
    <col min="25" max="25" width="13" customWidth="1"/>
    <col min="26" max="26" width="10.88671875" customWidth="1"/>
    <col min="27" max="27" width="10.77734375" customWidth="1"/>
  </cols>
  <sheetData>
    <row r="1" spans="2:31" ht="19.95" customHeight="1" x14ac:dyDescent="0.3"/>
    <row r="2" spans="2:3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C2" s="3"/>
    </row>
    <row r="3" spans="2:31" s="1" customFormat="1" ht="16.2" customHeight="1" x14ac:dyDescent="0.3">
      <c r="B3" s="156"/>
      <c r="C3" s="153" t="s">
        <v>29</v>
      </c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5"/>
    </row>
    <row r="4" spans="2:31" s="1" customFormat="1" ht="16.2" customHeight="1" x14ac:dyDescent="0.3">
      <c r="B4" s="157"/>
      <c r="C4" s="153" t="s">
        <v>41</v>
      </c>
      <c r="D4" s="154"/>
      <c r="E4" s="154"/>
      <c r="F4" s="155"/>
      <c r="G4" s="153" t="s">
        <v>42</v>
      </c>
      <c r="H4" s="154"/>
      <c r="I4" s="154"/>
      <c r="J4" s="155"/>
      <c r="K4" s="153" t="s">
        <v>43</v>
      </c>
      <c r="L4" s="154"/>
      <c r="M4" s="154"/>
      <c r="N4" s="155"/>
      <c r="O4" s="159" t="s">
        <v>33</v>
      </c>
      <c r="P4" s="161" t="s">
        <v>34</v>
      </c>
    </row>
    <row r="5" spans="2:31" s="1" customFormat="1" ht="16.95" customHeight="1" x14ac:dyDescent="0.3">
      <c r="B5" s="158"/>
      <c r="C5" s="18" t="s">
        <v>30</v>
      </c>
      <c r="D5" s="18" t="s">
        <v>31</v>
      </c>
      <c r="E5" s="18" t="s">
        <v>32</v>
      </c>
      <c r="F5" s="35" t="s">
        <v>33</v>
      </c>
      <c r="G5" s="18" t="s">
        <v>30</v>
      </c>
      <c r="H5" s="18" t="s">
        <v>31</v>
      </c>
      <c r="I5" s="18" t="s">
        <v>32</v>
      </c>
      <c r="J5" s="35" t="s">
        <v>33</v>
      </c>
      <c r="K5" s="18" t="s">
        <v>30</v>
      </c>
      <c r="L5" s="26" t="s">
        <v>31</v>
      </c>
      <c r="M5" s="26" t="s">
        <v>32</v>
      </c>
      <c r="N5" s="38" t="s">
        <v>33</v>
      </c>
      <c r="O5" s="160"/>
      <c r="P5" s="162"/>
      <c r="AC5" s="19"/>
      <c r="AE5" s="20"/>
    </row>
    <row r="6" spans="2:31" ht="20.399999999999999" customHeight="1" x14ac:dyDescent="0.3">
      <c r="B6" s="21" t="s">
        <v>35</v>
      </c>
      <c r="C6" s="41">
        <v>77.266527501429962</v>
      </c>
      <c r="D6" s="41">
        <v>77.195564616379102</v>
      </c>
      <c r="E6" s="41">
        <v>77.379030873312942</v>
      </c>
      <c r="F6" s="48">
        <f>AVERAGE(C6:E6)</f>
        <v>77.280374330374002</v>
      </c>
      <c r="G6" s="41">
        <v>77.317819349014471</v>
      </c>
      <c r="H6" s="41">
        <v>76.944941363546008</v>
      </c>
      <c r="I6" s="41">
        <v>77.11582388153748</v>
      </c>
      <c r="J6" s="49">
        <f>AVERAGE(G6:I6)</f>
        <v>77.126194864699315</v>
      </c>
      <c r="K6" s="50">
        <v>76.450062187826958</v>
      </c>
      <c r="L6" s="51">
        <v>76.6301854003339</v>
      </c>
      <c r="M6" s="51">
        <v>77.153129759556563</v>
      </c>
      <c r="N6" s="49">
        <f>AVERAGE(K6:M6)</f>
        <v>76.744459115905798</v>
      </c>
      <c r="O6" s="33">
        <f t="shared" ref="O6:O11" si="0">AVERAGE(F6,J6,N6)</f>
        <v>77.050342770326367</v>
      </c>
      <c r="P6" s="34">
        <f>_xlfn.CONFIDENCE.T(0.1,_xlfn.STDEV.S(C6:E6,G6:I6,K6:M6),9)</f>
        <v>0.19726360964617171</v>
      </c>
      <c r="AC6" s="23"/>
      <c r="AD6" s="24"/>
      <c r="AE6" s="25"/>
    </row>
    <row r="7" spans="2:31" ht="20.7" customHeight="1" x14ac:dyDescent="0.3">
      <c r="B7" s="115" t="s">
        <v>36</v>
      </c>
      <c r="C7" s="41">
        <v>81.052861859114586</v>
      </c>
      <c r="D7" s="41">
        <v>81.49052554305436</v>
      </c>
      <c r="E7" s="41">
        <v>80.633066405954736</v>
      </c>
      <c r="F7" s="36">
        <f t="shared" ref="F7" si="1">AVERAGE(C7:E7)</f>
        <v>81.058817936041223</v>
      </c>
      <c r="G7" s="41">
        <v>80.670730202600978</v>
      </c>
      <c r="H7" s="41">
        <v>80.830596197870008</v>
      </c>
      <c r="I7" s="41">
        <v>79.514990879794226</v>
      </c>
      <c r="J7" s="39">
        <f t="shared" ref="J7" si="2">AVERAGE(G7:I7)</f>
        <v>80.338772426755071</v>
      </c>
      <c r="K7" s="41">
        <v>81.077573493265149</v>
      </c>
      <c r="L7" s="42">
        <v>81.057980031404611</v>
      </c>
      <c r="M7" s="42">
        <v>80.522830390923644</v>
      </c>
      <c r="N7" s="39">
        <f t="shared" ref="N7" si="3">AVERAGE(K7:M7)</f>
        <v>80.886127971864468</v>
      </c>
      <c r="O7" s="31">
        <f t="shared" si="0"/>
        <v>80.761239444886925</v>
      </c>
      <c r="P7" s="22">
        <f t="shared" ref="P7" si="4">_xlfn.CONFIDENCE.T(0.1,_xlfn.STDEV.S(C7:E7,G7:I7,K7:M7),9)</f>
        <v>0.34263353707606592</v>
      </c>
      <c r="AC7" s="23"/>
      <c r="AD7" s="24"/>
      <c r="AE7" s="25"/>
    </row>
    <row r="8" spans="2:31" ht="21.6" customHeight="1" x14ac:dyDescent="0.3">
      <c r="B8" s="21" t="s">
        <v>37</v>
      </c>
      <c r="C8" s="41">
        <v>84.466600692726374</v>
      </c>
      <c r="D8" s="41">
        <v>84.311086924256642</v>
      </c>
      <c r="E8" s="41">
        <v>84.1389214507183</v>
      </c>
      <c r="F8" s="36">
        <f t="shared" ref="F8:F11" si="5">AVERAGE(C8:E8)</f>
        <v>84.305536355900443</v>
      </c>
      <c r="G8" s="41">
        <v>84.278923771298906</v>
      </c>
      <c r="H8" s="41">
        <v>84.16260359569165</v>
      </c>
      <c r="I8" s="41">
        <v>80.551077382824786</v>
      </c>
      <c r="J8" s="39">
        <f t="shared" ref="J8:J11" si="6">AVERAGE(G8:I8)</f>
        <v>82.997534916605119</v>
      </c>
      <c r="K8" s="41">
        <v>84.274267117039358</v>
      </c>
      <c r="L8" s="42">
        <v>84.127296717146876</v>
      </c>
      <c r="M8" s="42">
        <v>84.311934139481423</v>
      </c>
      <c r="N8" s="39">
        <f t="shared" ref="N8:N11" si="7">AVERAGE(K8:M8)</f>
        <v>84.237832657889214</v>
      </c>
      <c r="O8" s="31">
        <f t="shared" si="0"/>
        <v>83.846967976798268</v>
      </c>
      <c r="P8" s="22">
        <f t="shared" ref="P8:P11" si="8">_xlfn.CONFIDENCE.T(0.1,_xlfn.STDEV.S(C8:E8,G8:I8,K8:M8),9)</f>
        <v>0.76893356547609359</v>
      </c>
      <c r="AC8" s="23"/>
      <c r="AD8" s="24"/>
      <c r="AE8" s="25"/>
    </row>
    <row r="9" spans="2:31" ht="20.399999999999999" customHeight="1" x14ac:dyDescent="0.3">
      <c r="B9" s="21" t="s">
        <v>38</v>
      </c>
      <c r="C9" s="41">
        <v>82.583888522829881</v>
      </c>
      <c r="D9" s="41">
        <v>82.295554469956002</v>
      </c>
      <c r="E9" s="41">
        <v>82.452333732597666</v>
      </c>
      <c r="F9" s="36">
        <f t="shared" si="5"/>
        <v>82.443925575127835</v>
      </c>
      <c r="G9" s="41">
        <v>82.26384388770974</v>
      </c>
      <c r="H9" s="41">
        <v>82.510488902970607</v>
      </c>
      <c r="I9" s="41">
        <v>82.641661422278162</v>
      </c>
      <c r="J9" s="39">
        <f t="shared" si="6"/>
        <v>82.471998070986174</v>
      </c>
      <c r="K9" s="41">
        <v>82.424384433639901</v>
      </c>
      <c r="L9" s="42">
        <v>82.478949240986694</v>
      </c>
      <c r="M9" s="42">
        <v>82.306047723195604</v>
      </c>
      <c r="N9" s="39">
        <f t="shared" si="7"/>
        <v>82.403127132607395</v>
      </c>
      <c r="O9" s="31">
        <f t="shared" si="0"/>
        <v>82.439683592907144</v>
      </c>
      <c r="P9" s="22">
        <f t="shared" si="8"/>
        <v>8.1437309490196716E-2</v>
      </c>
      <c r="AC9" s="23"/>
      <c r="AD9" s="24"/>
      <c r="AE9" s="25"/>
    </row>
    <row r="10" spans="2:31" ht="19.95" customHeight="1" x14ac:dyDescent="0.3">
      <c r="B10" s="21" t="s">
        <v>39</v>
      </c>
      <c r="C10" s="41">
        <v>86.967054263565899</v>
      </c>
      <c r="D10" s="41">
        <v>87.247353224254098</v>
      </c>
      <c r="E10" s="41">
        <v>87.451361867704293</v>
      </c>
      <c r="F10" s="36">
        <f t="shared" si="5"/>
        <v>87.221923118508087</v>
      </c>
      <c r="G10" s="41">
        <v>87.308641975308646</v>
      </c>
      <c r="H10" s="41">
        <v>86.893203883495133</v>
      </c>
      <c r="I10" s="41">
        <v>86.919620569146261</v>
      </c>
      <c r="J10" s="39">
        <f t="shared" si="6"/>
        <v>87.040488809316685</v>
      </c>
      <c r="K10" s="41">
        <v>87.282662692498747</v>
      </c>
      <c r="L10" s="42">
        <v>87.161829808165265</v>
      </c>
      <c r="M10" s="42">
        <v>87.306201550387598</v>
      </c>
      <c r="N10" s="39">
        <f t="shared" si="7"/>
        <v>87.250231350350532</v>
      </c>
      <c r="O10" s="31">
        <f t="shared" si="0"/>
        <v>87.170881092725097</v>
      </c>
      <c r="P10" s="22">
        <f t="shared" si="8"/>
        <v>0.12322498407360462</v>
      </c>
      <c r="AC10" s="23"/>
      <c r="AD10" s="24"/>
      <c r="AE10" s="25"/>
    </row>
    <row r="11" spans="2:31" ht="22.95" customHeight="1" x14ac:dyDescent="0.3">
      <c r="B11" s="26" t="s">
        <v>40</v>
      </c>
      <c r="C11" s="45">
        <v>89.985126425384252</v>
      </c>
      <c r="D11" s="45">
        <v>89.668808699950546</v>
      </c>
      <c r="E11" s="45">
        <v>90.029761904761884</v>
      </c>
      <c r="F11" s="37">
        <f t="shared" si="5"/>
        <v>89.894565676698889</v>
      </c>
      <c r="G11" s="45">
        <v>90.081456636320084</v>
      </c>
      <c r="H11" s="45">
        <v>89.970645792563616</v>
      </c>
      <c r="I11" s="45">
        <v>89.801836636056066</v>
      </c>
      <c r="J11" s="40">
        <f t="shared" si="6"/>
        <v>89.951313021646584</v>
      </c>
      <c r="K11" s="46">
        <v>89.350000000000023</v>
      </c>
      <c r="L11" s="47">
        <v>89.611029049729197</v>
      </c>
      <c r="M11" s="47">
        <v>90.20286986640275</v>
      </c>
      <c r="N11" s="40">
        <f t="shared" si="7"/>
        <v>89.721299638710661</v>
      </c>
      <c r="O11" s="32">
        <f t="shared" si="0"/>
        <v>89.855726112352045</v>
      </c>
      <c r="P11" s="27">
        <f t="shared" si="8"/>
        <v>0.16764321382713784</v>
      </c>
      <c r="AC11" s="28"/>
      <c r="AD11" s="29"/>
      <c r="AE11" s="25"/>
    </row>
    <row r="14" spans="2:31" x14ac:dyDescent="0.3">
      <c r="AC14" s="30"/>
    </row>
    <row r="15" spans="2:31" s="1" customFormat="1" ht="16.2" customHeight="1" x14ac:dyDescent="0.3">
      <c r="B15" s="156"/>
      <c r="C15" s="153" t="s">
        <v>44</v>
      </c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5"/>
    </row>
    <row r="16" spans="2:31" s="1" customFormat="1" ht="16.2" customHeight="1" x14ac:dyDescent="0.3">
      <c r="B16" s="157"/>
      <c r="C16" s="153" t="s">
        <v>41</v>
      </c>
      <c r="D16" s="154"/>
      <c r="E16" s="154"/>
      <c r="F16" s="155"/>
      <c r="G16" s="153" t="s">
        <v>42</v>
      </c>
      <c r="H16" s="154"/>
      <c r="I16" s="154"/>
      <c r="J16" s="155"/>
      <c r="K16" s="153" t="s">
        <v>43</v>
      </c>
      <c r="L16" s="154"/>
      <c r="M16" s="154"/>
      <c r="N16" s="155"/>
      <c r="O16" s="159" t="s">
        <v>33</v>
      </c>
      <c r="P16" s="161" t="s">
        <v>34</v>
      </c>
    </row>
    <row r="17" spans="2:31" s="1" customFormat="1" ht="16.95" customHeight="1" x14ac:dyDescent="0.3">
      <c r="B17" s="158"/>
      <c r="C17" s="18" t="s">
        <v>30</v>
      </c>
      <c r="D17" s="18" t="s">
        <v>31</v>
      </c>
      <c r="E17" s="18" t="s">
        <v>32</v>
      </c>
      <c r="F17" s="35" t="s">
        <v>33</v>
      </c>
      <c r="G17" s="18" t="s">
        <v>30</v>
      </c>
      <c r="H17" s="18" t="s">
        <v>31</v>
      </c>
      <c r="I17" s="18" t="s">
        <v>32</v>
      </c>
      <c r="J17" s="35" t="s">
        <v>33</v>
      </c>
      <c r="K17" s="18" t="s">
        <v>30</v>
      </c>
      <c r="L17" s="26" t="s">
        <v>31</v>
      </c>
      <c r="M17" s="26" t="s">
        <v>32</v>
      </c>
      <c r="N17" s="38" t="s">
        <v>33</v>
      </c>
      <c r="O17" s="163"/>
      <c r="P17" s="164"/>
      <c r="AC17" s="19"/>
      <c r="AE17" s="20"/>
    </row>
    <row r="18" spans="2:31" ht="20.399999999999999" customHeight="1" x14ac:dyDescent="0.3">
      <c r="B18" s="21" t="s">
        <v>35</v>
      </c>
      <c r="C18" s="41">
        <v>472.64633779192252</v>
      </c>
      <c r="D18" s="41">
        <v>461.66761153024316</v>
      </c>
      <c r="E18" s="41">
        <v>459.02101541998343</v>
      </c>
      <c r="F18" s="48">
        <f>AVERAGE(C18:E18)</f>
        <v>464.44498824738304</v>
      </c>
      <c r="G18" s="41">
        <v>481.16127891036206</v>
      </c>
      <c r="H18" s="41">
        <v>472.4545219415466</v>
      </c>
      <c r="I18" s="41">
        <v>472.099126618767</v>
      </c>
      <c r="J18" s="48">
        <f>AVERAGE(G18:I18)</f>
        <v>475.23830915689194</v>
      </c>
      <c r="K18" s="41">
        <v>487.68731007020932</v>
      </c>
      <c r="L18" s="42">
        <v>482.93436938630543</v>
      </c>
      <c r="M18" s="42">
        <v>469.96852596607738</v>
      </c>
      <c r="N18" s="48">
        <f>AVERAGE(K18:M18)</f>
        <v>480.19673514086406</v>
      </c>
      <c r="O18" s="33">
        <f t="shared" ref="O18:O23" si="9">AVERAGE(F18,J18,N18)</f>
        <v>473.29334418171305</v>
      </c>
      <c r="P18" s="34">
        <f>_xlfn.CONFIDENCE.T(0.1,_xlfn.STDEV.S(C18:E18,G18:I18,K18:M18),9)</f>
        <v>5.8579036880369815</v>
      </c>
      <c r="AC18" s="23"/>
      <c r="AD18" s="24"/>
      <c r="AE18" s="25"/>
    </row>
    <row r="19" spans="2:31" ht="20.399999999999999" customHeight="1" x14ac:dyDescent="0.3">
      <c r="B19" s="21" t="s">
        <v>36</v>
      </c>
      <c r="C19" s="41">
        <v>475.98929358664753</v>
      </c>
      <c r="D19" s="41">
        <v>461.11049906356885</v>
      </c>
      <c r="E19" s="41">
        <v>471.48061410356576</v>
      </c>
      <c r="F19" s="36">
        <f t="shared" ref="F19:F23" si="10">AVERAGE(C19:E19)</f>
        <v>469.52680225126073</v>
      </c>
      <c r="G19" s="41">
        <v>479.82841384945436</v>
      </c>
      <c r="H19" s="41">
        <v>472.72774474934488</v>
      </c>
      <c r="I19" s="41">
        <v>444.30651706851199</v>
      </c>
      <c r="J19" s="36">
        <f t="shared" ref="J19:J23" si="11">AVERAGE(G19:I19)</f>
        <v>465.62089188910369</v>
      </c>
      <c r="K19" s="41">
        <v>466.12283071806996</v>
      </c>
      <c r="L19" s="42">
        <v>467.47999270092055</v>
      </c>
      <c r="M19" s="42">
        <v>470.79961803286943</v>
      </c>
      <c r="N19" s="36">
        <f t="shared" ref="N19:N23" si="12">AVERAGE(K19:M19)</f>
        <v>468.13414715061998</v>
      </c>
      <c r="O19" s="31">
        <f t="shared" si="9"/>
        <v>467.76061376366147</v>
      </c>
      <c r="P19" s="22">
        <f t="shared" ref="P19:P23" si="13">_xlfn.CONFIDENCE.T(0.1,_xlfn.STDEV.S(C19:E19,G19:I19,K19:M19),9)</f>
        <v>6.4198899334698751</v>
      </c>
      <c r="AC19" s="23"/>
      <c r="AD19" s="24"/>
      <c r="AE19" s="25"/>
    </row>
    <row r="20" spans="2:31" ht="21.6" customHeight="1" x14ac:dyDescent="0.3">
      <c r="B20" s="21" t="s">
        <v>37</v>
      </c>
      <c r="C20" s="41">
        <v>454.68735068327311</v>
      </c>
      <c r="D20" s="41">
        <v>460.86654894046359</v>
      </c>
      <c r="E20" s="41">
        <v>472.74123368313161</v>
      </c>
      <c r="F20" s="36">
        <f t="shared" si="10"/>
        <v>462.76504443562277</v>
      </c>
      <c r="G20" s="41">
        <v>467.61835119066461</v>
      </c>
      <c r="H20" s="41">
        <v>477.27707310854709</v>
      </c>
      <c r="I20" s="41">
        <v>581.2736921910539</v>
      </c>
      <c r="J20" s="36">
        <f t="shared" si="11"/>
        <v>508.72303883008857</v>
      </c>
      <c r="K20" s="41">
        <v>463.29685491204339</v>
      </c>
      <c r="L20" s="42">
        <v>467.99007444168586</v>
      </c>
      <c r="M20" s="42">
        <v>464.27402996793893</v>
      </c>
      <c r="N20" s="36">
        <f t="shared" si="12"/>
        <v>465.18698644055604</v>
      </c>
      <c r="O20" s="31">
        <f t="shared" si="9"/>
        <v>478.89168990208913</v>
      </c>
      <c r="P20" s="22">
        <f t="shared" si="13"/>
        <v>24.142389504034348</v>
      </c>
      <c r="AC20" s="23"/>
      <c r="AD20" s="24"/>
      <c r="AE20" s="25"/>
    </row>
    <row r="21" spans="2:31" ht="20.399999999999999" customHeight="1" x14ac:dyDescent="0.3">
      <c r="B21" s="21" t="s">
        <v>38</v>
      </c>
      <c r="C21" s="41">
        <v>470.33601434856934</v>
      </c>
      <c r="D21" s="41">
        <v>478.49121161115926</v>
      </c>
      <c r="E21" s="41">
        <v>485.25709170256869</v>
      </c>
      <c r="F21" s="36">
        <f t="shared" si="10"/>
        <v>478.02810588743245</v>
      </c>
      <c r="G21" s="41">
        <v>483.18271011248413</v>
      </c>
      <c r="H21" s="41">
        <v>485.74100046750925</v>
      </c>
      <c r="I21" s="41">
        <v>475.02755380242422</v>
      </c>
      <c r="J21" s="36">
        <f t="shared" si="11"/>
        <v>481.31708812747257</v>
      </c>
      <c r="K21" s="41">
        <v>486.16820353294042</v>
      </c>
      <c r="L21" s="42">
        <v>483.88188510026129</v>
      </c>
      <c r="M21" s="42">
        <v>483.34768478653456</v>
      </c>
      <c r="N21" s="36">
        <f t="shared" si="12"/>
        <v>484.46592447324542</v>
      </c>
      <c r="O21" s="31">
        <f t="shared" si="9"/>
        <v>481.27037282938346</v>
      </c>
      <c r="P21" s="22">
        <f t="shared" si="13"/>
        <v>3.4015426749110413</v>
      </c>
      <c r="AC21" s="23"/>
      <c r="AD21" s="24"/>
      <c r="AE21" s="25"/>
    </row>
    <row r="22" spans="2:31" ht="19.95" customHeight="1" x14ac:dyDescent="0.3">
      <c r="B22" s="21" t="s">
        <v>39</v>
      </c>
      <c r="C22" s="41">
        <v>472.11895910780561</v>
      </c>
      <c r="D22" s="41">
        <v>460.37735849056588</v>
      </c>
      <c r="E22" s="41">
        <v>461.24031007751881</v>
      </c>
      <c r="F22" s="36">
        <f t="shared" si="10"/>
        <v>464.57887589196343</v>
      </c>
      <c r="G22" s="41">
        <v>463.03501945525477</v>
      </c>
      <c r="H22" s="41">
        <v>470.37037037037106</v>
      </c>
      <c r="I22" s="41">
        <v>477.09923664122056</v>
      </c>
      <c r="J22" s="36">
        <f t="shared" si="11"/>
        <v>470.16820882228217</v>
      </c>
      <c r="K22" s="41">
        <v>464.84374999999875</v>
      </c>
      <c r="L22" s="42">
        <v>467.43295019157057</v>
      </c>
      <c r="M22" s="42">
        <v>461.83206106870381</v>
      </c>
      <c r="N22" s="36">
        <f t="shared" si="12"/>
        <v>464.702920420091</v>
      </c>
      <c r="O22" s="31">
        <f t="shared" si="9"/>
        <v>466.48333504477887</v>
      </c>
      <c r="P22" s="22">
        <f t="shared" si="13"/>
        <v>3.5435530429577526</v>
      </c>
      <c r="AC22" s="23"/>
      <c r="AD22" s="24"/>
      <c r="AE22" s="25"/>
    </row>
    <row r="23" spans="2:31" ht="22.95" customHeight="1" x14ac:dyDescent="0.3">
      <c r="B23" s="26" t="s">
        <v>40</v>
      </c>
      <c r="C23" s="43">
        <v>450.49504950494969</v>
      </c>
      <c r="D23" s="43">
        <v>459.33014354066955</v>
      </c>
      <c r="E23" s="43">
        <v>462.6865671641778</v>
      </c>
      <c r="F23" s="37">
        <f t="shared" si="10"/>
        <v>457.50392006993235</v>
      </c>
      <c r="G23" s="43">
        <v>463.76811594202758</v>
      </c>
      <c r="H23" s="43">
        <v>458.53658536585317</v>
      </c>
      <c r="I23" s="43">
        <v>459.71563981042613</v>
      </c>
      <c r="J23" s="37">
        <f t="shared" si="11"/>
        <v>460.67344703943564</v>
      </c>
      <c r="K23" s="43">
        <v>478.87323943661886</v>
      </c>
      <c r="L23" s="44">
        <v>459.71563981042613</v>
      </c>
      <c r="M23" s="44">
        <v>459.59595959596055</v>
      </c>
      <c r="N23" s="37">
        <f t="shared" si="12"/>
        <v>466.06161294766849</v>
      </c>
      <c r="O23" s="32">
        <f t="shared" si="9"/>
        <v>461.4129933523455</v>
      </c>
      <c r="P23" s="27">
        <f t="shared" si="13"/>
        <v>4.6638561071930598</v>
      </c>
      <c r="AC23" s="28"/>
      <c r="AD23" s="29"/>
      <c r="AE23" s="25"/>
    </row>
  </sheetData>
  <mergeCells count="14">
    <mergeCell ref="C4:F4"/>
    <mergeCell ref="G4:J4"/>
    <mergeCell ref="K4:N4"/>
    <mergeCell ref="B15:B17"/>
    <mergeCell ref="C15:P15"/>
    <mergeCell ref="B3:B5"/>
    <mergeCell ref="C3:P3"/>
    <mergeCell ref="O4:O5"/>
    <mergeCell ref="P4:P5"/>
    <mergeCell ref="C16:F16"/>
    <mergeCell ref="G16:J16"/>
    <mergeCell ref="K16:N16"/>
    <mergeCell ref="O16:O17"/>
    <mergeCell ref="P16:P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69</v>
      </c>
    </row>
    <row r="2" spans="1:3" ht="409.6" x14ac:dyDescent="0.3">
      <c r="B2" t="s">
        <v>70</v>
      </c>
      <c r="C2" s="114" t="s">
        <v>71</v>
      </c>
    </row>
    <row r="3" spans="1:3" x14ac:dyDescent="0.3">
      <c r="B3" t="s">
        <v>72</v>
      </c>
      <c r="C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0"/>
  <sheetViews>
    <sheetView topLeftCell="A22" workbookViewId="0">
      <selection activeCell="U5" sqref="U5"/>
    </sheetView>
  </sheetViews>
  <sheetFormatPr defaultRowHeight="14.4" x14ac:dyDescent="0.3"/>
  <sheetData>
    <row r="2" spans="2:22" x14ac:dyDescent="0.3">
      <c r="B2" s="1" t="s">
        <v>79</v>
      </c>
      <c r="C2" s="1"/>
      <c r="D2" s="127">
        <f>Composition!O6/100</f>
        <v>0.77050342770326363</v>
      </c>
      <c r="M2" s="1" t="s">
        <v>79</v>
      </c>
      <c r="O2" s="127">
        <f>Composition!O7/100</f>
        <v>0.80761239444886923</v>
      </c>
    </row>
    <row r="5" spans="2:22" x14ac:dyDescent="0.3">
      <c r="J5" s="130" t="s">
        <v>81</v>
      </c>
      <c r="K5" s="128"/>
      <c r="U5" s="130" t="s">
        <v>81</v>
      </c>
      <c r="V5" s="128"/>
    </row>
    <row r="6" spans="2:22" x14ac:dyDescent="0.3">
      <c r="J6" s="131">
        <v>1000</v>
      </c>
      <c r="K6" s="129" t="s">
        <v>80</v>
      </c>
      <c r="U6" s="131">
        <v>400</v>
      </c>
      <c r="V6" s="129" t="s">
        <v>80</v>
      </c>
    </row>
    <row r="23" spans="2:22" x14ac:dyDescent="0.3">
      <c r="B23" s="1" t="s">
        <v>79</v>
      </c>
      <c r="D23" s="127">
        <f>Composition!O8/100</f>
        <v>0.8384696797679827</v>
      </c>
      <c r="M23" s="1" t="s">
        <v>79</v>
      </c>
      <c r="O23" s="127">
        <f>Composition!O9/100</f>
        <v>0.82439683592907143</v>
      </c>
    </row>
    <row r="26" spans="2:22" x14ac:dyDescent="0.3">
      <c r="J26" s="130" t="s">
        <v>81</v>
      </c>
      <c r="K26" s="128"/>
      <c r="U26" s="130" t="s">
        <v>81</v>
      </c>
      <c r="V26" s="128"/>
    </row>
    <row r="27" spans="2:22" x14ac:dyDescent="0.3">
      <c r="J27" s="131">
        <v>100</v>
      </c>
      <c r="K27" s="129" t="s">
        <v>80</v>
      </c>
      <c r="U27" s="131">
        <v>200</v>
      </c>
      <c r="V27" s="129" t="s">
        <v>80</v>
      </c>
    </row>
    <row r="44" spans="2:15" x14ac:dyDescent="0.3">
      <c r="B44" s="1" t="s">
        <v>79</v>
      </c>
      <c r="D44" s="127">
        <f>Composition!O10/100</f>
        <v>0.87170881092725094</v>
      </c>
      <c r="M44" s="1" t="s">
        <v>79</v>
      </c>
      <c r="O44" s="127">
        <f>Composition!O11/100</f>
        <v>0.89855726112352041</v>
      </c>
    </row>
    <row r="48" spans="2:15" x14ac:dyDescent="0.3">
      <c r="J48" s="130" t="s">
        <v>81</v>
      </c>
      <c r="K48" s="128"/>
    </row>
    <row r="49" spans="10:22" x14ac:dyDescent="0.3">
      <c r="J49" s="131">
        <v>30</v>
      </c>
      <c r="K49" s="129" t="s">
        <v>80</v>
      </c>
      <c r="U49" s="130" t="s">
        <v>81</v>
      </c>
      <c r="V49" s="128"/>
    </row>
    <row r="50" spans="10:22" x14ac:dyDescent="0.3">
      <c r="U50" s="131">
        <v>10</v>
      </c>
      <c r="V50" s="129" t="s">
        <v>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P94"/>
  <sheetViews>
    <sheetView topLeftCell="A25" workbookViewId="0">
      <selection activeCell="B104" sqref="B104"/>
    </sheetView>
  </sheetViews>
  <sheetFormatPr defaultRowHeight="14.4" x14ac:dyDescent="0.3"/>
  <cols>
    <col min="4" max="4" width="17" customWidth="1"/>
    <col min="14" max="14" width="12.44140625" customWidth="1"/>
    <col min="15" max="15" width="14.21875" customWidth="1"/>
    <col min="16" max="16" width="13.77734375" customWidth="1"/>
  </cols>
  <sheetData>
    <row r="25" spans="13:16" x14ac:dyDescent="0.3">
      <c r="M25" s="69"/>
      <c r="N25" s="69" t="s">
        <v>28</v>
      </c>
      <c r="O25" s="69" t="s">
        <v>54</v>
      </c>
      <c r="P25" s="69" t="s">
        <v>55</v>
      </c>
    </row>
    <row r="26" spans="13:16" x14ac:dyDescent="0.3">
      <c r="M26" s="70" t="s">
        <v>47</v>
      </c>
      <c r="N26" s="70" t="s">
        <v>57</v>
      </c>
      <c r="O26" s="70" t="s">
        <v>58</v>
      </c>
      <c r="P26" s="71" t="s">
        <v>56</v>
      </c>
    </row>
    <row r="88" spans="3:5" x14ac:dyDescent="0.3">
      <c r="C88" s="5" t="s">
        <v>47</v>
      </c>
      <c r="D88" s="5" t="s">
        <v>82</v>
      </c>
      <c r="E88" s="125"/>
    </row>
    <row r="89" spans="3:5" x14ac:dyDescent="0.3">
      <c r="C89" s="132">
        <f>'Yield stress'!D2</f>
        <v>0.77050342770326363</v>
      </c>
      <c r="D89" s="125">
        <f>'Yield stress'!J6</f>
        <v>1000</v>
      </c>
      <c r="E89" s="125"/>
    </row>
    <row r="90" spans="3:5" x14ac:dyDescent="0.3">
      <c r="C90" s="132">
        <f>'Yield stress'!O2</f>
        <v>0.80761239444886923</v>
      </c>
      <c r="D90" s="125">
        <f>'Yield stress'!U6</f>
        <v>400</v>
      </c>
      <c r="E90" s="125"/>
    </row>
    <row r="91" spans="3:5" x14ac:dyDescent="0.3">
      <c r="C91" s="132">
        <f>'Yield stress'!O23</f>
        <v>0.82439683592907143</v>
      </c>
      <c r="D91" s="125">
        <f>'Yield stress'!J27</f>
        <v>100</v>
      </c>
      <c r="E91" s="125"/>
    </row>
    <row r="92" spans="3:5" x14ac:dyDescent="0.3">
      <c r="C92" s="132">
        <f>'Yield stress'!D23</f>
        <v>0.8384696797679827</v>
      </c>
      <c r="D92" s="125">
        <f>'Yield stress'!U27</f>
        <v>200</v>
      </c>
      <c r="E92" s="125"/>
    </row>
    <row r="93" spans="3:5" x14ac:dyDescent="0.3">
      <c r="C93" s="132">
        <f>'Yield stress'!D44</f>
        <v>0.87170881092725094</v>
      </c>
      <c r="D93" s="125">
        <f>'Yield stress'!J49</f>
        <v>30</v>
      </c>
      <c r="E93" s="125"/>
    </row>
    <row r="94" spans="3:5" x14ac:dyDescent="0.3">
      <c r="C94" s="132">
        <f>'Yield stress'!O44</f>
        <v>0.89855726112352041</v>
      </c>
      <c r="D94" s="125">
        <f>'Yield stress'!U50</f>
        <v>10</v>
      </c>
      <c r="E94" s="1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89"/>
  <sheetViews>
    <sheetView topLeftCell="N94" workbookViewId="0">
      <selection activeCell="I55" sqref="I55"/>
    </sheetView>
  </sheetViews>
  <sheetFormatPr defaultRowHeight="14.4" x14ac:dyDescent="0.3"/>
  <cols>
    <col min="2" max="2" width="10.88671875" customWidth="1"/>
    <col min="3" max="3" width="10.109375" customWidth="1"/>
    <col min="6" max="6" width="9.21875" bestFit="1" customWidth="1"/>
    <col min="9" max="9" width="10.77734375" customWidth="1"/>
    <col min="18" max="18" width="9.5546875" bestFit="1" customWidth="1"/>
  </cols>
  <sheetData>
    <row r="3" spans="2:20" x14ac:dyDescent="0.3">
      <c r="B3" s="2" t="s">
        <v>7</v>
      </c>
      <c r="K3" s="2" t="s">
        <v>8</v>
      </c>
      <c r="T3" s="2" t="s">
        <v>9</v>
      </c>
    </row>
    <row r="23" spans="2:21" x14ac:dyDescent="0.3">
      <c r="B23" s="2"/>
      <c r="C23" s="2" t="s">
        <v>10</v>
      </c>
      <c r="L23" s="2" t="s">
        <v>11</v>
      </c>
      <c r="U23" s="2" t="s">
        <v>12</v>
      </c>
    </row>
    <row r="42" spans="2:18" s="83" customFormat="1" x14ac:dyDescent="0.3"/>
    <row r="44" spans="2:18" x14ac:dyDescent="0.3">
      <c r="B44" s="74"/>
      <c r="C44" s="74"/>
      <c r="D44" s="74"/>
    </row>
    <row r="45" spans="2:18" ht="15" customHeight="1" x14ac:dyDescent="0.3">
      <c r="B45" s="2" t="s">
        <v>7</v>
      </c>
      <c r="E45" s="2" t="s">
        <v>8</v>
      </c>
      <c r="H45" s="2" t="s">
        <v>9</v>
      </c>
      <c r="K45" s="2" t="s">
        <v>10</v>
      </c>
      <c r="N45" s="2" t="s">
        <v>11</v>
      </c>
      <c r="Q45" s="2" t="s">
        <v>12</v>
      </c>
    </row>
    <row r="46" spans="2:18" x14ac:dyDescent="0.3">
      <c r="B46" s="73"/>
      <c r="C46" s="72"/>
      <c r="D46" s="6"/>
      <c r="E46" s="73"/>
      <c r="F46" s="72"/>
    </row>
    <row r="47" spans="2:18" x14ac:dyDescent="0.3">
      <c r="B47" s="73"/>
      <c r="C47" s="72"/>
      <c r="D47" s="6"/>
      <c r="E47" s="73"/>
      <c r="F47" s="72"/>
    </row>
    <row r="48" spans="2:18" x14ac:dyDescent="0.3">
      <c r="B48" s="75" t="s">
        <v>60</v>
      </c>
      <c r="C48" s="76" t="s">
        <v>61</v>
      </c>
      <c r="D48" s="6"/>
      <c r="E48" s="75" t="s">
        <v>60</v>
      </c>
      <c r="F48" s="76" t="s">
        <v>61</v>
      </c>
      <c r="H48" s="75" t="s">
        <v>60</v>
      </c>
      <c r="I48" s="76" t="s">
        <v>61</v>
      </c>
      <c r="J48" s="118"/>
      <c r="K48" s="75" t="s">
        <v>60</v>
      </c>
      <c r="L48" s="76" t="s">
        <v>61</v>
      </c>
      <c r="N48" s="75" t="s">
        <v>60</v>
      </c>
      <c r="O48" s="76" t="s">
        <v>61</v>
      </c>
      <c r="Q48" s="75" t="s">
        <v>60</v>
      </c>
      <c r="R48" s="76" t="s">
        <v>61</v>
      </c>
    </row>
    <row r="49" spans="2:18" x14ac:dyDescent="0.3">
      <c r="B49" s="73">
        <f>LN('Average data'!B36)</f>
        <v>-1.8773173575897015</v>
      </c>
      <c r="C49" s="73">
        <f>LN('Average data'!C36)</f>
        <v>8.5198563088357204</v>
      </c>
      <c r="E49" s="73">
        <f>LN('Average data'!F33)</f>
        <v>-1.7594859086777592</v>
      </c>
      <c r="F49" s="73">
        <f>LN('Average data'!G33)</f>
        <v>7.592534209871566</v>
      </c>
      <c r="H49" s="73">
        <f>LN('Average data'!J30)</f>
        <v>-2.0505301981854158</v>
      </c>
      <c r="I49" s="73">
        <f>LN('Average data'!K30)</f>
        <v>6.5548826209931432</v>
      </c>
      <c r="J49" s="73"/>
      <c r="K49" s="73">
        <f>LN('Average data'!N31)</f>
        <v>-1.9173226922034008</v>
      </c>
      <c r="L49" s="73">
        <f>LN('Average data'!O31)</f>
        <v>6.9589235655565362</v>
      </c>
      <c r="N49" s="73">
        <f>LN('Average data'!R29)</f>
        <v>-2.1230451791619678</v>
      </c>
      <c r="O49" s="73">
        <f>LN('Average data'!S29)</f>
        <v>5.2040066870767951</v>
      </c>
      <c r="Q49" s="73">
        <f>LN('Average data'!V29)</f>
        <v>-2.0794415416798357</v>
      </c>
      <c r="R49" s="73">
        <f>LN('Average data'!W29)</f>
        <v>4.1217435364102153</v>
      </c>
    </row>
    <row r="50" spans="2:18" x14ac:dyDescent="0.3">
      <c r="B50" s="73">
        <f>LN('Average data'!B37)</f>
        <v>-1.1167762592957808</v>
      </c>
      <c r="C50" s="73">
        <f>LN('Average data'!C37)</f>
        <v>7.9597417263101917</v>
      </c>
      <c r="E50" s="73">
        <f>LN('Average data'!F34)</f>
        <v>-1.201753047587623</v>
      </c>
      <c r="F50" s="73">
        <f>LN('Average data'!G34)</f>
        <v>7.1652358427007963</v>
      </c>
      <c r="H50" s="73">
        <f>LN('Average data'!J31)</f>
        <v>-1.7391670191088844</v>
      </c>
      <c r="I50" s="73">
        <f>LN('Average data'!K31)</f>
        <v>6.3589970010474968</v>
      </c>
      <c r="J50" s="73"/>
      <c r="K50" s="73">
        <f>LN('Average data'!N32)</f>
        <v>-1.5371172508544744</v>
      </c>
      <c r="L50" s="73">
        <f>LN('Average data'!O32)</f>
        <v>6.6821085974498091</v>
      </c>
      <c r="N50" s="73">
        <f>LN('Average data'!R30)</f>
        <v>-1.8838747581358606</v>
      </c>
      <c r="O50" s="73">
        <f>LN('Average data'!S30)</f>
        <v>5.0689042022202315</v>
      </c>
      <c r="Q50" s="73">
        <f>LN('Average data'!V30)</f>
        <v>-1.8600383099813496</v>
      </c>
      <c r="R50" s="73">
        <f>LN('Average data'!W30)</f>
        <v>3.9858928539946015</v>
      </c>
    </row>
    <row r="51" spans="2:18" x14ac:dyDescent="0.3">
      <c r="B51" s="73">
        <f>LN('Average data'!B38)</f>
        <v>-3.4591444769618972E-2</v>
      </c>
      <c r="C51" s="73">
        <f>LN('Average data'!C38)</f>
        <v>7.0878521407539807</v>
      </c>
      <c r="E51" s="73">
        <f>LN('Average data'!F35)</f>
        <v>-0.8217384149329322</v>
      </c>
      <c r="F51" s="73">
        <f>LN('Average data'!G35)</f>
        <v>6.7646544353414635</v>
      </c>
      <c r="H51" s="73">
        <f>LN('Average data'!J32)</f>
        <v>-1.4495892114922044</v>
      </c>
      <c r="I51" s="73">
        <f>LN('Average data'!K32)</f>
        <v>6.1413203026523595</v>
      </c>
      <c r="J51" s="73"/>
      <c r="K51" s="73">
        <f>LN('Average data'!N33)</f>
        <v>-1.1776554960085626</v>
      </c>
      <c r="L51" s="73">
        <f>LN('Average data'!O33)</f>
        <v>6.3835066348840055</v>
      </c>
      <c r="N51" s="73">
        <f>LN('Average data'!R31)</f>
        <v>-1.6381803812997544</v>
      </c>
      <c r="O51" s="73">
        <f>LN('Average data'!S31)</f>
        <v>4.9248353042929232</v>
      </c>
      <c r="Q51" s="73">
        <f>LN('Average data'!V31)</f>
        <v>-1.6194882482876016</v>
      </c>
      <c r="R51" s="73">
        <f>LN('Average data'!W31)</f>
        <v>3.8155121050473024</v>
      </c>
    </row>
    <row r="52" spans="2:18" x14ac:dyDescent="0.3">
      <c r="B52" s="73">
        <f>LN('Average data'!B39)</f>
        <v>9.197127853881007E-2</v>
      </c>
      <c r="C52" s="73">
        <f>LN('Average data'!C39)</f>
        <v>6.9960713600307045</v>
      </c>
      <c r="E52" s="73">
        <f>LN('Average data'!F36)</f>
        <v>-0.6131044728864089</v>
      </c>
      <c r="F52" s="73">
        <f>LN('Average data'!G36)</f>
        <v>6.5525078870345901</v>
      </c>
      <c r="H52" s="73">
        <f>LN('Average data'!J33)</f>
        <v>-1.1488535051048565</v>
      </c>
      <c r="I52" s="73">
        <f>LN('Average data'!K33)</f>
        <v>5.8805329864007003</v>
      </c>
      <c r="J52" s="73"/>
      <c r="K52" s="73">
        <f>LN('Average data'!N34)</f>
        <v>-0.98617685933832155</v>
      </c>
      <c r="L52" s="73">
        <f>LN('Average data'!O34)</f>
        <v>6.2275243236887379</v>
      </c>
      <c r="N52" s="73">
        <f>LN('Average data'!R32)</f>
        <v>-1.3943265328171548</v>
      </c>
      <c r="O52" s="73">
        <f>LN('Average data'!S32)</f>
        <v>4.7650188869299877</v>
      </c>
      <c r="Q52" s="73">
        <f>LN('Average data'!V32)</f>
        <v>-1.3903023825174294</v>
      </c>
      <c r="R52" s="73">
        <f>LN('Average data'!W32)</f>
        <v>3.662706579809913</v>
      </c>
    </row>
    <row r="53" spans="2:18" x14ac:dyDescent="0.3">
      <c r="B53" s="73">
        <f>LN('Average data'!B40)</f>
        <v>0.35065687161316933</v>
      </c>
      <c r="C53" s="73">
        <f>LN('Average data'!C40)</f>
        <v>6.7031881132408628</v>
      </c>
      <c r="E53" s="73">
        <f>LN('Average data'!F37)</f>
        <v>-0.38174858149084839</v>
      </c>
      <c r="F53" s="73">
        <f>LN('Average data'!G37)</f>
        <v>6.4957689538837071</v>
      </c>
      <c r="H53" s="73">
        <f>LN('Average data'!J34)</f>
        <v>-0.90799192905946002</v>
      </c>
      <c r="I53" s="73">
        <f>LN('Average data'!K34)</f>
        <v>5.677894703704073</v>
      </c>
      <c r="J53" s="73"/>
      <c r="K53" s="73">
        <f>LN('Average data'!N35)</f>
        <v>-0.6415039474081069</v>
      </c>
      <c r="L53" s="73">
        <f>LN('Average data'!O35)</f>
        <v>5.9335705686890794</v>
      </c>
      <c r="N53" s="73">
        <f>LN('Average data'!R33)</f>
        <v>-1.1583622930738837</v>
      </c>
      <c r="O53" s="73">
        <f>LN('Average data'!S33)</f>
        <v>4.577798989191959</v>
      </c>
      <c r="Q53" s="73">
        <f>LN('Average data'!V33)</f>
        <v>-1.152013065395225</v>
      </c>
      <c r="R53" s="73">
        <f>LN('Average data'!W33)</f>
        <v>3.4995332823830174</v>
      </c>
    </row>
    <row r="54" spans="2:18" x14ac:dyDescent="0.3">
      <c r="B54" s="73">
        <f>LN('Average data'!B41)</f>
        <v>0.42177580693247968</v>
      </c>
      <c r="C54" s="73">
        <f>LN('Average data'!C41)</f>
        <v>7.0240557346782975</v>
      </c>
      <c r="E54" s="73">
        <f>LN('Average data'!F38)</f>
        <v>-0.14194766265568146</v>
      </c>
      <c r="F54" s="73">
        <f>LN('Average data'!G38)</f>
        <v>6.2835120770694024</v>
      </c>
      <c r="H54" s="73">
        <f>LN('Average data'!J35)</f>
        <v>-0.69314718055994529</v>
      </c>
      <c r="I54" s="73">
        <f>LN('Average data'!K35)</f>
        <v>5.499896739946406</v>
      </c>
      <c r="J54" s="73"/>
      <c r="K54" s="73">
        <f>LN('Average data'!N36)</f>
        <v>-0.49429632181478012</v>
      </c>
      <c r="L54" s="73">
        <f>LN('Average data'!O36)</f>
        <v>5.7899601708972535</v>
      </c>
      <c r="N54" s="73">
        <f>LN('Average data'!R34)</f>
        <v>-0.92465898154467163</v>
      </c>
      <c r="O54" s="73">
        <f>LN('Average data'!S34)</f>
        <v>4.3940375473400168</v>
      </c>
      <c r="Q54" s="73">
        <f>LN('Average data'!V34)</f>
        <v>-0.91879386209227354</v>
      </c>
      <c r="R54" s="73">
        <f>LN('Average data'!W34)</f>
        <v>3.2995337278856551</v>
      </c>
    </row>
    <row r="55" spans="2:18" x14ac:dyDescent="0.3">
      <c r="B55" s="73">
        <f>LN('Average data'!B42)</f>
        <v>0.8358034809614685</v>
      </c>
      <c r="C55" s="73">
        <f>LN('Average data'!C42)</f>
        <v>6.5966908462954565</v>
      </c>
      <c r="E55" s="73">
        <f>LN('Average data'!F39)</f>
        <v>0.1145184534425919</v>
      </c>
      <c r="F55" s="73">
        <f>LN('Average data'!G39)</f>
        <v>6.0014148779611505</v>
      </c>
      <c r="H55" s="73">
        <f>LN('Average data'!J36)</f>
        <v>-0.47911164827646296</v>
      </c>
      <c r="I55" s="73">
        <f>LN('Average data'!K36)</f>
        <v>5.3327187932653688</v>
      </c>
      <c r="J55" s="73"/>
      <c r="K55" s="73">
        <f>LN('Average data'!N37)</f>
        <v>-0.21443161071218833</v>
      </c>
      <c r="L55" s="73">
        <f>LN('Average data'!O37)</f>
        <v>5.5254529391317835</v>
      </c>
      <c r="N55" s="73">
        <f>LN('Average data'!R35)</f>
        <v>-0.69181473532616666</v>
      </c>
      <c r="O55" s="73">
        <f>LN('Average data'!S35)</f>
        <v>4.1946925360563823</v>
      </c>
      <c r="Q55" s="73">
        <f>LN('Average data'!V35)</f>
        <v>-0.69181473532616689</v>
      </c>
      <c r="R55" s="73">
        <f>LN('Average data'!W35)</f>
        <v>3.1179499062782403</v>
      </c>
    </row>
    <row r="56" spans="2:18" x14ac:dyDescent="0.3">
      <c r="B56" s="73">
        <f>LN('Average data'!B43)</f>
        <v>0.68662596356967986</v>
      </c>
      <c r="C56" s="73">
        <f>LN('Average data'!C43)</f>
        <v>7.6978779186654682</v>
      </c>
      <c r="E56" s="73">
        <f>LN('Average data'!F40)</f>
        <v>0.16579688446165691</v>
      </c>
      <c r="F56" s="73">
        <f>LN('Average data'!G40)</f>
        <v>6.0814575856346869</v>
      </c>
      <c r="H56" s="73">
        <f>LN('Average data'!J37)</f>
        <v>-0.2323524903995195</v>
      </c>
      <c r="I56" s="73">
        <f>LN('Average data'!K37)</f>
        <v>5.1159958097540823</v>
      </c>
      <c r="J56" s="73"/>
      <c r="K56" s="73">
        <f>LN('Average data'!N38)</f>
        <v>3.9220713153281329E-2</v>
      </c>
      <c r="L56" s="73">
        <f>LN('Average data'!O38)</f>
        <v>5.2983173665480363</v>
      </c>
      <c r="N56" s="73">
        <f>LN('Average data'!R36)</f>
        <v>-0.46256470014873713</v>
      </c>
      <c r="O56" s="73">
        <f>LN('Average data'!S36)</f>
        <v>3.9994231957089794</v>
      </c>
      <c r="Q56" s="73">
        <f>LN('Average data'!V36)</f>
        <v>-0.46044941644092391</v>
      </c>
      <c r="R56" s="73">
        <f>LN('Average data'!W36)</f>
        <v>2.9141606198601795</v>
      </c>
    </row>
    <row r="57" spans="2:18" x14ac:dyDescent="0.3">
      <c r="B57" s="73">
        <f>LN('Average data'!B44)</f>
        <v>1.7561322915849038</v>
      </c>
      <c r="C57" s="73">
        <f>LN('Average data'!C44)</f>
        <v>5.4116460518550396</v>
      </c>
      <c r="E57" s="73">
        <f>LN('Average data'!F41)</f>
        <v>0.59516677219974157</v>
      </c>
      <c r="F57" s="73">
        <f>LN('Average data'!G41)</f>
        <v>5.3814322732585431</v>
      </c>
      <c r="H57" s="73">
        <f>LN('Average data'!J38)</f>
        <v>-1.0387092886486801E-2</v>
      </c>
      <c r="I57" s="73">
        <f>LN('Average data'!K38)</f>
        <v>4.944020545014272</v>
      </c>
      <c r="J57" s="73"/>
      <c r="K57" s="73">
        <f>LN('Average data'!N39)</f>
        <v>0.17814618538347385</v>
      </c>
      <c r="L57" s="73">
        <f>LN('Average data'!O39)</f>
        <v>5.1873858058407549</v>
      </c>
      <c r="N57" s="73">
        <f>LN('Average data'!R37)</f>
        <v>-0.23067181773500128</v>
      </c>
      <c r="O57" s="73">
        <f>LN('Average data'!S37)</f>
        <v>3.802208139420939</v>
      </c>
      <c r="Q57" s="73">
        <f>LN('Average data'!V37)</f>
        <v>-0.2323524903995195</v>
      </c>
      <c r="R57" s="73">
        <f>LN('Average data'!W37)</f>
        <v>2.7365296724240786</v>
      </c>
    </row>
    <row r="58" spans="2:18" x14ac:dyDescent="0.3">
      <c r="B58" s="73">
        <f>LN('Average data'!B45)</f>
        <v>1.3156930539363441</v>
      </c>
      <c r="C58" s="73">
        <f>LN('Average data'!C45)</f>
        <v>6.6057488792422028</v>
      </c>
      <c r="E58" s="73">
        <f>LN('Average data'!F42)</f>
        <v>0.86710048768338333</v>
      </c>
      <c r="F58" s="73">
        <f>LN('Average data'!G42)</f>
        <v>5.1298987149230735</v>
      </c>
      <c r="H58" s="73">
        <f>LN('Average data'!J39)</f>
        <v>0.23111172096338664</v>
      </c>
      <c r="I58" s="73">
        <f>LN('Average data'!K39)</f>
        <v>4.7367830727899838</v>
      </c>
      <c r="J58" s="73"/>
      <c r="K58" s="73">
        <f>LN('Average data'!N40)</f>
        <v>0.40212620684264982</v>
      </c>
      <c r="L58" s="73">
        <f>LN('Average data'!O40)</f>
        <v>5.1209833512651208</v>
      </c>
      <c r="N58" s="73">
        <f>LN('Average data'!R38)</f>
        <v>-1.0005003335835344E-3</v>
      </c>
      <c r="O58" s="73">
        <f>LN('Average data'!S38)</f>
        <v>3.5982250858458058</v>
      </c>
      <c r="Q58" s="73">
        <f>LN('Average data'!V38)</f>
        <v>-1.0005003335835344E-3</v>
      </c>
      <c r="R58" s="73">
        <f>LN('Average data'!W38)</f>
        <v>2.5572273113676265</v>
      </c>
    </row>
    <row r="59" spans="2:18" x14ac:dyDescent="0.3">
      <c r="B59" s="73">
        <f>LN('Average data'!B46)</f>
        <v>1.7939792259663678</v>
      </c>
      <c r="C59" s="73">
        <f>LN('Average data'!C46)</f>
        <v>5.1099777374285189</v>
      </c>
      <c r="E59" s="73">
        <f>LN('Average data'!F43)</f>
        <v>1.003079861946546</v>
      </c>
      <c r="F59" s="73">
        <f>LN('Average data'!G43)</f>
        <v>5.1836544582278972</v>
      </c>
      <c r="H59" s="73">
        <f>LN('Average data'!J40)</f>
        <v>0.47000362924573574</v>
      </c>
      <c r="I59" s="73">
        <f>LN('Average data'!K40)</f>
        <v>4.5228749432612609</v>
      </c>
      <c r="J59" s="73"/>
      <c r="K59" s="73">
        <f>LN('Average data'!N41)</f>
        <v>0.69564406075853247</v>
      </c>
      <c r="L59" s="73">
        <f>LN('Average data'!O41)</f>
        <v>4.6395716127054234</v>
      </c>
      <c r="N59" s="73">
        <f>LN('Average data'!R39)</f>
        <v>0.22580666873369334</v>
      </c>
      <c r="O59" s="73">
        <f>LN('Average data'!S39)</f>
        <v>3.4199100905943096</v>
      </c>
      <c r="Q59" s="73">
        <f>LN('Average data'!V39)</f>
        <v>0.23111172096338664</v>
      </c>
      <c r="R59" s="73">
        <f>LN('Average data'!W39)</f>
        <v>2.3918162267219882</v>
      </c>
    </row>
    <row r="60" spans="2:18" x14ac:dyDescent="0.3">
      <c r="B60" s="73">
        <f>LN('Average data'!B47)</f>
        <v>1.9896991661789745</v>
      </c>
      <c r="C60" s="73">
        <f>LN('Average data'!C47)</f>
        <v>4.9416424226093039</v>
      </c>
      <c r="E60" s="73">
        <f>LN('Average data'!F44)</f>
        <v>1.3288417863718052</v>
      </c>
      <c r="F60" s="73">
        <f>LN('Average data'!G44)</f>
        <v>4.691042025062055</v>
      </c>
      <c r="H60" s="73">
        <f>LN('Average data'!J41)</f>
        <v>0.69147912345924833</v>
      </c>
      <c r="I60" s="73">
        <f>LN('Average data'!K41)</f>
        <v>4.3009069583888939</v>
      </c>
      <c r="J60" s="73"/>
      <c r="K60" s="73">
        <f>LN('Average data'!N42)</f>
        <v>0.91428872920348203</v>
      </c>
      <c r="L60" s="73">
        <f>LN('Average data'!O42)</f>
        <v>4.4182380166364537</v>
      </c>
      <c r="N60" s="73">
        <f>LN('Average data'!R40)</f>
        <v>0.45953232937844013</v>
      </c>
      <c r="O60" s="73">
        <f>LN('Average data'!S40)</f>
        <v>3.2425923514855168</v>
      </c>
      <c r="Q60" s="73">
        <f>LN('Average data'!V40)</f>
        <v>0.45953232937844013</v>
      </c>
      <c r="R60" s="73">
        <f>LN('Average data'!W40)</f>
        <v>2.2428350885882717</v>
      </c>
    </row>
    <row r="61" spans="2:18" x14ac:dyDescent="0.3">
      <c r="B61" s="73">
        <f>LN('Average data'!B48)</f>
        <v>2.217390246930814</v>
      </c>
      <c r="C61" s="73">
        <f>LN('Average data'!C48)</f>
        <v>4.7791234931115296</v>
      </c>
      <c r="E61" s="73">
        <f>LN('Average data'!F45)</f>
        <v>1.4951487660319727</v>
      </c>
      <c r="F61" s="73">
        <f>LN('Average data'!G45)</f>
        <v>4.5315236458197932</v>
      </c>
      <c r="H61" s="73">
        <f>LN('Average data'!J42)</f>
        <v>0.90825856017689077</v>
      </c>
      <c r="I61" s="73">
        <f>LN('Average data'!K42)</f>
        <v>4.1222839309113422</v>
      </c>
      <c r="J61" s="73"/>
      <c r="K61" s="73">
        <f>LN('Average data'!N43)</f>
        <v>1.1615870878294983</v>
      </c>
      <c r="L61" s="73">
        <f>LN('Average data'!O43)</f>
        <v>4.203198967134183</v>
      </c>
      <c r="N61" s="73">
        <f>LN('Average data'!R41)</f>
        <v>0.69147912345924833</v>
      </c>
      <c r="O61" s="73">
        <f>LN('Average data'!S41)</f>
        <v>3.0726933146901194</v>
      </c>
      <c r="Q61" s="73">
        <f>LN('Average data'!V41)</f>
        <v>0.69147912345924833</v>
      </c>
      <c r="R61" s="73">
        <f>LN('Average data'!W41)</f>
        <v>2.0485526886460907</v>
      </c>
    </row>
    <row r="62" spans="2:18" x14ac:dyDescent="0.3">
      <c r="B62" s="73">
        <f>LN('Average data'!B49)</f>
        <v>2.5389738710582761</v>
      </c>
      <c r="C62" s="73">
        <f>LN('Average data'!C49)</f>
        <v>4.3618239273563626</v>
      </c>
      <c r="E62" s="73">
        <f>LN('Average data'!F46)</f>
        <v>1.770989707741669</v>
      </c>
      <c r="F62" s="73">
        <f>LN('Average data'!G46)</f>
        <v>4.1926804629429624</v>
      </c>
      <c r="H62" s="73">
        <f>LN('Average data'!J43)</f>
        <v>1.1547825601351642</v>
      </c>
      <c r="I62" s="73">
        <f>LN('Average data'!K43)</f>
        <v>3.8952158871117648</v>
      </c>
      <c r="J62" s="73"/>
      <c r="K62" s="73">
        <f>LN('Average data'!N44)</f>
        <v>1.3837912309017721</v>
      </c>
      <c r="L62" s="73">
        <f>LN('Average data'!O44)</f>
        <v>3.9665111907122159</v>
      </c>
      <c r="N62" s="73">
        <f>LN('Average data'!R42)</f>
        <v>0.92028275314369246</v>
      </c>
      <c r="O62" s="73">
        <f>LN('Average data'!S42)</f>
        <v>2.875446107679489</v>
      </c>
      <c r="Q62" s="73">
        <f>LN('Average data'!V42)</f>
        <v>0.92028275314369246</v>
      </c>
      <c r="R62" s="73">
        <f>LN('Average data'!W42)</f>
        <v>1.8552557807871826</v>
      </c>
    </row>
    <row r="63" spans="2:18" x14ac:dyDescent="0.3">
      <c r="B63" s="73">
        <f>LN('Average data'!B50)</f>
        <v>2.7536607123542622</v>
      </c>
      <c r="C63" s="73">
        <f>LN('Average data'!C50)</f>
        <v>4.1666652238017265</v>
      </c>
      <c r="E63" s="73">
        <f>LN('Average data'!F47)</f>
        <v>2.0028304393079956</v>
      </c>
      <c r="F63" s="73">
        <f>LN('Average data'!G47)</f>
        <v>3.9696627848745605</v>
      </c>
      <c r="H63" s="73">
        <f>LN('Average data'!J44)</f>
        <v>1.3804439474417149</v>
      </c>
      <c r="I63" s="73">
        <f>LN('Average data'!K44)</f>
        <v>3.7013019741124933</v>
      </c>
      <c r="J63" s="73"/>
      <c r="K63" s="73">
        <f>LN('Average data'!N45)</f>
        <v>1.6164135261705257</v>
      </c>
      <c r="L63" s="73">
        <f>LN('Average data'!O45)</f>
        <v>3.7541989202345789</v>
      </c>
      <c r="N63" s="73">
        <f>LN('Average data'!R43)</f>
        <v>1.1516263239537268</v>
      </c>
      <c r="O63" s="73">
        <f>LN('Average data'!S43)</f>
        <v>2.6946271807700692</v>
      </c>
      <c r="Q63" s="73">
        <f>LN('Average data'!V43)</f>
        <v>1.1505720275988207</v>
      </c>
      <c r="R63" s="73">
        <f>LN('Average data'!W43)</f>
        <v>1.6962270425064914</v>
      </c>
    </row>
    <row r="64" spans="2:18" x14ac:dyDescent="0.3">
      <c r="B64" s="73">
        <f>LN('Average data'!B51)</f>
        <v>2.9856819377004893</v>
      </c>
      <c r="C64" s="73">
        <f>LN('Average data'!C51)</f>
        <v>3.9827920763163531</v>
      </c>
      <c r="E64" s="73">
        <f>LN('Average data'!F48)</f>
        <v>2.2108352343844784</v>
      </c>
      <c r="F64" s="73">
        <f>LN('Average data'!G48)</f>
        <v>3.7773481021015445</v>
      </c>
      <c r="H64" s="73">
        <f>LN('Average data'!J45)</f>
        <v>1.613429933703638</v>
      </c>
      <c r="I64" s="73">
        <f>LN('Average data'!K45)</f>
        <v>3.4965075614664802</v>
      </c>
      <c r="J64" s="73"/>
      <c r="K64" s="73">
        <f>LN('Average data'!N46)</f>
        <v>1.8445100346135839</v>
      </c>
      <c r="L64" s="73">
        <f>LN('Average data'!O46)</f>
        <v>3.5624655292582776</v>
      </c>
      <c r="N64" s="73">
        <f>LN('Average data'!R44)</f>
        <v>1.3821189897094099</v>
      </c>
      <c r="O64" s="73">
        <f>LN('Average data'!S44)</f>
        <v>2.5150046809452795</v>
      </c>
      <c r="Q64" s="73">
        <f>LN('Average data'!V44)</f>
        <v>1.3812818192963463</v>
      </c>
      <c r="R64" s="73">
        <f>LN('Average data'!W44)</f>
        <v>1.4996230464268938</v>
      </c>
    </row>
    <row r="65" spans="2:18" x14ac:dyDescent="0.3">
      <c r="B65" s="73">
        <f>LN('Average data'!B52)</f>
        <v>3.2281658717752935</v>
      </c>
      <c r="C65" s="73">
        <f>LN('Average data'!C52)</f>
        <v>3.7526364199166875</v>
      </c>
      <c r="E65" s="73">
        <f>LN('Average data'!F49)</f>
        <v>2.4652706752711415</v>
      </c>
      <c r="F65" s="73">
        <f>LN('Average data'!G49)</f>
        <v>3.5825925835959795</v>
      </c>
      <c r="H65" s="73">
        <f>LN('Average data'!J46)</f>
        <v>1.8431916428603257</v>
      </c>
      <c r="I65" s="73">
        <f>LN('Average data'!K46)</f>
        <v>3.2983029584995225</v>
      </c>
      <c r="J65" s="73"/>
      <c r="K65" s="73">
        <f>LN('Average data'!N47)</f>
        <v>2.0744289998562917</v>
      </c>
      <c r="L65" s="73">
        <f>LN('Average data'!O47)</f>
        <v>3.3463891451671604</v>
      </c>
      <c r="N65" s="73">
        <f>LN('Average data'!R45)</f>
        <v>1.6114359150967734</v>
      </c>
      <c r="O65" s="73">
        <f>LN('Average data'!S45)</f>
        <v>2.3282528397426234</v>
      </c>
      <c r="Q65" s="73">
        <f>LN('Average data'!V45)</f>
        <v>1.6121010298535841</v>
      </c>
      <c r="R65" s="73">
        <f>LN('Average data'!W45)</f>
        <v>1.3235320393835752</v>
      </c>
    </row>
    <row r="66" spans="2:18" x14ac:dyDescent="0.3">
      <c r="B66" s="73">
        <f>LN('Average data'!B53)</f>
        <v>3.4521017115239228</v>
      </c>
      <c r="C66" s="73">
        <f>LN('Average data'!C53)</f>
        <v>3.55820113047182</v>
      </c>
      <c r="E66" s="73">
        <f>LN('Average data'!F50)</f>
        <v>2.6946271807700692</v>
      </c>
      <c r="F66" s="73">
        <f>LN('Average data'!G50)</f>
        <v>3.3580578890015378</v>
      </c>
      <c r="H66" s="73">
        <f>LN('Average data'!J47)</f>
        <v>2.0727525535290394</v>
      </c>
      <c r="I66" s="73">
        <f>LN('Average data'!K47)</f>
        <v>3.0910424533583161</v>
      </c>
      <c r="J66" s="73"/>
      <c r="K66" s="73">
        <f>LN('Average data'!N48)</f>
        <v>2.3010839668677785</v>
      </c>
      <c r="L66" s="73">
        <f>LN('Average data'!O48)</f>
        <v>3.1376657694426577</v>
      </c>
      <c r="N66" s="73">
        <f>LN('Average data'!R46)</f>
        <v>1.8426637990898225</v>
      </c>
      <c r="O66" s="73">
        <f>LN('Average data'!S46)</f>
        <v>2.136530508663963</v>
      </c>
      <c r="Q66" s="73">
        <f>LN('Average data'!V46)</f>
        <v>1.8421356765531218</v>
      </c>
      <c r="R66" s="73">
        <f>LN('Average data'!W46)</f>
        <v>1.1484600943956771</v>
      </c>
    </row>
    <row r="67" spans="2:18" x14ac:dyDescent="0.3">
      <c r="B67" s="73">
        <f>LN('Average data'!B54)</f>
        <v>3.6821904659631395</v>
      </c>
      <c r="C67" s="73">
        <f>LN('Average data'!C54)</f>
        <v>3.3510729944795865</v>
      </c>
      <c r="E67" s="73">
        <f>LN('Average data'!F51)</f>
        <v>2.9213678582651288</v>
      </c>
      <c r="F67" s="73">
        <f>LN('Average data'!G51)</f>
        <v>3.1640675883732059</v>
      </c>
      <c r="H67" s="73">
        <f>LN('Average data'!J48)</f>
        <v>2.3059128830867204</v>
      </c>
      <c r="I67" s="73">
        <f>LN('Average data'!K48)</f>
        <v>2.90507790528586</v>
      </c>
      <c r="J67" s="73"/>
      <c r="K67" s="73">
        <f>LN('Average data'!N49)</f>
        <v>2.5336968139574321</v>
      </c>
      <c r="L67" s="73">
        <f>LN('Average data'!O49)</f>
        <v>2.9311937524164198</v>
      </c>
      <c r="N67" s="73">
        <f>LN('Average data'!R47)</f>
        <v>2.0723330024425413</v>
      </c>
      <c r="O67" s="73">
        <f>LN('Average data'!S47)</f>
        <v>1.9652458139334816</v>
      </c>
      <c r="Q67" s="73">
        <f>LN('Average data'!V47)</f>
        <v>2.0723330024425413</v>
      </c>
      <c r="R67" s="73">
        <f>LN('Average data'!W47)</f>
        <v>0.96825047080486615</v>
      </c>
    </row>
    <row r="68" spans="2:18" x14ac:dyDescent="0.3">
      <c r="B68" s="73">
        <f>LN('Average data'!B55)</f>
        <v>3.9166788169643398</v>
      </c>
      <c r="C68" s="73">
        <f>LN('Average data'!C55)</f>
        <v>3.1398326175277482</v>
      </c>
      <c r="E68" s="73">
        <f>LN('Average data'!F52)</f>
        <v>3.1527360223636558</v>
      </c>
      <c r="F68" s="73">
        <f>LN('Average data'!G52)</f>
        <v>2.9514320146574113</v>
      </c>
      <c r="H68" s="73">
        <f>LN('Average data'!J49)</f>
        <v>2.5336968139574321</v>
      </c>
      <c r="I68" s="73">
        <f>LN('Average data'!K49)</f>
        <v>2.7168998163791924</v>
      </c>
      <c r="J68" s="73"/>
      <c r="K68" s="73">
        <f>LN('Average data'!N50)</f>
        <v>2.760009940032921</v>
      </c>
      <c r="L68" s="73">
        <f>LN('Average data'!O50)</f>
        <v>2.7504709169861621</v>
      </c>
      <c r="N68" s="73">
        <f>LN('Average data'!R48)</f>
        <v>2.3025850929940459</v>
      </c>
      <c r="O68" s="73">
        <f>LN('Average data'!S48)</f>
        <v>1.7687182700813571</v>
      </c>
      <c r="Q68" s="73">
        <f>LN('Average data'!V48)</f>
        <v>2.3025850929940459</v>
      </c>
      <c r="R68" s="73">
        <f>LN('Average data'!W48)</f>
        <v>0.78085276097905099</v>
      </c>
    </row>
    <row r="69" spans="2:18" x14ac:dyDescent="0.3">
      <c r="B69" s="73">
        <f>LN('Average data'!B56)</f>
        <v>4.1388929384831696</v>
      </c>
      <c r="C69" s="73">
        <f>LN('Average data'!C56)</f>
        <v>2.9652730660692828</v>
      </c>
      <c r="E69" s="73">
        <f>LN('Average data'!F53)</f>
        <v>3.3843902633457743</v>
      </c>
      <c r="F69" s="73">
        <f>LN('Average data'!G53)</f>
        <v>2.7536607123542622</v>
      </c>
      <c r="H69" s="73">
        <f>LN('Average data'!J50)</f>
        <v>2.7600099400329214</v>
      </c>
      <c r="I69" s="73">
        <f>LN('Average data'!K50)</f>
        <v>2.51500468094528</v>
      </c>
      <c r="J69" s="73"/>
      <c r="K69" s="73">
        <f>LN('Average data'!N51)</f>
        <v>2.9932291433358724</v>
      </c>
      <c r="L69" s="73">
        <f>LN('Average data'!O51)</f>
        <v>2.5649493574615367</v>
      </c>
      <c r="N69" s="73">
        <f>LN('Average data'!R49)</f>
        <v>2.5336968139574321</v>
      </c>
      <c r="O69" s="73">
        <f>LN('Average data'!S49)</f>
        <v>1.5899152459452364</v>
      </c>
      <c r="Q69" s="73">
        <f>LN('Average data'!V49)</f>
        <v>2.5336968139574321</v>
      </c>
      <c r="R69" s="73">
        <f>LN('Average data'!W49)</f>
        <v>0.60431596685332956</v>
      </c>
    </row>
    <row r="70" spans="2:18" x14ac:dyDescent="0.3">
      <c r="B70" s="73">
        <f>LN('Average data'!B57)</f>
        <v>4.3782695857961693</v>
      </c>
      <c r="C70" s="73">
        <f>LN('Average data'!C57)</f>
        <v>2.7788192719904172</v>
      </c>
      <c r="E70" s="73">
        <f>LN('Average data'!F54)</f>
        <v>3.6154123022320639</v>
      </c>
      <c r="F70" s="73">
        <f>LN('Average data'!G54)</f>
        <v>2.5442232269444198</v>
      </c>
      <c r="H70" s="73">
        <f>LN('Average data'!J51)</f>
        <v>2.9940642164532938</v>
      </c>
      <c r="I70" s="73">
        <f>LN('Average data'!K51)</f>
        <v>2.3389170222414357</v>
      </c>
      <c r="J70" s="73"/>
      <c r="K70" s="73">
        <f>LN('Average data'!N52)</f>
        <v>3.2248578965457479</v>
      </c>
      <c r="L70" s="73">
        <f>LN('Average data'!O52)</f>
        <v>2.4336133554004498</v>
      </c>
      <c r="N70" s="73">
        <f>LN('Average data'!R50)</f>
        <v>2.7621174223724858</v>
      </c>
      <c r="O70" s="73">
        <f>LN('Average data'!S50)</f>
        <v>1.4101736349098337</v>
      </c>
      <c r="Q70" s="73">
        <f>LN('Average data'!V50)</f>
        <v>2.7621174223724858</v>
      </c>
      <c r="R70" s="73">
        <f>LN('Average data'!W50)</f>
        <v>0.42090091623800369</v>
      </c>
    </row>
    <row r="71" spans="2:18" x14ac:dyDescent="0.3">
      <c r="B71" s="73">
        <f>LN('Average data'!B58)</f>
        <v>4.6031681833174183</v>
      </c>
      <c r="C71" s="73">
        <f>LN('Average data'!C58)</f>
        <v>2.5877640352277083</v>
      </c>
      <c r="E71" s="73">
        <f>LN('Average data'!F55)</f>
        <v>3.8430301339411947</v>
      </c>
      <c r="F71" s="73">
        <f>LN('Average data'!G55)</f>
        <v>2.3699321664536557</v>
      </c>
      <c r="H71" s="73">
        <f>LN('Average data'!J52)</f>
        <v>3.2241949863458008</v>
      </c>
      <c r="I71" s="73">
        <f>LN('Average data'!K52)</f>
        <v>2.156788310882463</v>
      </c>
      <c r="J71" s="73"/>
      <c r="K71" s="73">
        <f>LN('Average data'!N53)</f>
        <v>3.4547381485901854</v>
      </c>
      <c r="L71" s="73">
        <f>LN('Average data'!O53)</f>
        <v>2.1753197419481696</v>
      </c>
      <c r="N71" s="73">
        <f>LN('Average data'!R51)</f>
        <v>2.9940642164532938</v>
      </c>
      <c r="O71" s="73">
        <f>LN('Average data'!S51)</f>
        <v>1.220829921392359</v>
      </c>
      <c r="Q71" s="73">
        <f>LN('Average data'!V51)</f>
        <v>2.9957322735539909</v>
      </c>
      <c r="R71" s="73">
        <f>LN('Average data'!W51)</f>
        <v>0.24946085963158324</v>
      </c>
    </row>
    <row r="72" spans="2:18" x14ac:dyDescent="0.3">
      <c r="B72" s="73"/>
      <c r="C72" s="73"/>
      <c r="E72" s="73">
        <f>LN('Average data'!F56)</f>
        <v>4.0735748007357149</v>
      </c>
      <c r="F72" s="73">
        <f>LN('Average data'!G56)</f>
        <v>2.1781550146158688</v>
      </c>
      <c r="H72" s="73">
        <f>LN('Average data'!J53)</f>
        <v>3.4531571205928664</v>
      </c>
      <c r="I72" s="73">
        <f>LN('Average data'!K53)</f>
        <v>1.9823798288367047</v>
      </c>
      <c r="J72" s="73"/>
      <c r="K72" s="73">
        <f>LN('Average data'!N54)</f>
        <v>3.6851224052362239</v>
      </c>
      <c r="L72" s="73">
        <f>LN('Average data'!O54)</f>
        <v>1.9933388426264242</v>
      </c>
      <c r="N72" s="73">
        <f>LN('Average data'!R52)</f>
        <v>3.2228678461377385</v>
      </c>
      <c r="O72" s="73">
        <f>LN('Average data'!S52)</f>
        <v>1.0319975395861256</v>
      </c>
      <c r="Q72" s="73">
        <f>LN('Average data'!V52)</f>
        <v>3.2228678461377385</v>
      </c>
      <c r="R72" s="73">
        <f>LN('Average data'!W52)</f>
        <v>6.4538521137571164E-2</v>
      </c>
    </row>
    <row r="73" spans="2:18" x14ac:dyDescent="0.3">
      <c r="B73" s="73"/>
      <c r="C73" s="73"/>
      <c r="E73" s="73">
        <f>LN('Average data'!F57)</f>
        <v>4.3040650932041702</v>
      </c>
      <c r="F73" s="73">
        <f>LN('Average data'!G57)</f>
        <v>1.9869606888856708</v>
      </c>
      <c r="H73" s="73">
        <f>LN('Average data'!J54)</f>
        <v>3.6838669122903918</v>
      </c>
      <c r="I73" s="73">
        <f>LN('Average data'!K54)</f>
        <v>1.803358605071407</v>
      </c>
      <c r="J73" s="73"/>
      <c r="K73" s="73">
        <f>LN('Average data'!N55)</f>
        <v>3.9150185144079446</v>
      </c>
      <c r="L73" s="73">
        <f>LN('Average data'!O55)</f>
        <v>1.8017098000812231</v>
      </c>
      <c r="N73" s="73">
        <f>LN('Average data'!R53)</f>
        <v>3.4531571205928664</v>
      </c>
      <c r="O73" s="73">
        <f>LN('Average data'!S53)</f>
        <v>0.8586616190375187</v>
      </c>
      <c r="Q73" s="73">
        <f>LN('Average data'!V53)</f>
        <v>3.4531571205928664</v>
      </c>
      <c r="R73" s="73">
        <f>LN('Average data'!W53)</f>
        <v>-0.10721408430714911</v>
      </c>
    </row>
    <row r="74" spans="2:18" x14ac:dyDescent="0.3">
      <c r="B74" s="73"/>
      <c r="C74" s="73"/>
      <c r="E74" s="73">
        <f>LN('Average data'!F58)</f>
        <v>4.5347477216915459</v>
      </c>
      <c r="F74" s="73">
        <f>LN('Average data'!G58)</f>
        <v>1.7889778262661782</v>
      </c>
      <c r="H74" s="73">
        <f>LN('Average data'!J55)</f>
        <v>3.9133554506619248</v>
      </c>
      <c r="I74" s="73">
        <f>LN('Average data'!K55)</f>
        <v>1.6207075046923314</v>
      </c>
      <c r="J74" s="73"/>
      <c r="K74" s="73">
        <f>LN('Average data'!N56)</f>
        <v>4.1439280624109287</v>
      </c>
      <c r="L74" s="73">
        <f>LN('Average data'!O56)</f>
        <v>1.6808279085207734</v>
      </c>
      <c r="N74" s="73">
        <f>LN('Average data'!R54)</f>
        <v>3.6838669122903918</v>
      </c>
      <c r="O74" s="73">
        <f>LN('Average data'!S54)</f>
        <v>0.68477893088942876</v>
      </c>
      <c r="Q74" s="73">
        <f>LN('Average data'!V54)</f>
        <v>3.6838669122903918</v>
      </c>
      <c r="R74" s="73">
        <f>LN('Average data'!W54)</f>
        <v>-0.27575350158650713</v>
      </c>
    </row>
    <row r="75" spans="2:18" x14ac:dyDescent="0.3">
      <c r="B75" s="73"/>
      <c r="C75" s="73"/>
      <c r="E75" s="73">
        <f>LN('Average data'!F59)</f>
        <v>4.7644505436353484</v>
      </c>
      <c r="F75" s="73">
        <f>LN('Average data'!G59)</f>
        <v>1.6007334718039539</v>
      </c>
      <c r="H75" s="73">
        <f>LN('Average data'!J56)</f>
        <v>4.1447207695471677</v>
      </c>
      <c r="I75" s="73">
        <f>LN('Average data'!K56)</f>
        <v>1.4469189829363254</v>
      </c>
      <c r="J75" s="73"/>
      <c r="K75" s="73">
        <f>LN('Average data'!N57)</f>
        <v>4.3744983682530902</v>
      </c>
      <c r="L75" s="73">
        <f>LN('Average data'!O57)</f>
        <v>1.5216989981260935</v>
      </c>
      <c r="N75" s="73">
        <f>LN('Average data'!R55)</f>
        <v>3.9140210080908191</v>
      </c>
      <c r="O75" s="73">
        <f>LN('Average data'!S55)</f>
        <v>0.50882362109531742</v>
      </c>
      <c r="Q75" s="73">
        <f>LN('Average data'!V55)</f>
        <v>3.9140210080908191</v>
      </c>
      <c r="R75" s="73">
        <f>LN('Average data'!W55)</f>
        <v>-0.44732931220686306</v>
      </c>
    </row>
    <row r="76" spans="2:18" x14ac:dyDescent="0.3">
      <c r="B76" s="73"/>
      <c r="C76" s="73"/>
      <c r="E76" s="73"/>
      <c r="F76" s="73"/>
      <c r="H76" s="73">
        <f>LN('Average data'!J57)</f>
        <v>4.3753376465230849</v>
      </c>
      <c r="I76" s="73">
        <f>LN('Average data'!K57)</f>
        <v>1.2660081952453888</v>
      </c>
      <c r="J76" s="73"/>
      <c r="K76" s="73">
        <f>LN('Average data'!N58)</f>
        <v>4.6046700609464093</v>
      </c>
      <c r="L76" s="73">
        <f>LN('Average data'!O58)</f>
        <v>1.2556160374777743</v>
      </c>
      <c r="N76" s="73">
        <f>LN('Average data'!R56)</f>
        <v>4.1447207695471677</v>
      </c>
      <c r="O76" s="73">
        <f>LN('Average data'!S56)</f>
        <v>0.3293037471426003</v>
      </c>
      <c r="Q76" s="73">
        <f>LN('Average data'!V56)</f>
        <v>4.1447207695471677</v>
      </c>
      <c r="R76" s="73">
        <f>LN('Average data'!W56)</f>
        <v>-0.60026418641323143</v>
      </c>
    </row>
    <row r="77" spans="2:18" x14ac:dyDescent="0.3">
      <c r="B77" s="73"/>
      <c r="C77" s="73"/>
      <c r="E77" s="73"/>
      <c r="F77" s="73"/>
      <c r="H77" s="73">
        <f>LN('Average data'!J58)</f>
        <v>4.604836797086854</v>
      </c>
      <c r="I77" s="73">
        <f>LN('Average data'!K58)</f>
        <v>1.0975005598154193</v>
      </c>
      <c r="J77" s="73"/>
      <c r="K77" s="73"/>
      <c r="L77" s="73"/>
      <c r="N77" s="73">
        <f>LN('Average data'!R57)</f>
        <v>4.3744983682530902</v>
      </c>
      <c r="O77" s="73">
        <f>LN('Average data'!S57)</f>
        <v>0.16833531481921474</v>
      </c>
      <c r="Q77" s="73">
        <f>LN('Average data'!V57)</f>
        <v>4.3744983682530902</v>
      </c>
      <c r="R77" s="73">
        <f>LN('Average data'!W57)</f>
        <v>-0.72911984101876293</v>
      </c>
    </row>
    <row r="78" spans="2:18" x14ac:dyDescent="0.3">
      <c r="B78" s="73"/>
      <c r="C78" s="73"/>
      <c r="E78" s="73"/>
      <c r="F78" s="73"/>
      <c r="H78" s="73"/>
      <c r="I78" s="73"/>
      <c r="J78" s="73"/>
      <c r="K78" s="73"/>
      <c r="L78" s="73"/>
      <c r="N78" s="73">
        <f>LN('Average data'!R58)</f>
        <v>4.6051701859880918</v>
      </c>
      <c r="O78" s="73">
        <f>LN('Average data'!S58)</f>
        <v>4.3239714800544582E-3</v>
      </c>
      <c r="Q78" s="73">
        <f>LN('Average data'!V58)</f>
        <v>4.6051701859880918</v>
      </c>
      <c r="R78" s="73">
        <f>LN('Average data'!W58)</f>
        <v>-0.85331593271276662</v>
      </c>
    </row>
    <row r="79" spans="2:18" x14ac:dyDescent="0.3">
      <c r="B79" s="73"/>
      <c r="C79" s="73"/>
      <c r="E79" s="73"/>
      <c r="F79" s="73"/>
      <c r="H79" s="73"/>
      <c r="I79" s="73"/>
      <c r="J79" s="73"/>
      <c r="K79" s="73"/>
      <c r="L79" s="73"/>
      <c r="N79" s="73"/>
      <c r="O79" s="73"/>
      <c r="Q79" s="73"/>
      <c r="R79" s="73"/>
    </row>
    <row r="80" spans="2:18" x14ac:dyDescent="0.3">
      <c r="B80" s="73"/>
      <c r="C80" s="73"/>
      <c r="E80" s="73"/>
      <c r="F80" s="73"/>
      <c r="H80" s="73"/>
      <c r="I80" s="73"/>
      <c r="J80" s="73"/>
      <c r="K80" s="73"/>
      <c r="L80" s="73"/>
      <c r="N80" s="73"/>
      <c r="O80" s="73"/>
      <c r="Q80" s="73"/>
      <c r="R80" s="73"/>
    </row>
    <row r="81" spans="2:18" x14ac:dyDescent="0.3">
      <c r="B81" s="73"/>
      <c r="C81" s="73"/>
      <c r="E81" s="73"/>
      <c r="F81" s="73"/>
      <c r="H81" s="73"/>
      <c r="I81" s="73"/>
      <c r="J81" s="73"/>
      <c r="K81" s="73"/>
      <c r="L81" s="73"/>
      <c r="N81" s="73"/>
      <c r="O81" s="73"/>
      <c r="Q81" s="73"/>
      <c r="R81" s="73"/>
    </row>
    <row r="82" spans="2:18" x14ac:dyDescent="0.3">
      <c r="B82" s="20" t="s">
        <v>62</v>
      </c>
      <c r="C82" s="25">
        <f>SLOPE(C49:C71,B49:B71)</f>
        <v>-1.0113953315507587</v>
      </c>
      <c r="E82" s="20" t="s">
        <v>62</v>
      </c>
      <c r="F82" s="25">
        <f>SLOPE(F49:F75,E49:E75)</f>
        <v>-0.95240112702500035</v>
      </c>
      <c r="H82" s="20" t="s">
        <v>62</v>
      </c>
      <c r="I82" s="25">
        <f t="array" ref="I82">SLOPE(I49:I77,H49:H77)</f>
        <v>-0.84129962942370395</v>
      </c>
      <c r="J82" s="25"/>
      <c r="K82" s="20" t="s">
        <v>62</v>
      </c>
      <c r="L82" s="25">
        <f t="array" ref="L82">SLOPE(L49:L76,K49:K76)</f>
        <v>-0.89642888088009454</v>
      </c>
      <c r="N82" s="20" t="s">
        <v>62</v>
      </c>
      <c r="O82" s="25">
        <f t="array" ref="O82">SLOPE(O49:O78,N49:N78)</f>
        <v>-0.79290294985839449</v>
      </c>
      <c r="Q82" s="20" t="s">
        <v>62</v>
      </c>
      <c r="R82" s="25">
        <f>SLOPE(R49:R78,Q49:Q78)</f>
        <v>-0.76603375713210065</v>
      </c>
    </row>
    <row r="83" spans="2:18" x14ac:dyDescent="0.3">
      <c r="B83" s="20"/>
      <c r="C83" s="25"/>
      <c r="E83" s="20"/>
      <c r="F83" s="25"/>
      <c r="H83" s="20"/>
      <c r="I83" s="25"/>
      <c r="J83" s="25"/>
      <c r="K83" s="20"/>
      <c r="L83" s="25"/>
      <c r="N83" s="20"/>
      <c r="O83" s="25"/>
      <c r="Q83" s="20"/>
      <c r="R83" s="25"/>
    </row>
    <row r="84" spans="2:18" x14ac:dyDescent="0.3">
      <c r="B84" s="20" t="s">
        <v>63</v>
      </c>
      <c r="C84" s="25">
        <f>INTERCEPT(C49:C71,B49:B71)</f>
        <v>7.1604267224814935</v>
      </c>
      <c r="E84" s="20" t="s">
        <v>63</v>
      </c>
      <c r="F84" s="25">
        <f t="array" ref="F84">INTERCEPT(F49:F75,E49:E75)</f>
        <v>6.0093814164089929</v>
      </c>
      <c r="H84" s="20" t="s">
        <v>63</v>
      </c>
      <c r="I84" s="25">
        <f t="array" ref="I84">INTERCEPT(I49:I77,H49:H77)</f>
        <v>4.892291320908436</v>
      </c>
      <c r="J84" s="25"/>
      <c r="K84" s="20" t="s">
        <v>63</v>
      </c>
      <c r="L84" s="25">
        <f t="array" ref="L84">INTERCEPT(L49:L76,K49:K76)</f>
        <v>5.2962986860498376</v>
      </c>
      <c r="N84" s="20" t="s">
        <v>63</v>
      </c>
      <c r="O84" s="25">
        <f t="array" ref="O84">INTERCEPT(O49:O78,N49:N78)</f>
        <v>3.6119467319333385</v>
      </c>
      <c r="Q84" s="20" t="s">
        <v>63</v>
      </c>
      <c r="R84" s="25">
        <f>INTERCEPT(R49:R78,Q49:Q78)</f>
        <v>2.5687177633107119</v>
      </c>
    </row>
    <row r="87" spans="2:18" x14ac:dyDescent="0.3">
      <c r="B87" s="77" t="s">
        <v>50</v>
      </c>
      <c r="C87" s="78">
        <f>EXP(C84)</f>
        <v>1287.4602039174406</v>
      </c>
      <c r="E87" s="77" t="s">
        <v>50</v>
      </c>
      <c r="F87" s="78">
        <f>EXP(F84)</f>
        <v>407.23133572316016</v>
      </c>
      <c r="H87" s="77" t="s">
        <v>50</v>
      </c>
      <c r="I87" s="78">
        <f>EXP(I84)</f>
        <v>133.25856263528112</v>
      </c>
      <c r="J87" s="119"/>
      <c r="K87" s="77" t="s">
        <v>50</v>
      </c>
      <c r="L87" s="78">
        <f>EXP(L84)</f>
        <v>199.596671133385</v>
      </c>
      <c r="N87" s="77" t="s">
        <v>50</v>
      </c>
      <c r="O87" s="78">
        <f>EXP(O84)</f>
        <v>37.038085902093179</v>
      </c>
      <c r="Q87" s="77" t="s">
        <v>50</v>
      </c>
      <c r="R87" s="78">
        <f>EXP(R84)</f>
        <v>13.049081697834275</v>
      </c>
    </row>
    <row r="88" spans="2:18" x14ac:dyDescent="0.3">
      <c r="B88" s="79"/>
      <c r="C88" s="80"/>
      <c r="E88" s="79"/>
      <c r="F88" s="80"/>
      <c r="H88" s="79"/>
      <c r="I88" s="80"/>
      <c r="J88" s="120"/>
      <c r="K88" s="79"/>
      <c r="L88" s="80"/>
      <c r="N88" s="79"/>
      <c r="O88" s="80"/>
      <c r="Q88" s="79"/>
      <c r="R88" s="80"/>
    </row>
    <row r="89" spans="2:18" x14ac:dyDescent="0.3">
      <c r="B89" s="81" t="s">
        <v>53</v>
      </c>
      <c r="C89" s="82">
        <f>C82+1</f>
        <v>-1.1395331550758669E-2</v>
      </c>
      <c r="E89" s="81" t="s">
        <v>53</v>
      </c>
      <c r="F89" s="82">
        <f>F82+1</f>
        <v>4.7598872974999651E-2</v>
      </c>
      <c r="H89" s="81" t="s">
        <v>53</v>
      </c>
      <c r="I89" s="82">
        <f>I82+1</f>
        <v>0.15870037057629605</v>
      </c>
      <c r="J89" s="121"/>
      <c r="K89" s="81" t="s">
        <v>53</v>
      </c>
      <c r="L89" s="82">
        <f>L82+1</f>
        <v>0.10357111911990546</v>
      </c>
      <c r="N89" s="81" t="s">
        <v>53</v>
      </c>
      <c r="O89" s="82">
        <f>O82+1</f>
        <v>0.20709705014160551</v>
      </c>
      <c r="Q89" s="81" t="s">
        <v>53</v>
      </c>
      <c r="R89" s="82">
        <f>R82+1</f>
        <v>0.23396624286789935</v>
      </c>
    </row>
    <row r="90" spans="2:18" x14ac:dyDescent="0.3">
      <c r="B90" s="73"/>
      <c r="C90" s="73"/>
    </row>
    <row r="91" spans="2:18" x14ac:dyDescent="0.3">
      <c r="B91" s="73"/>
      <c r="C91" s="73"/>
    </row>
    <row r="92" spans="2:18" x14ac:dyDescent="0.3">
      <c r="B92" s="73"/>
      <c r="C92" s="73"/>
    </row>
    <row r="93" spans="2:18" s="83" customFormat="1" x14ac:dyDescent="0.3"/>
    <row r="94" spans="2:18" x14ac:dyDescent="0.3">
      <c r="B94" s="73"/>
      <c r="C94" s="73"/>
    </row>
    <row r="95" spans="2:18" x14ac:dyDescent="0.3">
      <c r="B95" s="73"/>
      <c r="C95" s="73"/>
    </row>
    <row r="96" spans="2:18" x14ac:dyDescent="0.3">
      <c r="B96" s="87" t="s">
        <v>59</v>
      </c>
      <c r="C96" s="88" t="s">
        <v>50</v>
      </c>
      <c r="D96" s="89" t="s">
        <v>53</v>
      </c>
    </row>
    <row r="97" spans="2:18" x14ac:dyDescent="0.3">
      <c r="B97" s="144">
        <f>Composition!O6/100</f>
        <v>0.77050342770326363</v>
      </c>
      <c r="C97" s="116">
        <f>C87</f>
        <v>1287.4602039174406</v>
      </c>
      <c r="D97" s="117">
        <f>C89</f>
        <v>-1.1395331550758669E-2</v>
      </c>
    </row>
    <row r="98" spans="2:18" x14ac:dyDescent="0.3">
      <c r="B98" s="145">
        <f>Composition!O7/100</f>
        <v>0.80761239444886923</v>
      </c>
      <c r="C98" s="84">
        <f>F87</f>
        <v>407.23133572316016</v>
      </c>
      <c r="D98" s="85">
        <f>F89</f>
        <v>4.7598872974999651E-2</v>
      </c>
    </row>
    <row r="99" spans="2:18" x14ac:dyDescent="0.3">
      <c r="B99" s="145">
        <f>Composition!O9/100</f>
        <v>0.82439683592907143</v>
      </c>
      <c r="C99" s="84">
        <f>L87</f>
        <v>199.596671133385</v>
      </c>
      <c r="D99" s="85">
        <f>L89</f>
        <v>0.10357111911990546</v>
      </c>
    </row>
    <row r="100" spans="2:18" x14ac:dyDescent="0.3">
      <c r="B100" s="145">
        <f>Composition!O8/100</f>
        <v>0.8384696797679827</v>
      </c>
      <c r="C100" s="84">
        <f>I87</f>
        <v>133.25856263528112</v>
      </c>
      <c r="D100" s="85">
        <f>I89</f>
        <v>0.15870037057629605</v>
      </c>
    </row>
    <row r="101" spans="2:18" x14ac:dyDescent="0.3">
      <c r="B101" s="145">
        <f>Composition!O10/100</f>
        <v>0.87170881092725094</v>
      </c>
      <c r="C101" s="84">
        <f>O87</f>
        <v>37.038085902093179</v>
      </c>
      <c r="D101" s="85">
        <f>O89</f>
        <v>0.20709705014160551</v>
      </c>
    </row>
    <row r="102" spans="2:18" x14ac:dyDescent="0.3">
      <c r="B102" s="146">
        <f>Composition!O11/100</f>
        <v>0.89855726112352041</v>
      </c>
      <c r="C102" s="75">
        <f>R87</f>
        <v>13.049081697834275</v>
      </c>
      <c r="D102" s="86">
        <f>R89</f>
        <v>0.23396624286789935</v>
      </c>
    </row>
    <row r="103" spans="2:18" x14ac:dyDescent="0.3">
      <c r="B103" s="73"/>
      <c r="C103" s="73"/>
    </row>
    <row r="104" spans="2:18" x14ac:dyDescent="0.3">
      <c r="B104" s="73"/>
      <c r="C104" s="73"/>
    </row>
    <row r="105" spans="2:18" x14ac:dyDescent="0.3">
      <c r="B105" s="73"/>
      <c r="C105" s="73"/>
    </row>
    <row r="112" spans="2:18" x14ac:dyDescent="0.3">
      <c r="H112" s="90" t="s">
        <v>64</v>
      </c>
      <c r="I112" s="90" t="s">
        <v>65</v>
      </c>
      <c r="J112" s="20"/>
      <c r="K112" s="20"/>
      <c r="L112" s="20"/>
      <c r="M112" s="20"/>
      <c r="N112" s="20"/>
      <c r="O112" s="20"/>
      <c r="P112" s="20"/>
      <c r="Q112" s="90" t="s">
        <v>64</v>
      </c>
      <c r="R112" s="91" t="s">
        <v>66</v>
      </c>
    </row>
    <row r="113" spans="2:18" x14ac:dyDescent="0.3">
      <c r="B113" s="73"/>
      <c r="C113" s="73"/>
      <c r="H113" s="92">
        <f>LN(B97)</f>
        <v>-0.26071117555793122</v>
      </c>
      <c r="I113" s="92">
        <f t="shared" ref="I113:I118" si="0">LN(C97)</f>
        <v>7.1604267224814935</v>
      </c>
      <c r="J113" s="20"/>
      <c r="K113" s="20"/>
      <c r="L113" s="20"/>
      <c r="M113" s="20"/>
      <c r="N113" s="20"/>
      <c r="O113" s="20"/>
      <c r="P113" s="20"/>
      <c r="Q113" s="92">
        <f>LN(B97)</f>
        <v>-0.26071117555793122</v>
      </c>
      <c r="R113" s="92" t="e">
        <f>LN(D97)</f>
        <v>#NUM!</v>
      </c>
    </row>
    <row r="114" spans="2:18" x14ac:dyDescent="0.3">
      <c r="B114" s="73"/>
      <c r="C114" s="73"/>
      <c r="H114" s="92">
        <f t="shared" ref="H114:H118" si="1">LN(B98)</f>
        <v>-0.21367304539912602</v>
      </c>
      <c r="I114" s="92">
        <f t="shared" si="0"/>
        <v>6.0093814164089929</v>
      </c>
      <c r="J114" s="20"/>
      <c r="K114" s="20"/>
      <c r="L114" s="20"/>
      <c r="M114" s="20"/>
      <c r="N114" s="20"/>
      <c r="O114" s="20"/>
      <c r="P114" s="20"/>
      <c r="Q114" s="92">
        <f t="shared" ref="Q114:Q118" si="2">LN(B98)</f>
        <v>-0.21367304539912602</v>
      </c>
      <c r="R114" s="92">
        <f t="shared" ref="R114:R118" si="3">LN(D98)</f>
        <v>-3.0449461950208727</v>
      </c>
    </row>
    <row r="115" spans="2:18" x14ac:dyDescent="0.3">
      <c r="H115" s="92">
        <f t="shared" si="1"/>
        <v>-0.19310326800198119</v>
      </c>
      <c r="I115" s="92">
        <f t="shared" si="0"/>
        <v>5.2962986860498376</v>
      </c>
      <c r="J115" s="20"/>
      <c r="K115" s="20"/>
      <c r="L115" s="20"/>
      <c r="M115" s="20"/>
      <c r="N115" s="20"/>
      <c r="O115" s="20"/>
      <c r="P115" s="20"/>
      <c r="Q115" s="92">
        <f t="shared" si="2"/>
        <v>-0.19310326800198119</v>
      </c>
      <c r="R115" s="92">
        <f t="shared" si="3"/>
        <v>-2.2674967609950483</v>
      </c>
    </row>
    <row r="116" spans="2:18" x14ac:dyDescent="0.3">
      <c r="H116" s="92">
        <f t="shared" si="1"/>
        <v>-0.17617685845855344</v>
      </c>
      <c r="I116" s="92">
        <f t="shared" si="0"/>
        <v>4.892291320908436</v>
      </c>
      <c r="J116" s="20"/>
      <c r="K116" s="20"/>
      <c r="L116" s="20"/>
      <c r="M116" s="20"/>
      <c r="N116" s="20"/>
      <c r="O116" s="20"/>
      <c r="P116" s="20"/>
      <c r="Q116" s="92">
        <f t="shared" si="2"/>
        <v>-0.17617685845855344</v>
      </c>
      <c r="R116" s="92">
        <f t="shared" si="3"/>
        <v>-1.8407373163781708</v>
      </c>
    </row>
    <row r="117" spans="2:18" x14ac:dyDescent="0.3">
      <c r="H117" s="92">
        <f t="shared" si="1"/>
        <v>-0.13729984326388178</v>
      </c>
      <c r="I117" s="92">
        <f t="shared" si="0"/>
        <v>3.6119467319333385</v>
      </c>
      <c r="J117" s="20"/>
      <c r="K117" s="20"/>
      <c r="L117" s="20"/>
      <c r="M117" s="20"/>
      <c r="N117" s="20"/>
      <c r="O117" s="20"/>
      <c r="P117" s="20"/>
      <c r="Q117" s="92">
        <f t="shared" si="2"/>
        <v>-0.13729984326388178</v>
      </c>
      <c r="R117" s="92">
        <f t="shared" si="3"/>
        <v>-1.5745677543246983</v>
      </c>
    </row>
    <row r="118" spans="2:18" x14ac:dyDescent="0.3">
      <c r="H118" s="92">
        <f t="shared" si="1"/>
        <v>-0.10696484510245076</v>
      </c>
      <c r="I118" s="92">
        <f t="shared" si="0"/>
        <v>2.5687177633107119</v>
      </c>
      <c r="J118" s="20"/>
      <c r="K118" s="20"/>
      <c r="L118" s="20"/>
      <c r="M118" s="20"/>
      <c r="N118" s="20"/>
      <c r="O118" s="20"/>
      <c r="P118" s="20"/>
      <c r="Q118" s="92">
        <f t="shared" si="2"/>
        <v>-0.10696484510245076</v>
      </c>
      <c r="R118" s="92">
        <f t="shared" si="3"/>
        <v>-1.4525784352793838</v>
      </c>
    </row>
    <row r="119" spans="2:18" x14ac:dyDescent="0.3"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2:18" x14ac:dyDescent="0.3">
      <c r="H120" s="20" t="s">
        <v>62</v>
      </c>
      <c r="I120" s="93">
        <f>SLOPE(I113:I118,H113:H118)</f>
        <v>-30.043982820904461</v>
      </c>
      <c r="J120" s="20"/>
      <c r="K120" s="20"/>
      <c r="L120" s="20"/>
      <c r="M120" s="20"/>
      <c r="N120" s="20"/>
      <c r="O120" s="20"/>
      <c r="P120" s="20"/>
      <c r="Q120" s="20" t="s">
        <v>62</v>
      </c>
      <c r="R120" s="93">
        <f>SLOPE(R114:R118,Q114:Q118)</f>
        <v>13.490168909513494</v>
      </c>
    </row>
    <row r="121" spans="2:18" x14ac:dyDescent="0.3"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2:18" x14ac:dyDescent="0.3">
      <c r="B122" s="73"/>
      <c r="C122" s="73"/>
      <c r="H122" s="20" t="s">
        <v>63</v>
      </c>
      <c r="I122" s="93">
        <f t="array" ref="I122">INTERCEPT(I113:I118,H113:H118)</f>
        <v>-0.52444310339376177</v>
      </c>
      <c r="J122" s="20"/>
      <c r="K122" s="20"/>
      <c r="L122" s="20"/>
      <c r="M122" s="20"/>
      <c r="N122" s="20"/>
      <c r="O122" s="20"/>
      <c r="P122" s="20"/>
      <c r="Q122" s="20" t="s">
        <v>63</v>
      </c>
      <c r="R122" s="93">
        <f>INTERCEPT(R114:R118,Q114:Q118)</f>
        <v>0.19579643948335956</v>
      </c>
    </row>
    <row r="123" spans="2:18" x14ac:dyDescent="0.3">
      <c r="B123" s="73"/>
      <c r="C123" s="73"/>
      <c r="H123" s="20"/>
      <c r="I123" s="20"/>
      <c r="J123" s="20"/>
      <c r="K123" s="20"/>
      <c r="L123" s="20"/>
      <c r="M123" s="20"/>
      <c r="N123" s="20"/>
      <c r="O123" s="20"/>
      <c r="P123" s="20"/>
      <c r="R123" s="20"/>
    </row>
    <row r="124" spans="2:18" x14ac:dyDescent="0.3">
      <c r="B124" s="73"/>
      <c r="C124" s="73"/>
      <c r="J124" s="20"/>
      <c r="K124" s="20"/>
      <c r="L124" s="20"/>
      <c r="M124" s="20"/>
      <c r="N124" s="20"/>
      <c r="O124" s="20"/>
      <c r="R124" s="20"/>
    </row>
    <row r="125" spans="2:18" x14ac:dyDescent="0.3">
      <c r="B125" s="73"/>
      <c r="C125" s="73"/>
      <c r="H125" s="103" t="s">
        <v>67</v>
      </c>
      <c r="I125" s="111">
        <f>I120</f>
        <v>-30.043982820904461</v>
      </c>
      <c r="P125" s="1"/>
      <c r="Q125" s="103" t="s">
        <v>67</v>
      </c>
      <c r="R125" s="95">
        <f>R120</f>
        <v>13.490168909513494</v>
      </c>
    </row>
    <row r="126" spans="2:18" x14ac:dyDescent="0.3">
      <c r="B126" s="73"/>
      <c r="C126" s="73"/>
      <c r="H126" s="104"/>
      <c r="I126" s="105"/>
      <c r="J126" s="1"/>
      <c r="K126" s="1"/>
      <c r="L126" s="1"/>
      <c r="M126" s="1"/>
      <c r="N126" s="1"/>
      <c r="O126" s="1"/>
      <c r="P126" s="1"/>
      <c r="Q126" s="104"/>
      <c r="R126" s="96"/>
    </row>
    <row r="127" spans="2:18" x14ac:dyDescent="0.3">
      <c r="B127" s="73"/>
      <c r="C127" s="73"/>
      <c r="H127" s="106" t="s">
        <v>51</v>
      </c>
      <c r="I127" s="107">
        <f>EXP(I122)</f>
        <v>0.59188489128932897</v>
      </c>
      <c r="J127" s="1"/>
      <c r="K127" s="1"/>
      <c r="L127" s="1"/>
      <c r="M127" s="1"/>
      <c r="N127" s="1"/>
      <c r="O127" s="1"/>
      <c r="P127" s="1"/>
      <c r="Q127" s="106" t="s">
        <v>51</v>
      </c>
      <c r="R127" s="122">
        <f>EXP(R122)</f>
        <v>1.2162792936917914</v>
      </c>
    </row>
    <row r="128" spans="2:18" x14ac:dyDescent="0.3">
      <c r="B128" s="73"/>
      <c r="C128" s="73"/>
      <c r="I128" s="94"/>
      <c r="J128" s="1"/>
      <c r="K128" s="1"/>
      <c r="L128" s="1"/>
      <c r="M128" s="1"/>
      <c r="N128" s="1"/>
      <c r="O128" s="1"/>
    </row>
    <row r="129" spans="2:9" x14ac:dyDescent="0.3">
      <c r="B129" s="73"/>
      <c r="C129" s="73"/>
      <c r="I129" s="94"/>
    </row>
    <row r="130" spans="2:9" x14ac:dyDescent="0.3">
      <c r="B130" s="73"/>
      <c r="C130" s="73"/>
    </row>
    <row r="131" spans="2:9" s="83" customFormat="1" x14ac:dyDescent="0.3"/>
    <row r="132" spans="2:9" x14ac:dyDescent="0.3">
      <c r="B132" s="73"/>
      <c r="C132" s="73"/>
    </row>
    <row r="133" spans="2:9" x14ac:dyDescent="0.3">
      <c r="B133" s="73"/>
      <c r="C133" s="73"/>
    </row>
    <row r="134" spans="2:9" x14ac:dyDescent="0.3">
      <c r="B134" s="58" t="s">
        <v>49</v>
      </c>
      <c r="E134" s="54"/>
      <c r="F134" s="54"/>
      <c r="H134" s="112" t="s">
        <v>68</v>
      </c>
    </row>
    <row r="135" spans="2:9" x14ac:dyDescent="0.3">
      <c r="H135" s="113"/>
    </row>
    <row r="136" spans="2:9" x14ac:dyDescent="0.3">
      <c r="C136" s="59" t="s">
        <v>50</v>
      </c>
      <c r="E136" s="60" t="s">
        <v>51</v>
      </c>
      <c r="F136" s="109">
        <f>I127</f>
        <v>0.59188489128932897</v>
      </c>
      <c r="H136" s="112">
        <v>3.0000000000000001E+25</v>
      </c>
    </row>
    <row r="137" spans="2:9" x14ac:dyDescent="0.3">
      <c r="E137" s="60"/>
      <c r="F137" s="108"/>
      <c r="H137" s="112"/>
    </row>
    <row r="138" spans="2:9" x14ac:dyDescent="0.3">
      <c r="E138" s="60" t="s">
        <v>52</v>
      </c>
      <c r="F138" s="133">
        <f>I125</f>
        <v>-30.043982820904461</v>
      </c>
      <c r="H138" s="112">
        <v>-12.05</v>
      </c>
    </row>
    <row r="139" spans="2:9" x14ac:dyDescent="0.3">
      <c r="E139" s="60"/>
      <c r="F139" s="108"/>
      <c r="H139" s="112"/>
    </row>
    <row r="140" spans="2:9" x14ac:dyDescent="0.3">
      <c r="E140" s="60"/>
      <c r="F140" s="108"/>
      <c r="H140" s="112"/>
    </row>
    <row r="141" spans="2:9" x14ac:dyDescent="0.3">
      <c r="C141" t="s">
        <v>53</v>
      </c>
      <c r="E141" s="60" t="s">
        <v>51</v>
      </c>
      <c r="F141" s="108">
        <f>R127</f>
        <v>1.2162792936917914</v>
      </c>
      <c r="H141" s="112">
        <v>735.48</v>
      </c>
    </row>
    <row r="142" spans="2:9" x14ac:dyDescent="0.3">
      <c r="E142" s="60"/>
      <c r="F142" s="108"/>
      <c r="H142" s="112"/>
    </row>
    <row r="143" spans="2:9" x14ac:dyDescent="0.3">
      <c r="E143" s="60" t="s">
        <v>52</v>
      </c>
      <c r="F143" s="110">
        <f>R125</f>
        <v>13.490168909513494</v>
      </c>
      <c r="H143" s="112">
        <v>-1.788</v>
      </c>
    </row>
    <row r="144" spans="2:9" x14ac:dyDescent="0.3">
      <c r="H144" s="113"/>
    </row>
    <row r="147" spans="2:8" x14ac:dyDescent="0.3">
      <c r="B147" s="52" t="s">
        <v>1</v>
      </c>
      <c r="C147" s="170" t="s">
        <v>3</v>
      </c>
      <c r="D147" s="171"/>
      <c r="E147" s="171"/>
      <c r="F147" s="171"/>
      <c r="G147" s="171"/>
      <c r="H147" s="172"/>
    </row>
    <row r="148" spans="2:8" x14ac:dyDescent="0.3">
      <c r="B148" s="53" t="s">
        <v>2</v>
      </c>
      <c r="C148" s="173" t="s">
        <v>46</v>
      </c>
      <c r="D148" s="174"/>
      <c r="E148" s="174"/>
      <c r="F148" s="174"/>
      <c r="G148" s="174"/>
      <c r="H148" s="175"/>
    </row>
    <row r="149" spans="2:8" x14ac:dyDescent="0.3">
      <c r="B149" s="165"/>
      <c r="C149" s="167" t="s">
        <v>45</v>
      </c>
      <c r="D149" s="168"/>
      <c r="E149" s="168"/>
      <c r="F149" s="168"/>
      <c r="G149" s="168"/>
      <c r="H149" s="169"/>
    </row>
    <row r="150" spans="2:8" x14ac:dyDescent="0.3">
      <c r="B150" s="166"/>
      <c r="C150" s="147">
        <f>B97</f>
        <v>0.77050342770326363</v>
      </c>
      <c r="D150" s="148">
        <f>B98</f>
        <v>0.80761239444886923</v>
      </c>
      <c r="E150" s="148">
        <f>Composition!O9/100</f>
        <v>0.82439683592907143</v>
      </c>
      <c r="F150" s="148">
        <f>B100</f>
        <v>0.8384696797679827</v>
      </c>
      <c r="G150" s="148">
        <f>B101</f>
        <v>0.87170881092725094</v>
      </c>
      <c r="H150" s="149">
        <f>B102</f>
        <v>0.89855726112352041</v>
      </c>
    </row>
    <row r="151" spans="2:8" x14ac:dyDescent="0.3">
      <c r="B151" s="61">
        <f>0.0001</f>
        <v>1E-4</v>
      </c>
      <c r="C151" s="97">
        <f>$F$136*(C$150)^($F$138)*$B151^($F$141*(C$150)^($F$143))/$B151</f>
        <v>10704048.071500704</v>
      </c>
      <c r="D151" s="66">
        <f t="shared" ref="C151:H152" si="4">$F$136*(D$150)^($F$138)*$B151^($F$141*(D$150)^($F$143))/$B151</f>
        <v>1940015.5555625579</v>
      </c>
      <c r="E151" s="66">
        <f t="shared" si="4"/>
        <v>855632.6731358933</v>
      </c>
      <c r="F151" s="66">
        <f t="shared" si="4"/>
        <v>416105.83316170541</v>
      </c>
      <c r="G151" s="66">
        <f t="shared" si="4"/>
        <v>63156.667952374686</v>
      </c>
      <c r="H151" s="98">
        <f t="shared" si="4"/>
        <v>10438.766380303252</v>
      </c>
    </row>
    <row r="152" spans="2:8" x14ac:dyDescent="0.3">
      <c r="B152" s="62">
        <f>B151+0.0001</f>
        <v>2.0000000000000001E-4</v>
      </c>
      <c r="C152" s="99">
        <f t="shared" si="4"/>
        <v>5487665.6190031813</v>
      </c>
      <c r="D152" s="63">
        <f t="shared" si="4"/>
        <v>1016897.5114084061</v>
      </c>
      <c r="E152" s="63">
        <f t="shared" si="4"/>
        <v>455319.36396035558</v>
      </c>
      <c r="F152" s="63">
        <f t="shared" si="4"/>
        <v>224995.31590797385</v>
      </c>
      <c r="G152" s="63">
        <f t="shared" si="4"/>
        <v>36044.008409812537</v>
      </c>
      <c r="H152" s="100">
        <f t="shared" si="4"/>
        <v>6369.5610517637178</v>
      </c>
    </row>
    <row r="153" spans="2:8" x14ac:dyDescent="0.3">
      <c r="B153" s="62">
        <f t="shared" ref="B153:B159" si="5">B152+0.0001</f>
        <v>3.0000000000000003E-4</v>
      </c>
      <c r="C153" s="99">
        <f t="shared" ref="C153:D172" si="6">$F$136*(C$150)^($F$138)*$B153^($F$141*(C$150)^($F$143))/$B153</f>
        <v>3712399.2935018362</v>
      </c>
      <c r="D153" s="63">
        <f t="shared" si="6"/>
        <v>696913.38850589225</v>
      </c>
      <c r="E153" s="63">
        <f t="shared" ref="E153:E214" si="7">$F$136*(E$150)^($F$138)*$B153^($F$141*(E$150)^($F$143))/$B153</f>
        <v>314813.40671047842</v>
      </c>
      <c r="F153" s="63">
        <f t="shared" ref="F153:H172" si="8">$F$136*(F$150)^($F$138)*$B153^($F$141*(F$150)^($F$143))/$B153</f>
        <v>157025.70387936712</v>
      </c>
      <c r="G153" s="63">
        <f t="shared" si="8"/>
        <v>25962.36985003464</v>
      </c>
      <c r="H153" s="100">
        <f t="shared" si="8"/>
        <v>4771.026630974925</v>
      </c>
    </row>
    <row r="154" spans="2:8" x14ac:dyDescent="0.3">
      <c r="B154" s="62">
        <f t="shared" si="5"/>
        <v>4.0000000000000002E-4</v>
      </c>
      <c r="C154" s="99">
        <f t="shared" si="6"/>
        <v>2813372.449827529</v>
      </c>
      <c r="D154" s="63">
        <f t="shared" si="6"/>
        <v>533026.93668801594</v>
      </c>
      <c r="E154" s="63">
        <f t="shared" si="7"/>
        <v>242295.239191195</v>
      </c>
      <c r="F154" s="63">
        <f t="shared" si="8"/>
        <v>121658.6938853513</v>
      </c>
      <c r="G154" s="63">
        <f t="shared" si="8"/>
        <v>20570.599817367165</v>
      </c>
      <c r="H154" s="100">
        <f t="shared" si="8"/>
        <v>3886.5998638209517</v>
      </c>
    </row>
    <row r="155" spans="2:8" x14ac:dyDescent="0.3">
      <c r="B155" s="62">
        <f t="shared" si="5"/>
        <v>5.0000000000000001E-4</v>
      </c>
      <c r="C155" s="99">
        <f t="shared" si="6"/>
        <v>2268905.6792411432</v>
      </c>
      <c r="D155" s="63">
        <f t="shared" si="6"/>
        <v>432951.55446242803</v>
      </c>
      <c r="E155" s="63">
        <f t="shared" si="7"/>
        <v>197763.3643211</v>
      </c>
      <c r="F155" s="63">
        <f t="shared" si="8"/>
        <v>99811.040983923041</v>
      </c>
      <c r="G155" s="63">
        <f t="shared" si="8"/>
        <v>17172.350243979978</v>
      </c>
      <c r="H155" s="100">
        <f t="shared" si="8"/>
        <v>3315.1522832300011</v>
      </c>
    </row>
    <row r="156" spans="2:8" x14ac:dyDescent="0.3">
      <c r="B156" s="62">
        <f t="shared" si="5"/>
        <v>6.0000000000000006E-4</v>
      </c>
      <c r="C156" s="99">
        <f t="shared" si="6"/>
        <v>1903243.1310919481</v>
      </c>
      <c r="D156" s="63">
        <f t="shared" si="6"/>
        <v>365300.93194708362</v>
      </c>
      <c r="E156" s="63">
        <f t="shared" si="7"/>
        <v>167525.90756529252</v>
      </c>
      <c r="F156" s="63">
        <f t="shared" si="8"/>
        <v>84906.398887901072</v>
      </c>
      <c r="G156" s="63">
        <f t="shared" si="8"/>
        <v>14816.929194538467</v>
      </c>
      <c r="H156" s="100">
        <f t="shared" si="8"/>
        <v>2911.2008352755702</v>
      </c>
    </row>
    <row r="157" spans="2:8" x14ac:dyDescent="0.3">
      <c r="B157" s="62">
        <f t="shared" si="5"/>
        <v>7.000000000000001E-4</v>
      </c>
      <c r="C157" s="99">
        <f t="shared" si="6"/>
        <v>1640456.7877344615</v>
      </c>
      <c r="D157" s="63">
        <f t="shared" si="6"/>
        <v>316419.66968700534</v>
      </c>
      <c r="E157" s="63">
        <f t="shared" si="7"/>
        <v>145597.14265429709</v>
      </c>
      <c r="F157" s="63">
        <f t="shared" si="8"/>
        <v>74055.087705962607</v>
      </c>
      <c r="G157" s="63">
        <f t="shared" si="8"/>
        <v>13079.360101797896</v>
      </c>
      <c r="H157" s="100">
        <f t="shared" si="8"/>
        <v>2608.315785427963</v>
      </c>
    </row>
    <row r="158" spans="2:8" x14ac:dyDescent="0.3">
      <c r="B158" s="62">
        <f t="shared" si="5"/>
        <v>8.0000000000000015E-4</v>
      </c>
      <c r="C158" s="99">
        <f t="shared" si="6"/>
        <v>1442337.250658924</v>
      </c>
      <c r="D158" s="63">
        <f t="shared" si="6"/>
        <v>279396.60786612233</v>
      </c>
      <c r="E158" s="63">
        <f t="shared" si="7"/>
        <v>128935.83620974651</v>
      </c>
      <c r="F158" s="63">
        <f t="shared" si="8"/>
        <v>65782.870804045335</v>
      </c>
      <c r="G158" s="63">
        <f t="shared" si="8"/>
        <v>11739.803521160777</v>
      </c>
      <c r="H158" s="100">
        <f t="shared" si="8"/>
        <v>2371.5383805404163</v>
      </c>
    </row>
    <row r="159" spans="2:8" x14ac:dyDescent="0.3">
      <c r="B159" s="62">
        <f t="shared" si="5"/>
        <v>9.0000000000000019E-4</v>
      </c>
      <c r="C159" s="99">
        <f t="shared" si="6"/>
        <v>1287541.7246197695</v>
      </c>
      <c r="D159" s="63">
        <f t="shared" si="6"/>
        <v>250352.77149513725</v>
      </c>
      <c r="E159" s="63">
        <f t="shared" si="7"/>
        <v>115829.47233820356</v>
      </c>
      <c r="F159" s="63">
        <f t="shared" si="8"/>
        <v>59256.731614306787</v>
      </c>
      <c r="G159" s="63">
        <f t="shared" si="8"/>
        <v>10672.580902119042</v>
      </c>
      <c r="H159" s="100">
        <f t="shared" si="8"/>
        <v>2180.5924459064931</v>
      </c>
    </row>
    <row r="160" spans="2:8" x14ac:dyDescent="0.3">
      <c r="B160" s="62">
        <f>B159+0.0001</f>
        <v>1.0000000000000002E-3</v>
      </c>
      <c r="C160" s="99">
        <f t="shared" si="6"/>
        <v>1163204.3882429104</v>
      </c>
      <c r="D160" s="63">
        <f t="shared" si="6"/>
        <v>226940.11758352988</v>
      </c>
      <c r="E160" s="63">
        <f t="shared" si="7"/>
        <v>105238.48852957737</v>
      </c>
      <c r="F160" s="63">
        <f t="shared" si="8"/>
        <v>53969.483019850704</v>
      </c>
      <c r="G160" s="63">
        <f t="shared" si="8"/>
        <v>9800.3956934049711</v>
      </c>
      <c r="H160" s="100">
        <f t="shared" si="8"/>
        <v>2022.8506027082815</v>
      </c>
    </row>
    <row r="161" spans="2:8" x14ac:dyDescent="0.3">
      <c r="B161" s="62">
        <f>B160+0.001</f>
        <v>2E-3</v>
      </c>
      <c r="C161" s="99">
        <f t="shared" si="6"/>
        <v>596342.30775080191</v>
      </c>
      <c r="D161" s="63">
        <f t="shared" si="6"/>
        <v>118955.14968822172</v>
      </c>
      <c r="E161" s="63">
        <f t="shared" si="7"/>
        <v>56001.977444152682</v>
      </c>
      <c r="F161" s="63">
        <f t="shared" si="8"/>
        <v>29182.193359741803</v>
      </c>
      <c r="G161" s="63">
        <f t="shared" si="8"/>
        <v>5593.163101304769</v>
      </c>
      <c r="H161" s="100">
        <f t="shared" si="8"/>
        <v>1234.3096821152476</v>
      </c>
    </row>
    <row r="162" spans="2:8" x14ac:dyDescent="0.3">
      <c r="B162" s="62">
        <f t="shared" ref="B162:B169" si="9">B161+0.001</f>
        <v>3.0000000000000001E-3</v>
      </c>
      <c r="C162" s="99">
        <f t="shared" si="6"/>
        <v>403424.86508525151</v>
      </c>
      <c r="D162" s="63">
        <f t="shared" si="6"/>
        <v>81523.885661422755</v>
      </c>
      <c r="E162" s="63">
        <f t="shared" si="7"/>
        <v>38720.455788153398</v>
      </c>
      <c r="F162" s="63">
        <f t="shared" si="8"/>
        <v>20366.443783796345</v>
      </c>
      <c r="G162" s="63">
        <f t="shared" si="8"/>
        <v>4028.7353009303215</v>
      </c>
      <c r="H162" s="100">
        <f t="shared" si="8"/>
        <v>924.5416311083801</v>
      </c>
    </row>
    <row r="163" spans="2:8" x14ac:dyDescent="0.3">
      <c r="B163" s="62">
        <f t="shared" si="9"/>
        <v>4.0000000000000001E-3</v>
      </c>
      <c r="C163" s="99">
        <f t="shared" si="6"/>
        <v>305727.99725312548</v>
      </c>
      <c r="D163" s="63">
        <f t="shared" si="6"/>
        <v>62352.693688628766</v>
      </c>
      <c r="E163" s="63">
        <f t="shared" si="7"/>
        <v>29801.088190029903</v>
      </c>
      <c r="F163" s="63">
        <f t="shared" si="8"/>
        <v>15779.295291232049</v>
      </c>
      <c r="G163" s="63">
        <f t="shared" si="8"/>
        <v>3192.0622856941286</v>
      </c>
      <c r="H163" s="100">
        <f t="shared" si="8"/>
        <v>753.15517088789807</v>
      </c>
    </row>
    <row r="164" spans="2:8" x14ac:dyDescent="0.3">
      <c r="B164" s="62">
        <f t="shared" si="9"/>
        <v>5.0000000000000001E-3</v>
      </c>
      <c r="C164" s="99">
        <f t="shared" si="6"/>
        <v>246561.02298618929</v>
      </c>
      <c r="D164" s="63">
        <f t="shared" si="6"/>
        <v>50646.025180547673</v>
      </c>
      <c r="E164" s="63">
        <f t="shared" si="7"/>
        <v>24323.892952100094</v>
      </c>
      <c r="F164" s="63">
        <f t="shared" si="8"/>
        <v>12945.625493027113</v>
      </c>
      <c r="G164" s="63">
        <f t="shared" si="8"/>
        <v>2664.7356935241114</v>
      </c>
      <c r="H164" s="100">
        <f t="shared" si="8"/>
        <v>642.41861057980009</v>
      </c>
    </row>
    <row r="165" spans="2:8" x14ac:dyDescent="0.3">
      <c r="B165" s="62">
        <f t="shared" si="9"/>
        <v>6.0000000000000001E-3</v>
      </c>
      <c r="C165" s="99">
        <f t="shared" si="6"/>
        <v>206824.62813986122</v>
      </c>
      <c r="D165" s="63">
        <f t="shared" si="6"/>
        <v>42732.356558555955</v>
      </c>
      <c r="E165" s="63">
        <f t="shared" si="7"/>
        <v>20604.838799694851</v>
      </c>
      <c r="F165" s="63">
        <f t="shared" si="8"/>
        <v>11012.473481179182</v>
      </c>
      <c r="G165" s="63">
        <f t="shared" si="8"/>
        <v>2299.2310040349626</v>
      </c>
      <c r="H165" s="100">
        <f t="shared" si="8"/>
        <v>564.13987531647047</v>
      </c>
    </row>
    <row r="166" spans="2:8" x14ac:dyDescent="0.3">
      <c r="B166" s="62">
        <f>B165+0.001</f>
        <v>7.0000000000000001E-3</v>
      </c>
      <c r="C166" s="99">
        <f t="shared" si="6"/>
        <v>178267.74706814895</v>
      </c>
      <c r="D166" s="63">
        <f t="shared" si="6"/>
        <v>37014.299621782171</v>
      </c>
      <c r="E166" s="63">
        <f t="shared" si="7"/>
        <v>17907.711694794001</v>
      </c>
      <c r="F166" s="63">
        <f t="shared" si="8"/>
        <v>9605.0439094116682</v>
      </c>
      <c r="G166" s="63">
        <f t="shared" si="8"/>
        <v>2029.6020763922095</v>
      </c>
      <c r="H166" s="100">
        <f t="shared" si="8"/>
        <v>505.44604279698473</v>
      </c>
    </row>
    <row r="167" spans="2:8" x14ac:dyDescent="0.3">
      <c r="B167" s="62">
        <f t="shared" si="9"/>
        <v>8.0000000000000002E-3</v>
      </c>
      <c r="C167" s="99">
        <f t="shared" si="6"/>
        <v>156738.18055428989</v>
      </c>
      <c r="D167" s="63">
        <f t="shared" si="6"/>
        <v>32683.397233477812</v>
      </c>
      <c r="E167" s="63">
        <f t="shared" si="7"/>
        <v>15858.45532321768</v>
      </c>
      <c r="F167" s="63">
        <f t="shared" si="8"/>
        <v>8532.1263147884511</v>
      </c>
      <c r="G167" s="63">
        <f t="shared" si="8"/>
        <v>1821.7351168203702</v>
      </c>
      <c r="H167" s="100">
        <f t="shared" si="8"/>
        <v>459.56271724539164</v>
      </c>
    </row>
    <row r="168" spans="2:8" x14ac:dyDescent="0.3">
      <c r="B168" s="62">
        <f>B167+0.001</f>
        <v>9.0000000000000011E-3</v>
      </c>
      <c r="C168" s="99">
        <f t="shared" si="6"/>
        <v>139916.61604277417</v>
      </c>
      <c r="D168" s="63">
        <f t="shared" si="6"/>
        <v>29285.892702027359</v>
      </c>
      <c r="E168" s="63">
        <f t="shared" si="7"/>
        <v>14246.438896934267</v>
      </c>
      <c r="F168" s="63">
        <f t="shared" si="8"/>
        <v>7685.6773344664152</v>
      </c>
      <c r="G168" s="63">
        <f t="shared" si="8"/>
        <v>1656.1278373570506</v>
      </c>
      <c r="H168" s="100">
        <f t="shared" si="8"/>
        <v>422.56073014395162</v>
      </c>
    </row>
    <row r="169" spans="2:8" x14ac:dyDescent="0.3">
      <c r="B169" s="62">
        <f t="shared" si="9"/>
        <v>1.0000000000000002E-2</v>
      </c>
      <c r="C169" s="99">
        <f t="shared" si="6"/>
        <v>126404.93015254813</v>
      </c>
      <c r="D169" s="63">
        <f t="shared" si="6"/>
        <v>26547.115470881938</v>
      </c>
      <c r="E169" s="63">
        <f t="shared" si="7"/>
        <v>12943.801488318122</v>
      </c>
      <c r="F169" s="63">
        <f t="shared" si="8"/>
        <v>6999.9141211222395</v>
      </c>
      <c r="G169" s="63">
        <f t="shared" si="8"/>
        <v>1520.7856725395743</v>
      </c>
      <c r="H169" s="100">
        <f t="shared" si="8"/>
        <v>391.99311602549591</v>
      </c>
    </row>
    <row r="170" spans="2:8" x14ac:dyDescent="0.3">
      <c r="B170" s="62">
        <f>B169+0.01</f>
        <v>2.0000000000000004E-2</v>
      </c>
      <c r="C170" s="99">
        <f t="shared" si="6"/>
        <v>64804.267006004302</v>
      </c>
      <c r="D170" s="63">
        <f t="shared" si="6"/>
        <v>13915.195463256654</v>
      </c>
      <c r="E170" s="63">
        <f t="shared" si="7"/>
        <v>6887.9598055672714</v>
      </c>
      <c r="F170" s="63">
        <f t="shared" si="8"/>
        <v>3784.9695041370296</v>
      </c>
      <c r="G170" s="63">
        <f t="shared" si="8"/>
        <v>867.92437517245219</v>
      </c>
      <c r="H170" s="100">
        <f t="shared" si="8"/>
        <v>239.18765814193478</v>
      </c>
    </row>
    <row r="171" spans="2:8" x14ac:dyDescent="0.3">
      <c r="B171" s="62">
        <f t="shared" ref="B171:B176" si="10">B170+0.01</f>
        <v>3.0000000000000006E-2</v>
      </c>
      <c r="C171" s="99">
        <f t="shared" si="6"/>
        <v>43840.009897085394</v>
      </c>
      <c r="D171" s="63">
        <f t="shared" si="6"/>
        <v>9536.5421915416919</v>
      </c>
      <c r="E171" s="63">
        <f t="shared" si="7"/>
        <v>4762.4201018261119</v>
      </c>
      <c r="F171" s="63">
        <f t="shared" si="8"/>
        <v>2641.5549948255289</v>
      </c>
      <c r="G171" s="63">
        <f t="shared" si="8"/>
        <v>625.16281135793417</v>
      </c>
      <c r="H171" s="100">
        <f t="shared" si="8"/>
        <v>179.16002021516206</v>
      </c>
    </row>
    <row r="172" spans="2:8" x14ac:dyDescent="0.3">
      <c r="B172" s="62">
        <f t="shared" si="10"/>
        <v>4.0000000000000008E-2</v>
      </c>
      <c r="C172" s="99">
        <f t="shared" si="6"/>
        <v>33223.332484874918</v>
      </c>
      <c r="D172" s="63">
        <f t="shared" si="6"/>
        <v>7293.924833115052</v>
      </c>
      <c r="E172" s="63">
        <f t="shared" si="7"/>
        <v>3665.3830272295877</v>
      </c>
      <c r="F172" s="63">
        <f t="shared" si="8"/>
        <v>2046.5957009413344</v>
      </c>
      <c r="G172" s="63">
        <f t="shared" si="8"/>
        <v>495.33128475662272</v>
      </c>
      <c r="H172" s="100">
        <f t="shared" si="8"/>
        <v>145.94831763245037</v>
      </c>
    </row>
    <row r="173" spans="2:8" x14ac:dyDescent="0.3">
      <c r="B173" s="62">
        <f t="shared" si="10"/>
        <v>5.000000000000001E-2</v>
      </c>
      <c r="C173" s="99">
        <f t="shared" ref="C173:D192" si="11">$F$136*(C$150)^($F$138)*$B173^($F$141*(C$150)^($F$143))/$B173</f>
        <v>26793.682351894295</v>
      </c>
      <c r="D173" s="63">
        <f t="shared" si="11"/>
        <v>5924.4962632678653</v>
      </c>
      <c r="E173" s="63">
        <f t="shared" si="7"/>
        <v>2991.7157324679429</v>
      </c>
      <c r="F173" s="63">
        <f t="shared" ref="F173:H192" si="12">$F$136*(F$150)^($F$138)*$B173^($F$141*(F$150)^($F$143))/$B173</f>
        <v>1679.0649386444907</v>
      </c>
      <c r="G173" s="63">
        <f t="shared" si="12"/>
        <v>413.50288198499339</v>
      </c>
      <c r="H173" s="100">
        <f t="shared" si="12"/>
        <v>124.48950635147884</v>
      </c>
    </row>
    <row r="174" spans="2:8" x14ac:dyDescent="0.3">
      <c r="B174" s="62">
        <f t="shared" si="10"/>
        <v>6.0000000000000012E-2</v>
      </c>
      <c r="C174" s="99">
        <f t="shared" si="11"/>
        <v>22475.545087426504</v>
      </c>
      <c r="D174" s="63">
        <f t="shared" si="11"/>
        <v>4998.7671460747224</v>
      </c>
      <c r="E174" s="63">
        <f t="shared" si="7"/>
        <v>2534.2908934604047</v>
      </c>
      <c r="F174" s="63">
        <f t="shared" si="12"/>
        <v>1428.3325375015527</v>
      </c>
      <c r="G174" s="63">
        <f t="shared" si="12"/>
        <v>356.78534603946252</v>
      </c>
      <c r="H174" s="100">
        <f t="shared" si="12"/>
        <v>109.32045466109432</v>
      </c>
    </row>
    <row r="175" spans="2:8" x14ac:dyDescent="0.3">
      <c r="B175" s="62">
        <f t="shared" si="10"/>
        <v>7.0000000000000007E-2</v>
      </c>
      <c r="C175" s="99">
        <f t="shared" si="11"/>
        <v>19372.280868575745</v>
      </c>
      <c r="D175" s="63">
        <f t="shared" si="11"/>
        <v>4329.8773993610821</v>
      </c>
      <c r="E175" s="63">
        <f t="shared" si="7"/>
        <v>2202.5579094315913</v>
      </c>
      <c r="F175" s="63">
        <f t="shared" si="12"/>
        <v>1245.7870398862283</v>
      </c>
      <c r="G175" s="63">
        <f t="shared" si="12"/>
        <v>314.94542213340594</v>
      </c>
      <c r="H175" s="100">
        <f t="shared" si="12"/>
        <v>97.946615055743209</v>
      </c>
    </row>
    <row r="176" spans="2:8" x14ac:dyDescent="0.3">
      <c r="B176" s="62">
        <f t="shared" si="10"/>
        <v>0.08</v>
      </c>
      <c r="C176" s="99">
        <f t="shared" si="11"/>
        <v>17032.671958133189</v>
      </c>
      <c r="D176" s="63">
        <f t="shared" si="11"/>
        <v>3823.2549166565163</v>
      </c>
      <c r="E176" s="63">
        <f t="shared" si="7"/>
        <v>1950.5097467966821</v>
      </c>
      <c r="F176" s="63">
        <f t="shared" si="12"/>
        <v>1106.6281930497455</v>
      </c>
      <c r="G176" s="63">
        <f t="shared" si="12"/>
        <v>282.68947004731376</v>
      </c>
      <c r="H176" s="100">
        <f t="shared" si="12"/>
        <v>89.055227954540186</v>
      </c>
    </row>
    <row r="177" spans="2:8" x14ac:dyDescent="0.3">
      <c r="B177" s="62">
        <f>B176+0.01</f>
        <v>0.09</v>
      </c>
      <c r="C177" s="99">
        <f t="shared" si="11"/>
        <v>15204.679639133539</v>
      </c>
      <c r="D177" s="63">
        <f t="shared" si="11"/>
        <v>3425.8199189591078</v>
      </c>
      <c r="E177" s="63">
        <f t="shared" si="7"/>
        <v>1752.2398846078484</v>
      </c>
      <c r="F177" s="63">
        <f t="shared" si="12"/>
        <v>996.84262834484707</v>
      </c>
      <c r="G177" s="63">
        <f t="shared" si="12"/>
        <v>256.99120379817083</v>
      </c>
      <c r="H177" s="100">
        <f t="shared" si="12"/>
        <v>81.884889124965028</v>
      </c>
    </row>
    <row r="178" spans="2:8" x14ac:dyDescent="0.3">
      <c r="B178" s="62">
        <f>B177+0.01</f>
        <v>9.9999999999999992E-2</v>
      </c>
      <c r="C178" s="99">
        <f t="shared" si="11"/>
        <v>13736.370433580129</v>
      </c>
      <c r="D178" s="63">
        <f t="shared" si="11"/>
        <v>3105.441855448682</v>
      </c>
      <c r="E178" s="63">
        <f t="shared" si="7"/>
        <v>1592.0220758577188</v>
      </c>
      <c r="F178" s="63">
        <f t="shared" si="12"/>
        <v>907.89822250222596</v>
      </c>
      <c r="G178" s="63">
        <f t="shared" si="12"/>
        <v>235.98935534388704</v>
      </c>
      <c r="H178" s="100">
        <f t="shared" si="12"/>
        <v>75.961419397781043</v>
      </c>
    </row>
    <row r="179" spans="2:8" x14ac:dyDescent="0.3">
      <c r="B179" s="62">
        <f>B178+0.1</f>
        <v>0.2</v>
      </c>
      <c r="C179" s="99">
        <f t="shared" si="11"/>
        <v>7042.2523567461103</v>
      </c>
      <c r="D179" s="63">
        <f t="shared" si="11"/>
        <v>1627.7787492861357</v>
      </c>
      <c r="E179" s="63">
        <f t="shared" si="7"/>
        <v>847.1841968513221</v>
      </c>
      <c r="F179" s="63">
        <f t="shared" si="12"/>
        <v>490.91560633035539</v>
      </c>
      <c r="G179" s="63">
        <f t="shared" si="12"/>
        <v>134.68098594206282</v>
      </c>
      <c r="H179" s="100">
        <f t="shared" si="12"/>
        <v>46.350390535202251</v>
      </c>
    </row>
    <row r="180" spans="2:8" x14ac:dyDescent="0.3">
      <c r="B180" s="62">
        <f t="shared" ref="B180:B186" si="13">B179+0.1</f>
        <v>0.30000000000000004</v>
      </c>
      <c r="C180" s="99">
        <f t="shared" si="11"/>
        <v>4764.0753808528916</v>
      </c>
      <c r="D180" s="63">
        <f t="shared" si="11"/>
        <v>1115.5704396716517</v>
      </c>
      <c r="E180" s="63">
        <f t="shared" si="7"/>
        <v>585.75357042198425</v>
      </c>
      <c r="F180" s="63">
        <f t="shared" si="12"/>
        <v>342.61321538320249</v>
      </c>
      <c r="G180" s="63">
        <f t="shared" si="12"/>
        <v>97.010230633594958</v>
      </c>
      <c r="H180" s="100">
        <f t="shared" si="12"/>
        <v>34.718082737947071</v>
      </c>
    </row>
    <row r="181" spans="2:8" x14ac:dyDescent="0.3">
      <c r="B181" s="62">
        <f t="shared" si="13"/>
        <v>0.4</v>
      </c>
      <c r="C181" s="99">
        <f t="shared" si="11"/>
        <v>3610.3655252962321</v>
      </c>
      <c r="D181" s="63">
        <f t="shared" si="11"/>
        <v>853.23241585687526</v>
      </c>
      <c r="E181" s="63">
        <f t="shared" si="7"/>
        <v>450.82356223480122</v>
      </c>
      <c r="F181" s="63">
        <f t="shared" si="12"/>
        <v>265.44619932671981</v>
      </c>
      <c r="G181" s="63">
        <f t="shared" si="12"/>
        <v>76.863500677366417</v>
      </c>
      <c r="H181" s="100">
        <f t="shared" si="12"/>
        <v>28.282234847609018</v>
      </c>
    </row>
    <row r="182" spans="2:8" x14ac:dyDescent="0.3">
      <c r="B182" s="62">
        <f t="shared" si="13"/>
        <v>0.5</v>
      </c>
      <c r="C182" s="99">
        <f t="shared" si="11"/>
        <v>2911.6581578038958</v>
      </c>
      <c r="D182" s="63">
        <f t="shared" si="11"/>
        <v>693.03871031040217</v>
      </c>
      <c r="E182" s="63">
        <f t="shared" si="7"/>
        <v>367.96589433779116</v>
      </c>
      <c r="F182" s="63">
        <f t="shared" si="12"/>
        <v>217.77696795753604</v>
      </c>
      <c r="G182" s="63">
        <f t="shared" si="12"/>
        <v>64.165700870606216</v>
      </c>
      <c r="H182" s="100">
        <f t="shared" si="12"/>
        <v>24.123892017461728</v>
      </c>
    </row>
    <row r="183" spans="2:8" x14ac:dyDescent="0.3">
      <c r="B183" s="62">
        <f t="shared" si="13"/>
        <v>0.6</v>
      </c>
      <c r="C183" s="99">
        <f t="shared" si="11"/>
        <v>2442.4080029547717</v>
      </c>
      <c r="D183" s="63">
        <f t="shared" si="11"/>
        <v>584.74830299694656</v>
      </c>
      <c r="E183" s="63">
        <f t="shared" si="7"/>
        <v>311.70495411842074</v>
      </c>
      <c r="F183" s="63">
        <f t="shared" si="12"/>
        <v>185.2566402245877</v>
      </c>
      <c r="G183" s="63">
        <f t="shared" si="12"/>
        <v>55.364503577546309</v>
      </c>
      <c r="H183" s="100">
        <f t="shared" si="12"/>
        <v>21.184394740052976</v>
      </c>
    </row>
    <row r="184" spans="2:8" x14ac:dyDescent="0.3">
      <c r="B184" s="62">
        <f t="shared" si="13"/>
        <v>0.7</v>
      </c>
      <c r="C184" s="99">
        <f t="shared" si="11"/>
        <v>2105.1775894577281</v>
      </c>
      <c r="D184" s="63">
        <f t="shared" si="11"/>
        <v>506.50258103128255</v>
      </c>
      <c r="E184" s="63">
        <f t="shared" si="7"/>
        <v>270.90347594829694</v>
      </c>
      <c r="F184" s="63">
        <f t="shared" si="12"/>
        <v>161.58024506559011</v>
      </c>
      <c r="G184" s="63">
        <f t="shared" si="12"/>
        <v>48.871953806388028</v>
      </c>
      <c r="H184" s="100">
        <f t="shared" si="12"/>
        <v>18.980343278167169</v>
      </c>
    </row>
    <row r="185" spans="2:8" x14ac:dyDescent="0.3">
      <c r="B185" s="62">
        <f>B184+0.1</f>
        <v>0.79999999999999993</v>
      </c>
      <c r="C185" s="99">
        <f t="shared" si="11"/>
        <v>1850.9332761642574</v>
      </c>
      <c r="D185" s="63">
        <f t="shared" si="11"/>
        <v>447.23864087071269</v>
      </c>
      <c r="E185" s="63">
        <f t="shared" si="7"/>
        <v>239.90282753320051</v>
      </c>
      <c r="F185" s="63">
        <f t="shared" si="12"/>
        <v>143.531156533623</v>
      </c>
      <c r="G185" s="63">
        <f t="shared" si="12"/>
        <v>43.866605928479132</v>
      </c>
      <c r="H185" s="100">
        <f t="shared" si="12"/>
        <v>17.257347753473887</v>
      </c>
    </row>
    <row r="186" spans="2:8" x14ac:dyDescent="0.3">
      <c r="B186" s="62">
        <f t="shared" si="13"/>
        <v>0.89999999999999991</v>
      </c>
      <c r="C186" s="99">
        <f t="shared" si="11"/>
        <v>1652.286122028615</v>
      </c>
      <c r="D186" s="63">
        <f t="shared" si="11"/>
        <v>400.74728937064401</v>
      </c>
      <c r="E186" s="63">
        <f t="shared" si="7"/>
        <v>215.51663790670108</v>
      </c>
      <c r="F186" s="63">
        <f t="shared" si="12"/>
        <v>129.29182197504409</v>
      </c>
      <c r="G186" s="63">
        <f t="shared" si="12"/>
        <v>39.878853153649537</v>
      </c>
      <c r="H186" s="100">
        <f t="shared" si="12"/>
        <v>15.867861324273107</v>
      </c>
    </row>
    <row r="187" spans="2:8" x14ac:dyDescent="0.3">
      <c r="B187" s="62">
        <f>B186+0.1</f>
        <v>0.99999999999999989</v>
      </c>
      <c r="C187" s="99">
        <f t="shared" si="11"/>
        <v>1492.7255800926578</v>
      </c>
      <c r="D187" s="63">
        <f t="shared" si="11"/>
        <v>363.26994276083474</v>
      </c>
      <c r="E187" s="63">
        <f t="shared" si="7"/>
        <v>195.81065827575893</v>
      </c>
      <c r="F187" s="63">
        <f t="shared" si="12"/>
        <v>117.75561359180665</v>
      </c>
      <c r="G187" s="63">
        <f t="shared" si="12"/>
        <v>36.619871452776444</v>
      </c>
      <c r="H187" s="100">
        <f t="shared" si="12"/>
        <v>14.719996349502949</v>
      </c>
    </row>
    <row r="188" spans="2:8" x14ac:dyDescent="0.3">
      <c r="B188" s="62">
        <f>B187+1</f>
        <v>2</v>
      </c>
      <c r="C188" s="99">
        <f t="shared" si="11"/>
        <v>765.27859271213083</v>
      </c>
      <c r="D188" s="63">
        <f t="shared" si="11"/>
        <v>190.41512306629286</v>
      </c>
      <c r="E188" s="63">
        <f t="shared" si="7"/>
        <v>104.19936870341685</v>
      </c>
      <c r="F188" s="63">
        <f t="shared" si="12"/>
        <v>63.672410643014629</v>
      </c>
      <c r="G188" s="63">
        <f t="shared" si="12"/>
        <v>20.899249396840595</v>
      </c>
      <c r="H188" s="100">
        <f t="shared" si="12"/>
        <v>8.9818961373455259</v>
      </c>
    </row>
    <row r="189" spans="2:8" x14ac:dyDescent="0.3">
      <c r="B189" s="62">
        <f t="shared" ref="B189:B196" si="14">B188+1</f>
        <v>3</v>
      </c>
      <c r="C189" s="99">
        <f t="shared" si="11"/>
        <v>517.7100618300168</v>
      </c>
      <c r="D189" s="63">
        <f t="shared" si="11"/>
        <v>130.49776122974558</v>
      </c>
      <c r="E189" s="63">
        <f t="shared" si="7"/>
        <v>72.044724725259059</v>
      </c>
      <c r="F189" s="63">
        <f t="shared" si="12"/>
        <v>44.437392212222228</v>
      </c>
      <c r="G189" s="63">
        <f t="shared" si="12"/>
        <v>15.053654306693987</v>
      </c>
      <c r="H189" s="100">
        <f t="shared" si="12"/>
        <v>6.7277580542320798</v>
      </c>
    </row>
    <row r="190" spans="2:8" x14ac:dyDescent="0.3">
      <c r="B190" s="62">
        <f t="shared" si="14"/>
        <v>4</v>
      </c>
      <c r="C190" s="99">
        <f t="shared" si="11"/>
        <v>392.33689853905133</v>
      </c>
      <c r="D190" s="63">
        <f t="shared" si="11"/>
        <v>99.809851640333775</v>
      </c>
      <c r="E190" s="63">
        <f t="shared" si="7"/>
        <v>55.449016584684813</v>
      </c>
      <c r="F190" s="63">
        <f t="shared" si="12"/>
        <v>34.428727034162982</v>
      </c>
      <c r="G190" s="63">
        <f t="shared" si="12"/>
        <v>11.92736642766741</v>
      </c>
      <c r="H190" s="100">
        <f t="shared" si="12"/>
        <v>5.4806031405562567</v>
      </c>
    </row>
    <row r="191" spans="2:8" x14ac:dyDescent="0.3">
      <c r="B191" s="62">
        <f t="shared" si="14"/>
        <v>5</v>
      </c>
      <c r="C191" s="99">
        <f t="shared" si="11"/>
        <v>316.4086636753982</v>
      </c>
      <c r="D191" s="63">
        <f t="shared" si="11"/>
        <v>81.070631602319125</v>
      </c>
      <c r="E191" s="63">
        <f t="shared" si="7"/>
        <v>45.257942767214864</v>
      </c>
      <c r="F191" s="63">
        <f t="shared" si="12"/>
        <v>28.24596397746555</v>
      </c>
      <c r="G191" s="63">
        <f t="shared" si="12"/>
        <v>9.956973330999741</v>
      </c>
      <c r="H191" s="100">
        <f t="shared" si="12"/>
        <v>4.6747889290127338</v>
      </c>
    </row>
    <row r="192" spans="2:8" x14ac:dyDescent="0.3">
      <c r="B192" s="62">
        <f t="shared" si="14"/>
        <v>6</v>
      </c>
      <c r="C192" s="99">
        <f t="shared" si="11"/>
        <v>265.41544730920521</v>
      </c>
      <c r="D192" s="63">
        <f t="shared" si="11"/>
        <v>68.402981748471618</v>
      </c>
      <c r="E192" s="63">
        <f t="shared" si="7"/>
        <v>38.338131850878924</v>
      </c>
      <c r="F192" s="63">
        <f t="shared" si="12"/>
        <v>24.028033981032944</v>
      </c>
      <c r="G192" s="63">
        <f t="shared" si="12"/>
        <v>8.5912392154388098</v>
      </c>
      <c r="H192" s="100">
        <f t="shared" si="12"/>
        <v>4.1051656974319055</v>
      </c>
    </row>
    <row r="193" spans="2:8" x14ac:dyDescent="0.3">
      <c r="B193" s="62">
        <f t="shared" si="14"/>
        <v>7</v>
      </c>
      <c r="C193" s="99">
        <f t="shared" ref="C193:D214" si="15">$F$136*(C$150)^($F$138)*$B193^($F$141*(C$150)^($F$143))/$B193</f>
        <v>228.76876054094069</v>
      </c>
      <c r="D193" s="63">
        <f t="shared" si="15"/>
        <v>59.249914242192325</v>
      </c>
      <c r="E193" s="63">
        <f t="shared" si="7"/>
        <v>33.319756527903834</v>
      </c>
      <c r="F193" s="63">
        <f t="shared" ref="F193:H214" si="16">$F$136*(F$150)^($F$138)*$B193^($F$141*(F$150)^($F$143))/$B193</f>
        <v>20.957173866442282</v>
      </c>
      <c r="G193" s="63">
        <f t="shared" si="16"/>
        <v>7.5837516629849855</v>
      </c>
      <c r="H193" s="100">
        <f t="shared" si="16"/>
        <v>3.6780590197225167</v>
      </c>
    </row>
    <row r="194" spans="2:8" x14ac:dyDescent="0.3">
      <c r="B194" s="62">
        <f t="shared" si="14"/>
        <v>8</v>
      </c>
      <c r="C194" s="99">
        <f t="shared" si="15"/>
        <v>201.14013827268246</v>
      </c>
      <c r="D194" s="63">
        <f t="shared" si="15"/>
        <v>52.317307176264435</v>
      </c>
      <c r="E194" s="63">
        <f t="shared" si="7"/>
        <v>29.50683366383803</v>
      </c>
      <c r="F194" s="63">
        <f t="shared" si="16"/>
        <v>18.616182946780672</v>
      </c>
      <c r="G194" s="63">
        <f t="shared" si="16"/>
        <v>6.8070420711546626</v>
      </c>
      <c r="H194" s="100">
        <f t="shared" si="16"/>
        <v>3.344172580596342</v>
      </c>
    </row>
    <row r="195" spans="2:8" x14ac:dyDescent="0.3">
      <c r="B195" s="62">
        <f t="shared" si="14"/>
        <v>9</v>
      </c>
      <c r="C195" s="99">
        <f t="shared" si="15"/>
        <v>179.55323583548613</v>
      </c>
      <c r="D195" s="63">
        <f t="shared" si="15"/>
        <v>46.878818425083608</v>
      </c>
      <c r="E195" s="63">
        <f t="shared" si="7"/>
        <v>26.50745575569583</v>
      </c>
      <c r="F195" s="63">
        <f t="shared" si="16"/>
        <v>16.769322212255592</v>
      </c>
      <c r="G195" s="63">
        <f t="shared" si="16"/>
        <v>6.1882387620523778</v>
      </c>
      <c r="H195" s="100">
        <f t="shared" si="16"/>
        <v>3.0749143791610387</v>
      </c>
    </row>
    <row r="196" spans="2:8" x14ac:dyDescent="0.3">
      <c r="B196" s="62">
        <f t="shared" si="14"/>
        <v>10</v>
      </c>
      <c r="C196" s="99">
        <f t="shared" si="15"/>
        <v>162.21385905666892</v>
      </c>
      <c r="D196" s="63">
        <f t="shared" si="15"/>
        <v>42.494774481743917</v>
      </c>
      <c r="E196" s="63">
        <f t="shared" si="7"/>
        <v>24.083719990961161</v>
      </c>
      <c r="F196" s="63">
        <f t="shared" si="16"/>
        <v>15.273060557565833</v>
      </c>
      <c r="G196" s="63">
        <f t="shared" si="16"/>
        <v>5.6825231937420426</v>
      </c>
      <c r="H196" s="100">
        <f t="shared" si="16"/>
        <v>2.852478195473394</v>
      </c>
    </row>
    <row r="197" spans="2:8" x14ac:dyDescent="0.3">
      <c r="B197" s="62">
        <f>B196+10</f>
        <v>20</v>
      </c>
      <c r="C197" s="99">
        <f t="shared" si="15"/>
        <v>83.162501824069977</v>
      </c>
      <c r="D197" s="63">
        <f t="shared" si="15"/>
        <v>22.274476250689723</v>
      </c>
      <c r="E197" s="63">
        <f t="shared" si="7"/>
        <v>12.815995008575522</v>
      </c>
      <c r="F197" s="63">
        <f t="shared" si="16"/>
        <v>8.2583968095821287</v>
      </c>
      <c r="G197" s="63">
        <f t="shared" si="16"/>
        <v>3.2430607950793862</v>
      </c>
      <c r="H197" s="100">
        <f t="shared" si="16"/>
        <v>1.7405345950816045</v>
      </c>
    </row>
    <row r="198" spans="2:8" x14ac:dyDescent="0.3">
      <c r="B198" s="62">
        <f t="shared" ref="B198:B204" si="17">B197+10</f>
        <v>30</v>
      </c>
      <c r="C198" s="99">
        <f t="shared" si="15"/>
        <v>56.259334014160089</v>
      </c>
      <c r="D198" s="63">
        <f t="shared" si="15"/>
        <v>15.265432894571912</v>
      </c>
      <c r="E198" s="63">
        <f t="shared" si="7"/>
        <v>8.8611365305022272</v>
      </c>
      <c r="F198" s="63">
        <f t="shared" si="16"/>
        <v>5.7635891960975512</v>
      </c>
      <c r="G198" s="63">
        <f t="shared" si="16"/>
        <v>2.3359650472469839</v>
      </c>
      <c r="H198" s="100">
        <f t="shared" si="16"/>
        <v>1.3037220049830738</v>
      </c>
    </row>
    <row r="199" spans="2:8" x14ac:dyDescent="0.3">
      <c r="B199" s="62">
        <f t="shared" si="17"/>
        <v>40</v>
      </c>
      <c r="C199" s="99">
        <f t="shared" si="15"/>
        <v>42.635085250159527</v>
      </c>
      <c r="D199" s="63">
        <f t="shared" si="15"/>
        <v>11.675607137430308</v>
      </c>
      <c r="E199" s="63">
        <f t="shared" si="7"/>
        <v>6.8199484183289414</v>
      </c>
      <c r="F199" s="63">
        <f t="shared" si="16"/>
        <v>4.4654519379045752</v>
      </c>
      <c r="G199" s="63">
        <f t="shared" si="16"/>
        <v>1.8508403682651782</v>
      </c>
      <c r="H199" s="100">
        <f t="shared" si="16"/>
        <v>1.0620451653174232</v>
      </c>
    </row>
    <row r="200" spans="2:8" x14ac:dyDescent="0.3">
      <c r="B200" s="62">
        <f t="shared" si="17"/>
        <v>50</v>
      </c>
      <c r="C200" s="99">
        <f t="shared" si="15"/>
        <v>34.383995999160192</v>
      </c>
      <c r="D200" s="63">
        <f t="shared" si="15"/>
        <v>9.4835212097391235</v>
      </c>
      <c r="E200" s="63">
        <f t="shared" si="7"/>
        <v>5.5664979147229943</v>
      </c>
      <c r="F200" s="63">
        <f t="shared" si="16"/>
        <v>3.6635393012352413</v>
      </c>
      <c r="G200" s="63">
        <f t="shared" si="16"/>
        <v>1.5450827555700544</v>
      </c>
      <c r="H200" s="100">
        <f t="shared" si="16"/>
        <v>0.90589244534014557</v>
      </c>
    </row>
    <row r="201" spans="2:8" x14ac:dyDescent="0.3">
      <c r="B201" s="62">
        <f t="shared" si="17"/>
        <v>60</v>
      </c>
      <c r="C201" s="99">
        <f t="shared" si="15"/>
        <v>28.842584689012746</v>
      </c>
      <c r="D201" s="63">
        <f t="shared" si="15"/>
        <v>8.0016784796144549</v>
      </c>
      <c r="E201" s="63">
        <f t="shared" si="7"/>
        <v>4.7153961924422161</v>
      </c>
      <c r="F201" s="63">
        <f t="shared" si="16"/>
        <v>3.1164681400556193</v>
      </c>
      <c r="G201" s="63">
        <f t="shared" si="16"/>
        <v>1.3331536722534238</v>
      </c>
      <c r="H201" s="100">
        <f t="shared" si="16"/>
        <v>0.79550941200642655</v>
      </c>
    </row>
    <row r="202" spans="2:8" x14ac:dyDescent="0.3">
      <c r="B202" s="62">
        <f>B201+10</f>
        <v>70</v>
      </c>
      <c r="C202" s="99">
        <f t="shared" si="15"/>
        <v>24.860204697941537</v>
      </c>
      <c r="D202" s="63">
        <f t="shared" si="15"/>
        <v>6.9309663349777244</v>
      </c>
      <c r="E202" s="63">
        <f t="shared" si="7"/>
        <v>4.0981614251811145</v>
      </c>
      <c r="F202" s="63">
        <f t="shared" si="16"/>
        <v>2.718173476528682</v>
      </c>
      <c r="G202" s="63">
        <f t="shared" si="16"/>
        <v>1.1768158382550686</v>
      </c>
      <c r="H202" s="100">
        <f t="shared" si="16"/>
        <v>0.7127435976420603</v>
      </c>
    </row>
    <row r="203" spans="2:8" x14ac:dyDescent="0.3">
      <c r="B203" s="62">
        <f t="shared" si="17"/>
        <v>80</v>
      </c>
      <c r="C203" s="99">
        <f t="shared" si="15"/>
        <v>21.857813971660164</v>
      </c>
      <c r="D203" s="63">
        <f t="shared" si="15"/>
        <v>6.120000331024281</v>
      </c>
      <c r="E203" s="63">
        <f t="shared" si="7"/>
        <v>3.6291912096989121</v>
      </c>
      <c r="F203" s="63">
        <f t="shared" si="16"/>
        <v>2.4145438236388999</v>
      </c>
      <c r="G203" s="63">
        <f t="shared" si="16"/>
        <v>1.0562891926039659</v>
      </c>
      <c r="H203" s="100">
        <f t="shared" si="16"/>
        <v>0.64804223734560673</v>
      </c>
    </row>
    <row r="204" spans="2:8" x14ac:dyDescent="0.3">
      <c r="B204" s="62">
        <f t="shared" si="17"/>
        <v>90</v>
      </c>
      <c r="C204" s="99">
        <f t="shared" si="15"/>
        <v>19.511974390616697</v>
      </c>
      <c r="D204" s="63">
        <f t="shared" si="15"/>
        <v>5.4838140524499357</v>
      </c>
      <c r="E204" s="63">
        <f t="shared" si="7"/>
        <v>3.2602829065306453</v>
      </c>
      <c r="F204" s="63">
        <f t="shared" si="16"/>
        <v>2.1750035165621528</v>
      </c>
      <c r="G204" s="63">
        <f t="shared" si="16"/>
        <v>0.96026580374874759</v>
      </c>
      <c r="H204" s="100">
        <f t="shared" si="16"/>
        <v>0.59586470072736419</v>
      </c>
    </row>
    <row r="205" spans="2:8" x14ac:dyDescent="0.3">
      <c r="B205" s="62">
        <f>B204+10</f>
        <v>100</v>
      </c>
      <c r="C205" s="99">
        <f t="shared" si="15"/>
        <v>17.627711630977416</v>
      </c>
      <c r="D205" s="63">
        <f t="shared" si="15"/>
        <v>4.9709751501327988</v>
      </c>
      <c r="E205" s="63">
        <f t="shared" si="7"/>
        <v>2.9621756737377183</v>
      </c>
      <c r="F205" s="63">
        <f t="shared" si="16"/>
        <v>1.9809363789965744</v>
      </c>
      <c r="G205" s="63">
        <f t="shared" si="16"/>
        <v>0.88179091204778171</v>
      </c>
      <c r="H205" s="100">
        <f t="shared" si="16"/>
        <v>0.55276045336287738</v>
      </c>
    </row>
    <row r="206" spans="2:8" x14ac:dyDescent="0.3">
      <c r="B206" s="62">
        <f>B205+100</f>
        <v>200</v>
      </c>
      <c r="C206" s="99">
        <f t="shared" si="15"/>
        <v>9.037233989687703</v>
      </c>
      <c r="D206" s="63">
        <f t="shared" si="15"/>
        <v>2.605634910992892</v>
      </c>
      <c r="E206" s="63">
        <f t="shared" si="7"/>
        <v>1.5763025256644061</v>
      </c>
      <c r="F206" s="63">
        <f t="shared" si="16"/>
        <v>1.0711251101657242</v>
      </c>
      <c r="G206" s="63">
        <f t="shared" si="16"/>
        <v>0.50324502669320237</v>
      </c>
      <c r="H206" s="100">
        <f t="shared" si="16"/>
        <v>0.33728520463288275</v>
      </c>
    </row>
    <row r="207" spans="2:8" x14ac:dyDescent="0.3">
      <c r="B207" s="62">
        <f t="shared" ref="B207:B213" si="18">B206+100</f>
        <v>300</v>
      </c>
      <c r="C207" s="99">
        <f t="shared" si="15"/>
        <v>6.1136780933495807</v>
      </c>
      <c r="D207" s="63">
        <f t="shared" si="15"/>
        <v>1.7857275041555329</v>
      </c>
      <c r="E207" s="63">
        <f t="shared" si="7"/>
        <v>1.0898749479803596</v>
      </c>
      <c r="F207" s="63">
        <f t="shared" si="16"/>
        <v>0.74754522638787368</v>
      </c>
      <c r="G207" s="63">
        <f t="shared" si="16"/>
        <v>0.3624855859439477</v>
      </c>
      <c r="H207" s="100">
        <f t="shared" si="16"/>
        <v>0.2526385539693865</v>
      </c>
    </row>
    <row r="208" spans="2:8" x14ac:dyDescent="0.3">
      <c r="B208" s="62">
        <f t="shared" si="18"/>
        <v>400</v>
      </c>
      <c r="C208" s="99">
        <f t="shared" si="15"/>
        <v>4.633136727789676</v>
      </c>
      <c r="D208" s="63">
        <f t="shared" si="15"/>
        <v>1.365795057173754</v>
      </c>
      <c r="E208" s="63">
        <f t="shared" si="7"/>
        <v>0.83881914041941896</v>
      </c>
      <c r="F208" s="63">
        <f t="shared" si="16"/>
        <v>0.57917508799989537</v>
      </c>
      <c r="G208" s="63">
        <f t="shared" si="16"/>
        <v>0.28720590497276388</v>
      </c>
      <c r="H208" s="100">
        <f t="shared" si="16"/>
        <v>0.20580580353052746</v>
      </c>
    </row>
    <row r="209" spans="2:8" x14ac:dyDescent="0.3">
      <c r="B209" s="62">
        <f t="shared" si="18"/>
        <v>500</v>
      </c>
      <c r="C209" s="99">
        <f t="shared" si="15"/>
        <v>3.7364943397477144</v>
      </c>
      <c r="D209" s="63">
        <f t="shared" si="15"/>
        <v>1.1093681245354823</v>
      </c>
      <c r="E209" s="63">
        <f t="shared" si="7"/>
        <v>0.68465107205583853</v>
      </c>
      <c r="F209" s="63">
        <f t="shared" si="16"/>
        <v>0.47516594662525269</v>
      </c>
      <c r="G209" s="63">
        <f t="shared" si="16"/>
        <v>0.23975967818729257</v>
      </c>
      <c r="H209" s="100">
        <f t="shared" si="16"/>
        <v>0.17554613373692132</v>
      </c>
    </row>
    <row r="210" spans="2:8" x14ac:dyDescent="0.3">
      <c r="B210" s="62">
        <f t="shared" si="18"/>
        <v>600</v>
      </c>
      <c r="C210" s="99">
        <f t="shared" si="15"/>
        <v>3.1343115104138115</v>
      </c>
      <c r="D210" s="63">
        <f t="shared" si="15"/>
        <v>0.93602437868223054</v>
      </c>
      <c r="E210" s="63">
        <f t="shared" si="7"/>
        <v>0.57996986755077917</v>
      </c>
      <c r="F210" s="63">
        <f t="shared" si="16"/>
        <v>0.4042100854214043</v>
      </c>
      <c r="G210" s="63">
        <f t="shared" si="16"/>
        <v>0.20687338220648196</v>
      </c>
      <c r="H210" s="100">
        <f t="shared" si="16"/>
        <v>0.15415582980893985</v>
      </c>
    </row>
    <row r="211" spans="2:8" x14ac:dyDescent="0.3">
      <c r="B211" s="62">
        <f t="shared" si="18"/>
        <v>700</v>
      </c>
      <c r="C211" s="99">
        <f t="shared" si="15"/>
        <v>2.7015479568197041</v>
      </c>
      <c r="D211" s="63">
        <f t="shared" si="15"/>
        <v>0.81077407370129306</v>
      </c>
      <c r="E211" s="63">
        <f t="shared" si="7"/>
        <v>0.50405311493730409</v>
      </c>
      <c r="F211" s="63">
        <f t="shared" si="16"/>
        <v>0.35255073492207922</v>
      </c>
      <c r="G211" s="63">
        <f t="shared" si="16"/>
        <v>0.18261351092592096</v>
      </c>
      <c r="H211" s="100">
        <f t="shared" si="16"/>
        <v>0.13811726055936757</v>
      </c>
    </row>
    <row r="212" spans="2:8" x14ac:dyDescent="0.3">
      <c r="B212" s="62">
        <f>B211+100</f>
        <v>800</v>
      </c>
      <c r="C212" s="99">
        <f t="shared" si="15"/>
        <v>2.3752794232049554</v>
      </c>
      <c r="D212" s="63">
        <f t="shared" si="15"/>
        <v>0.71590848369829307</v>
      </c>
      <c r="E212" s="63">
        <f t="shared" si="7"/>
        <v>0.446372151841475</v>
      </c>
      <c r="F212" s="63">
        <f t="shared" si="16"/>
        <v>0.31316956289801362</v>
      </c>
      <c r="G212" s="63">
        <f t="shared" si="16"/>
        <v>0.16391067467321777</v>
      </c>
      <c r="H212" s="100">
        <f t="shared" si="16"/>
        <v>0.12557926699734248</v>
      </c>
    </row>
    <row r="213" spans="2:8" x14ac:dyDescent="0.3">
      <c r="B213" s="62">
        <f t="shared" si="18"/>
        <v>900</v>
      </c>
      <c r="C213" s="99">
        <f t="shared" si="15"/>
        <v>2.1203580255657992</v>
      </c>
      <c r="D213" s="63">
        <f t="shared" si="15"/>
        <v>0.64148836451382374</v>
      </c>
      <c r="E213" s="63">
        <f t="shared" si="7"/>
        <v>0.40099829755754268</v>
      </c>
      <c r="F213" s="63">
        <f t="shared" si="16"/>
        <v>0.28210086473264973</v>
      </c>
      <c r="G213" s="63">
        <f t="shared" si="16"/>
        <v>0.14901015447299951</v>
      </c>
      <c r="H213" s="100">
        <f t="shared" si="16"/>
        <v>0.11546817172508876</v>
      </c>
    </row>
    <row r="214" spans="2:8" x14ac:dyDescent="0.3">
      <c r="B214" s="64">
        <f>B213+100</f>
        <v>1000</v>
      </c>
      <c r="C214" s="101">
        <f t="shared" si="15"/>
        <v>1.9155959863845031</v>
      </c>
      <c r="D214" s="65">
        <f t="shared" si="15"/>
        <v>0.58149723688623567</v>
      </c>
      <c r="E214" s="63">
        <f t="shared" si="7"/>
        <v>0.36433261661307514</v>
      </c>
      <c r="F214" s="65">
        <f t="shared" si="16"/>
        <v>0.25693009746420264</v>
      </c>
      <c r="G214" s="65">
        <f t="shared" si="16"/>
        <v>0.13683273891892817</v>
      </c>
      <c r="H214" s="102">
        <f t="shared" si="16"/>
        <v>0.10711532143761957</v>
      </c>
    </row>
    <row r="215" spans="2:8" x14ac:dyDescent="0.3">
      <c r="B215" s="73"/>
      <c r="C215" s="73"/>
    </row>
    <row r="216" spans="2:8" x14ac:dyDescent="0.3">
      <c r="B216" s="73"/>
      <c r="C216" s="73"/>
    </row>
    <row r="217" spans="2:8" x14ac:dyDescent="0.3">
      <c r="B217" s="73"/>
      <c r="C217" s="73"/>
    </row>
    <row r="218" spans="2:8" x14ac:dyDescent="0.3">
      <c r="B218" s="73"/>
      <c r="C218" s="73"/>
    </row>
    <row r="219" spans="2:8" x14ac:dyDescent="0.3">
      <c r="B219" s="73"/>
      <c r="C219" s="73"/>
    </row>
    <row r="220" spans="2:8" x14ac:dyDescent="0.3">
      <c r="B220" s="73"/>
      <c r="C220" s="73"/>
    </row>
    <row r="221" spans="2:8" x14ac:dyDescent="0.3">
      <c r="B221" s="73"/>
      <c r="C221" s="73"/>
    </row>
    <row r="222" spans="2:8" x14ac:dyDescent="0.3">
      <c r="B222" s="73"/>
      <c r="C222" s="73"/>
    </row>
    <row r="223" spans="2:8" x14ac:dyDescent="0.3">
      <c r="B223" s="73"/>
      <c r="C223" s="73"/>
    </row>
    <row r="224" spans="2:8" x14ac:dyDescent="0.3">
      <c r="B224" s="73"/>
      <c r="C224" s="73"/>
    </row>
    <row r="225" spans="2:3" x14ac:dyDescent="0.3">
      <c r="B225" s="73"/>
      <c r="C225" s="73"/>
    </row>
    <row r="226" spans="2:3" x14ac:dyDescent="0.3">
      <c r="B226" s="73"/>
      <c r="C226" s="73"/>
    </row>
    <row r="227" spans="2:3" x14ac:dyDescent="0.3">
      <c r="B227" s="73"/>
      <c r="C227" s="73"/>
    </row>
    <row r="228" spans="2:3" x14ac:dyDescent="0.3">
      <c r="B228" s="73"/>
      <c r="C228" s="73"/>
    </row>
    <row r="229" spans="2:3" x14ac:dyDescent="0.3">
      <c r="B229" s="73"/>
      <c r="C229" s="73"/>
    </row>
    <row r="230" spans="2:3" x14ac:dyDescent="0.3">
      <c r="B230" s="73"/>
      <c r="C230" s="73"/>
    </row>
    <row r="231" spans="2:3" x14ac:dyDescent="0.3">
      <c r="B231" s="73"/>
      <c r="C231" s="73"/>
    </row>
    <row r="232" spans="2:3" x14ac:dyDescent="0.3">
      <c r="B232" s="73"/>
      <c r="C232" s="73"/>
    </row>
    <row r="233" spans="2:3" x14ac:dyDescent="0.3">
      <c r="B233" s="73"/>
      <c r="C233" s="73"/>
    </row>
    <row r="234" spans="2:3" x14ac:dyDescent="0.3">
      <c r="B234" s="73"/>
      <c r="C234" s="73"/>
    </row>
    <row r="235" spans="2:3" x14ac:dyDescent="0.3">
      <c r="B235" s="73"/>
      <c r="C235" s="73"/>
    </row>
    <row r="236" spans="2:3" x14ac:dyDescent="0.3">
      <c r="B236" s="73"/>
      <c r="C236" s="73"/>
    </row>
    <row r="237" spans="2:3" x14ac:dyDescent="0.3">
      <c r="B237" s="73"/>
      <c r="C237" s="73"/>
    </row>
    <row r="238" spans="2:3" x14ac:dyDescent="0.3">
      <c r="B238" s="73"/>
      <c r="C238" s="73"/>
    </row>
    <row r="239" spans="2:3" x14ac:dyDescent="0.3">
      <c r="B239" s="73"/>
      <c r="C239" s="73"/>
    </row>
    <row r="240" spans="2:3" x14ac:dyDescent="0.3">
      <c r="B240" s="73"/>
      <c r="C240" s="73"/>
    </row>
    <row r="241" spans="2:3" x14ac:dyDescent="0.3">
      <c r="B241" s="73"/>
      <c r="C241" s="73"/>
    </row>
    <row r="242" spans="2:3" x14ac:dyDescent="0.3">
      <c r="B242" s="73"/>
      <c r="C242" s="73"/>
    </row>
    <row r="243" spans="2:3" x14ac:dyDescent="0.3">
      <c r="B243" s="73"/>
      <c r="C243" s="73"/>
    </row>
    <row r="244" spans="2:3" x14ac:dyDescent="0.3">
      <c r="B244" s="73"/>
      <c r="C244" s="73"/>
    </row>
    <row r="245" spans="2:3" x14ac:dyDescent="0.3">
      <c r="B245" s="73"/>
      <c r="C245" s="73"/>
    </row>
    <row r="246" spans="2:3" x14ac:dyDescent="0.3">
      <c r="B246" s="73"/>
      <c r="C246" s="73"/>
    </row>
    <row r="247" spans="2:3" x14ac:dyDescent="0.3">
      <c r="B247" s="73"/>
      <c r="C247" s="73"/>
    </row>
    <row r="248" spans="2:3" x14ac:dyDescent="0.3">
      <c r="B248" s="73"/>
      <c r="C248" s="73"/>
    </row>
    <row r="249" spans="2:3" x14ac:dyDescent="0.3">
      <c r="B249" s="73"/>
      <c r="C249" s="73"/>
    </row>
    <row r="250" spans="2:3" x14ac:dyDescent="0.3">
      <c r="B250" s="73"/>
      <c r="C250" s="73"/>
    </row>
    <row r="251" spans="2:3" x14ac:dyDescent="0.3">
      <c r="B251" s="73"/>
      <c r="C251" s="73"/>
    </row>
    <row r="252" spans="2:3" x14ac:dyDescent="0.3">
      <c r="B252" s="73"/>
      <c r="C252" s="73"/>
    </row>
    <row r="253" spans="2:3" x14ac:dyDescent="0.3">
      <c r="B253" s="73"/>
      <c r="C253" s="73"/>
    </row>
    <row r="254" spans="2:3" x14ac:dyDescent="0.3">
      <c r="B254" s="73"/>
      <c r="C254" s="73"/>
    </row>
    <row r="255" spans="2:3" x14ac:dyDescent="0.3">
      <c r="B255" s="73"/>
      <c r="C255" s="73"/>
    </row>
    <row r="256" spans="2:3" x14ac:dyDescent="0.3">
      <c r="B256" s="73"/>
      <c r="C256" s="73"/>
    </row>
    <row r="257" spans="2:3" x14ac:dyDescent="0.3">
      <c r="B257" s="73"/>
      <c r="C257" s="73"/>
    </row>
    <row r="258" spans="2:3" x14ac:dyDescent="0.3">
      <c r="B258" s="73"/>
      <c r="C258" s="73"/>
    </row>
    <row r="259" spans="2:3" x14ac:dyDescent="0.3">
      <c r="B259" s="73"/>
      <c r="C259" s="73"/>
    </row>
    <row r="260" spans="2:3" x14ac:dyDescent="0.3">
      <c r="B260" s="73"/>
      <c r="C260" s="73"/>
    </row>
    <row r="261" spans="2:3" x14ac:dyDescent="0.3">
      <c r="B261" s="73"/>
      <c r="C261" s="73"/>
    </row>
    <row r="262" spans="2:3" x14ac:dyDescent="0.3">
      <c r="B262" s="73"/>
      <c r="C262" s="73"/>
    </row>
    <row r="263" spans="2:3" x14ac:dyDescent="0.3">
      <c r="B263" s="73"/>
      <c r="C263" s="73"/>
    </row>
    <row r="264" spans="2:3" x14ac:dyDescent="0.3">
      <c r="B264" s="73"/>
      <c r="C264" s="73"/>
    </row>
    <row r="265" spans="2:3" x14ac:dyDescent="0.3">
      <c r="B265" s="73"/>
      <c r="C265" s="73"/>
    </row>
    <row r="266" spans="2:3" x14ac:dyDescent="0.3">
      <c r="B266" s="73"/>
      <c r="C266" s="73"/>
    </row>
    <row r="267" spans="2:3" x14ac:dyDescent="0.3">
      <c r="B267" s="73"/>
      <c r="C267" s="73"/>
    </row>
    <row r="268" spans="2:3" x14ac:dyDescent="0.3">
      <c r="B268" s="73"/>
      <c r="C268" s="73"/>
    </row>
    <row r="269" spans="2:3" x14ac:dyDescent="0.3">
      <c r="B269" s="73"/>
      <c r="C269" s="73"/>
    </row>
    <row r="270" spans="2:3" x14ac:dyDescent="0.3">
      <c r="B270" s="73"/>
      <c r="C270" s="73"/>
    </row>
    <row r="271" spans="2:3" x14ac:dyDescent="0.3">
      <c r="B271" s="73"/>
      <c r="C271" s="73"/>
    </row>
    <row r="272" spans="2:3" x14ac:dyDescent="0.3">
      <c r="B272" s="73"/>
      <c r="C272" s="73"/>
    </row>
    <row r="273" spans="2:3" x14ac:dyDescent="0.3">
      <c r="B273" s="73"/>
      <c r="C273" s="73"/>
    </row>
    <row r="274" spans="2:3" x14ac:dyDescent="0.3">
      <c r="B274" s="73"/>
      <c r="C274" s="73"/>
    </row>
    <row r="275" spans="2:3" x14ac:dyDescent="0.3">
      <c r="B275" s="73"/>
      <c r="C275" s="73"/>
    </row>
    <row r="276" spans="2:3" x14ac:dyDescent="0.3">
      <c r="B276" s="73"/>
      <c r="C276" s="73"/>
    </row>
    <row r="277" spans="2:3" x14ac:dyDescent="0.3">
      <c r="B277" s="73"/>
      <c r="C277" s="73"/>
    </row>
    <row r="278" spans="2:3" x14ac:dyDescent="0.3">
      <c r="B278" s="73"/>
      <c r="C278" s="73"/>
    </row>
    <row r="279" spans="2:3" x14ac:dyDescent="0.3">
      <c r="B279" s="73"/>
      <c r="C279" s="73"/>
    </row>
    <row r="280" spans="2:3" x14ac:dyDescent="0.3">
      <c r="B280" s="73"/>
      <c r="C280" s="73"/>
    </row>
    <row r="281" spans="2:3" x14ac:dyDescent="0.3">
      <c r="B281" s="73"/>
      <c r="C281" s="73"/>
    </row>
    <row r="282" spans="2:3" x14ac:dyDescent="0.3">
      <c r="B282" s="73"/>
      <c r="C282" s="73"/>
    </row>
    <row r="283" spans="2:3" x14ac:dyDescent="0.3">
      <c r="B283" s="73"/>
      <c r="C283" s="73"/>
    </row>
    <row r="284" spans="2:3" x14ac:dyDescent="0.3">
      <c r="B284" s="73"/>
      <c r="C284" s="73"/>
    </row>
    <row r="285" spans="2:3" x14ac:dyDescent="0.3">
      <c r="B285" s="73"/>
      <c r="C285" s="73"/>
    </row>
    <row r="286" spans="2:3" x14ac:dyDescent="0.3">
      <c r="B286" s="73"/>
      <c r="C286" s="73"/>
    </row>
    <row r="287" spans="2:3" x14ac:dyDescent="0.3">
      <c r="B287" s="73"/>
      <c r="C287" s="73"/>
    </row>
    <row r="288" spans="2:3" x14ac:dyDescent="0.3">
      <c r="B288" s="73"/>
      <c r="C288" s="73"/>
    </row>
    <row r="289" spans="2:3" x14ac:dyDescent="0.3">
      <c r="B289" s="73"/>
      <c r="C289" s="73"/>
    </row>
  </sheetData>
  <mergeCells count="4">
    <mergeCell ref="B149:B150"/>
    <mergeCell ref="C149:H149"/>
    <mergeCell ref="C147:H147"/>
    <mergeCell ref="C148:H148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topLeftCell="A52" workbookViewId="0">
      <selection activeCell="G81" sqref="G81"/>
    </sheetView>
  </sheetViews>
  <sheetFormatPr defaultRowHeight="14.4" x14ac:dyDescent="0.3"/>
  <sheetData>
    <row r="2" spans="2:18" x14ac:dyDescent="0.3">
      <c r="B2" s="2" t="s">
        <v>7</v>
      </c>
      <c r="F2" s="55" t="s">
        <v>47</v>
      </c>
      <c r="G2" s="56">
        <f>Composition!O6</f>
        <v>77.050342770326367</v>
      </c>
      <c r="H2" s="55" t="s">
        <v>48</v>
      </c>
      <c r="L2" s="2" t="s">
        <v>8</v>
      </c>
      <c r="P2" s="55" t="s">
        <v>47</v>
      </c>
      <c r="Q2" s="56">
        <f>Composition!O7</f>
        <v>80.761239444886925</v>
      </c>
      <c r="R2" s="55" t="s">
        <v>48</v>
      </c>
    </row>
    <row r="24" spans="2:18" x14ac:dyDescent="0.3">
      <c r="B24" s="2" t="s">
        <v>9</v>
      </c>
      <c r="F24" s="55" t="s">
        <v>47</v>
      </c>
      <c r="G24" s="56">
        <f>Composition!O8</f>
        <v>83.846967976798268</v>
      </c>
      <c r="H24" s="55" t="s">
        <v>48</v>
      </c>
      <c r="L24" s="2" t="s">
        <v>11</v>
      </c>
      <c r="P24" s="55" t="s">
        <v>47</v>
      </c>
      <c r="Q24" s="56">
        <f>Composition!O10</f>
        <v>87.170881092725097</v>
      </c>
      <c r="R24" s="55" t="s">
        <v>48</v>
      </c>
    </row>
    <row r="46" spans="2:19" x14ac:dyDescent="0.3">
      <c r="B46" s="2" t="s">
        <v>12</v>
      </c>
      <c r="F46" s="55" t="s">
        <v>47</v>
      </c>
      <c r="G46" s="56">
        <f>Composition!O11</f>
        <v>89.855726112352045</v>
      </c>
      <c r="H46" s="55" t="s">
        <v>48</v>
      </c>
      <c r="M46" s="2" t="s">
        <v>10</v>
      </c>
      <c r="Q46" s="55" t="s">
        <v>47</v>
      </c>
      <c r="R46" s="56">
        <f>Composition!O9</f>
        <v>82.439683592907144</v>
      </c>
      <c r="S46" s="55" t="s">
        <v>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00"/>
  <sheetViews>
    <sheetView topLeftCell="A16" zoomScale="70" zoomScaleNormal="70" workbookViewId="0">
      <selection activeCell="AC18" sqref="AC18"/>
    </sheetView>
  </sheetViews>
  <sheetFormatPr defaultRowHeight="14.4" x14ac:dyDescent="0.3"/>
  <cols>
    <col min="2" max="2" width="10.77734375" customWidth="1"/>
    <col min="3" max="3" width="9.88671875" customWidth="1"/>
    <col min="4" max="5" width="11.77734375" style="6" customWidth="1"/>
    <col min="7" max="7" width="9.77734375" customWidth="1"/>
    <col min="8" max="8" width="11.88671875" customWidth="1"/>
    <col min="9" max="10" width="11.88671875" style="6" customWidth="1"/>
    <col min="12" max="12" width="11.77734375" customWidth="1"/>
    <col min="13" max="13" width="12" customWidth="1"/>
    <col min="14" max="15" width="11.6640625" style="6" customWidth="1"/>
    <col min="17" max="17" width="12.21875" customWidth="1"/>
    <col min="18" max="18" width="12" customWidth="1"/>
    <col min="19" max="20" width="11.21875" style="6" customWidth="1"/>
    <col min="22" max="23" width="12.21875" customWidth="1"/>
    <col min="24" max="25" width="11.77734375" style="6" customWidth="1"/>
    <col min="27" max="27" width="12.44140625" customWidth="1"/>
    <col min="28" max="28" width="13.109375" customWidth="1"/>
    <col min="29" max="30" width="11.33203125" style="6" customWidth="1"/>
  </cols>
  <sheetData>
    <row r="2" spans="2:7" x14ac:dyDescent="0.3">
      <c r="B2" s="58" t="s">
        <v>49</v>
      </c>
      <c r="D2"/>
      <c r="E2"/>
      <c r="F2" s="54"/>
      <c r="G2" s="54"/>
    </row>
    <row r="3" spans="2:7" x14ac:dyDescent="0.3">
      <c r="D3"/>
      <c r="E3"/>
    </row>
    <row r="4" spans="2:7" x14ac:dyDescent="0.3">
      <c r="C4" s="59" t="s">
        <v>50</v>
      </c>
      <c r="D4"/>
      <c r="E4" s="60" t="s">
        <v>51</v>
      </c>
      <c r="F4" s="109">
        <f>'New model'!F136</f>
        <v>0.59188489128932897</v>
      </c>
    </row>
    <row r="5" spans="2:7" x14ac:dyDescent="0.3">
      <c r="D5"/>
      <c r="E5" s="60"/>
      <c r="F5" s="108"/>
    </row>
    <row r="6" spans="2:7" x14ac:dyDescent="0.3">
      <c r="D6"/>
      <c r="E6" s="60" t="s">
        <v>52</v>
      </c>
      <c r="F6" s="109">
        <f>'New model'!F138</f>
        <v>-30.043982820904461</v>
      </c>
    </row>
    <row r="7" spans="2:7" x14ac:dyDescent="0.3">
      <c r="D7"/>
      <c r="E7" s="60"/>
      <c r="F7" s="108"/>
    </row>
    <row r="8" spans="2:7" x14ac:dyDescent="0.3">
      <c r="D8"/>
      <c r="E8" s="60"/>
      <c r="F8" s="108"/>
    </row>
    <row r="9" spans="2:7" x14ac:dyDescent="0.3">
      <c r="C9" t="s">
        <v>53</v>
      </c>
      <c r="D9"/>
      <c r="E9" s="60" t="s">
        <v>51</v>
      </c>
      <c r="F9" s="109">
        <f>'New model'!F141</f>
        <v>1.2162792936917914</v>
      </c>
    </row>
    <row r="10" spans="2:7" x14ac:dyDescent="0.3">
      <c r="D10"/>
      <c r="E10" s="60"/>
      <c r="F10" s="108"/>
    </row>
    <row r="11" spans="2:7" x14ac:dyDescent="0.3">
      <c r="D11"/>
      <c r="E11" s="60" t="s">
        <v>52</v>
      </c>
      <c r="F11" s="109">
        <f>'New model'!F143</f>
        <v>13.490168909513494</v>
      </c>
    </row>
    <row r="17" spans="2:30" s="151" customFormat="1" ht="15" customHeight="1" x14ac:dyDescent="0.3">
      <c r="B17" s="150" t="s">
        <v>86</v>
      </c>
      <c r="D17" s="152">
        <f>Composition!O6/100</f>
        <v>0.77050342770326363</v>
      </c>
      <c r="E17" s="152"/>
      <c r="G17" s="150" t="s">
        <v>86</v>
      </c>
      <c r="I17" s="152">
        <f>Composition!O7/100</f>
        <v>0.80761239444886923</v>
      </c>
      <c r="J17" s="152"/>
      <c r="L17" s="150" t="s">
        <v>86</v>
      </c>
      <c r="N17" s="152">
        <f>Composition!O8/100</f>
        <v>0.8384696797679827</v>
      </c>
      <c r="O17" s="152"/>
      <c r="Q17" s="150" t="s">
        <v>86</v>
      </c>
      <c r="S17" s="152">
        <f>Composition!O9/100</f>
        <v>0.82439683592907143</v>
      </c>
      <c r="T17" s="152"/>
      <c r="V17" s="150" t="s">
        <v>86</v>
      </c>
      <c r="X17" s="152">
        <f>Composition!O10/100</f>
        <v>0.87170881092725094</v>
      </c>
      <c r="Y17" s="152"/>
      <c r="AA17" s="150" t="s">
        <v>86</v>
      </c>
      <c r="AC17" s="152">
        <f>Composition!O11/100</f>
        <v>0.89855726112352041</v>
      </c>
      <c r="AD17" s="152"/>
    </row>
    <row r="18" spans="2:30" ht="15" customHeight="1" x14ac:dyDescent="0.3">
      <c r="B18" s="2"/>
      <c r="G18" s="7"/>
      <c r="L18" s="2"/>
      <c r="Q18" s="2"/>
      <c r="V18" s="2"/>
      <c r="AA18" s="2"/>
    </row>
    <row r="20" spans="2:30" x14ac:dyDescent="0.3">
      <c r="B20" s="4" t="s">
        <v>1</v>
      </c>
      <c r="C20" s="178" t="s">
        <v>3</v>
      </c>
      <c r="D20" s="178"/>
      <c r="E20" s="176" t="s">
        <v>87</v>
      </c>
      <c r="G20" s="4" t="s">
        <v>1</v>
      </c>
      <c r="H20" s="4" t="s">
        <v>3</v>
      </c>
      <c r="I20" s="126" t="s">
        <v>77</v>
      </c>
      <c r="J20" s="176" t="s">
        <v>87</v>
      </c>
      <c r="L20" s="4" t="s">
        <v>1</v>
      </c>
      <c r="M20" s="4" t="s">
        <v>3</v>
      </c>
      <c r="N20" s="126" t="s">
        <v>77</v>
      </c>
      <c r="O20" s="176" t="s">
        <v>87</v>
      </c>
      <c r="Q20" s="4" t="s">
        <v>1</v>
      </c>
      <c r="R20" s="4" t="s">
        <v>3</v>
      </c>
      <c r="S20" s="126" t="s">
        <v>77</v>
      </c>
      <c r="T20" s="176" t="s">
        <v>87</v>
      </c>
      <c r="V20" s="4" t="s">
        <v>1</v>
      </c>
      <c r="W20" s="4" t="s">
        <v>3</v>
      </c>
      <c r="X20" s="126" t="s">
        <v>77</v>
      </c>
      <c r="Y20" s="176" t="s">
        <v>87</v>
      </c>
      <c r="AA20" s="4" t="s">
        <v>1</v>
      </c>
      <c r="AB20" s="4" t="s">
        <v>3</v>
      </c>
      <c r="AC20" s="126" t="s">
        <v>77</v>
      </c>
      <c r="AD20" s="176" t="s">
        <v>87</v>
      </c>
    </row>
    <row r="21" spans="2:30" x14ac:dyDescent="0.3">
      <c r="B21" s="5" t="s">
        <v>2</v>
      </c>
      <c r="C21" s="179" t="s">
        <v>4</v>
      </c>
      <c r="D21" s="179"/>
      <c r="E21" s="177"/>
      <c r="G21" s="5" t="s">
        <v>2</v>
      </c>
      <c r="H21" s="5" t="s">
        <v>4</v>
      </c>
      <c r="I21" s="124" t="s">
        <v>78</v>
      </c>
      <c r="J21" s="177"/>
      <c r="L21" s="5" t="s">
        <v>2</v>
      </c>
      <c r="M21" s="5" t="s">
        <v>4</v>
      </c>
      <c r="N21" s="124" t="s">
        <v>78</v>
      </c>
      <c r="O21" s="177"/>
      <c r="Q21" s="5" t="s">
        <v>2</v>
      </c>
      <c r="R21" s="5" t="s">
        <v>4</v>
      </c>
      <c r="S21" s="124" t="s">
        <v>78</v>
      </c>
      <c r="T21" s="177"/>
      <c r="V21" s="5" t="s">
        <v>2</v>
      </c>
      <c r="W21" s="5" t="s">
        <v>4</v>
      </c>
      <c r="X21" s="124" t="s">
        <v>78</v>
      </c>
      <c r="Y21" s="177"/>
      <c r="AA21" s="5" t="s">
        <v>2</v>
      </c>
      <c r="AB21" s="5" t="s">
        <v>4</v>
      </c>
      <c r="AC21" s="124" t="s">
        <v>78</v>
      </c>
      <c r="AD21" s="177"/>
    </row>
    <row r="22" spans="2:30" x14ac:dyDescent="0.3">
      <c r="B22" s="134" t="s">
        <v>85</v>
      </c>
      <c r="C22" s="134" t="s">
        <v>83</v>
      </c>
      <c r="D22" s="123" t="s">
        <v>84</v>
      </c>
      <c r="E22" s="123" t="s">
        <v>48</v>
      </c>
      <c r="G22" s="134" t="s">
        <v>85</v>
      </c>
      <c r="H22" s="134" t="s">
        <v>83</v>
      </c>
      <c r="I22" s="123" t="s">
        <v>84</v>
      </c>
      <c r="J22" s="123" t="s">
        <v>48</v>
      </c>
      <c r="L22" s="134" t="s">
        <v>85</v>
      </c>
      <c r="M22" s="134" t="s">
        <v>83</v>
      </c>
      <c r="N22" s="123" t="s">
        <v>84</v>
      </c>
      <c r="O22" s="123" t="s">
        <v>48</v>
      </c>
      <c r="Q22" s="134" t="s">
        <v>85</v>
      </c>
      <c r="R22" s="134" t="s">
        <v>83</v>
      </c>
      <c r="S22" s="123" t="s">
        <v>84</v>
      </c>
      <c r="T22" s="123" t="s">
        <v>48</v>
      </c>
      <c r="V22" s="134" t="s">
        <v>85</v>
      </c>
      <c r="W22" s="134" t="s">
        <v>83</v>
      </c>
      <c r="X22" s="123" t="s">
        <v>84</v>
      </c>
      <c r="Y22" s="123" t="s">
        <v>48</v>
      </c>
      <c r="AA22" s="134" t="s">
        <v>85</v>
      </c>
      <c r="AB22" s="134" t="s">
        <v>83</v>
      </c>
      <c r="AC22" s="123" t="s">
        <v>84</v>
      </c>
      <c r="AD22" s="123" t="s">
        <v>48</v>
      </c>
    </row>
    <row r="23" spans="2:30" x14ac:dyDescent="0.3">
      <c r="B23" s="14">
        <f>AVERAGE('Raw data'!B40,'Raw data'!E40,'Raw data'!H40)</f>
        <v>0.153</v>
      </c>
      <c r="C23" s="15">
        <f>AVERAGE('Raw data'!C40,'Raw data'!F40,'Raw data'!I40)</f>
        <v>5013.333333333333</v>
      </c>
      <c r="D23" s="15">
        <f t="shared" ref="D23:D45" si="0">$F$4*(D$17)^($F$6)*B23^($F$9*(D$17)^($F$11))/B23</f>
        <v>9116.9463252145088</v>
      </c>
      <c r="E23" s="73">
        <f>ABS(C23-D23)/C23*100</f>
        <v>81.853982550821328</v>
      </c>
      <c r="F23" s="16"/>
      <c r="G23" s="14">
        <f>AVERAGE('Raw data'!B111,'Raw data'!H111,'Raw data'!E110)</f>
        <v>0.17213333333333333</v>
      </c>
      <c r="H23" s="15">
        <f>AVERAGE('Raw data'!C111,'Raw data'!I111,'Raw data'!F110)</f>
        <v>1983.3333333333333</v>
      </c>
      <c r="I23" s="15">
        <f t="shared" ref="I23:I49" si="1">$F$4*(I$17)^($F$6)*G23^($F$9*(I$17)^($F$11))/G23</f>
        <v>1872.0707532286519</v>
      </c>
      <c r="J23" s="73">
        <f>ABS(H23-I23)/H23*100</f>
        <v>5.609877988471327</v>
      </c>
      <c r="K23" s="16"/>
      <c r="L23" s="14">
        <f>AVERAGE('Raw data'!B182,'Raw data'!E182,'Raw data'!H182)</f>
        <v>0.12866666666666668</v>
      </c>
      <c r="M23" s="15">
        <f>AVERAGE('Raw data'!C182,'Raw data'!F182,'Raw data'!I182)</f>
        <v>702.66666666666663</v>
      </c>
      <c r="N23" s="15">
        <f t="shared" ref="N23:N51" si="2">$F$4*(N$17)^($F$6)*L23^($F$9*(N$17)^($F$11))/L23</f>
        <v>725.99678774039126</v>
      </c>
      <c r="O23" s="73">
        <f>ABS(M23-N23)/M23*100</f>
        <v>3.3202259592587233</v>
      </c>
      <c r="P23" s="16"/>
      <c r="Q23" s="14">
        <f>AVERAGE('Raw data'!B257,'Raw data'!H257)</f>
        <v>0.14699999999999999</v>
      </c>
      <c r="R23" s="15">
        <f>AVERAGE('Raw data'!C257,'Raw data'!I257)</f>
        <v>1052.5</v>
      </c>
      <c r="S23" s="15">
        <f t="shared" ref="S23:S50" si="3">$F$4*(S$17)^($F$6)*Q23^($F$9*(S$17)^($F$11))/Q23</f>
        <v>1121.1699382894201</v>
      </c>
      <c r="T23" s="73">
        <f>ABS(R23-S23)/R23*100</f>
        <v>6.5244596949567777</v>
      </c>
      <c r="U23" s="16"/>
      <c r="V23" s="14">
        <f>AVERAGE('Raw data'!B329,'Raw data'!E329,'Raw data'!H329)</f>
        <v>0.11966666666666666</v>
      </c>
      <c r="W23" s="15">
        <f>AVERAGE('Raw data'!C329,'Raw data'!F329,'Raw data'!I329)</f>
        <v>182</v>
      </c>
      <c r="X23" s="15">
        <f t="shared" ref="X23:X52" si="4">$F$4*(X$17)^($F$6)*V23^($F$9*(X$17)^($F$11))/V23</f>
        <v>204.07904255682701</v>
      </c>
      <c r="Y23" s="73">
        <f>ABS(W23-X23)/W23*100</f>
        <v>12.131342064190662</v>
      </c>
      <c r="Z23" s="16"/>
      <c r="AA23" s="14">
        <f>AVERAGE('Raw data'!B403,'Raw data'!E403,'Raw data'!H403)</f>
        <v>0.125</v>
      </c>
      <c r="AB23" s="15">
        <f>AVERAGE('Raw data'!C403,'Raw data'!F403,'Raw data'!I403)</f>
        <v>61.666666666666664</v>
      </c>
      <c r="AC23" s="15">
        <f t="shared" ref="AC23:AC52" si="5">$F$4*(AC$17)^($F$6)*AA23^($F$9*(AC$17)^($F$11))/AA23</f>
        <v>64.792796217096381</v>
      </c>
      <c r="AD23" s="73">
        <f>ABS(AB23-AC23)/AB23*100</f>
        <v>5.0693992709671081</v>
      </c>
    </row>
    <row r="24" spans="2:30" x14ac:dyDescent="0.3">
      <c r="B24" s="14">
        <f>AVERAGE('Raw data'!B41,'Raw data'!E41,'Raw data'!H41)</f>
        <v>0.32733333333333331</v>
      </c>
      <c r="C24" s="15">
        <f>AVERAGE('Raw data'!C41,'Raw data'!F41,'Raw data'!I41)</f>
        <v>2863.3333333333335</v>
      </c>
      <c r="D24" s="15">
        <f t="shared" si="0"/>
        <v>4380.0293293007617</v>
      </c>
      <c r="E24" s="73">
        <f t="shared" ref="E24:E45" si="6">ABS(C24-D24)/C24*100</f>
        <v>52.969592408641262</v>
      </c>
      <c r="F24" s="16"/>
      <c r="G24" s="14">
        <f>AVERAGE('Raw data'!B112,'Raw data'!H112,'Raw data'!E111)</f>
        <v>0.30066666666666669</v>
      </c>
      <c r="H24" s="15">
        <f>AVERAGE('Raw data'!C112,'Raw data'!I112,'Raw data'!F111)</f>
        <v>1293.6666666666667</v>
      </c>
      <c r="I24" s="15">
        <f t="shared" si="1"/>
        <v>1113.2651805012579</v>
      </c>
      <c r="J24" s="73">
        <f t="shared" ref="J24:J49" si="7">ABS(H24-I24)/H24*100</f>
        <v>13.944974452363478</v>
      </c>
      <c r="K24" s="16"/>
      <c r="L24" s="14">
        <f>AVERAGE('Raw data'!B183,'Raw data'!E183,'Raw data'!H183)</f>
        <v>0.17566666666666667</v>
      </c>
      <c r="M24" s="15">
        <f>AVERAGE('Raw data'!C183,'Raw data'!F183,'Raw data'!I183)</f>
        <v>577.66666666666663</v>
      </c>
      <c r="N24" s="15">
        <f t="shared" si="2"/>
        <v>550.78754574068068</v>
      </c>
      <c r="O24" s="73">
        <f t="shared" ref="O24:O51" si="8">ABS(M24-N24)/M24*100</f>
        <v>4.6530503622595409</v>
      </c>
      <c r="P24" s="16"/>
      <c r="Q24" s="14">
        <f>AVERAGE('Raw data'!B258,'Raw data'!H258)</f>
        <v>0.215</v>
      </c>
      <c r="R24" s="15">
        <f>AVERAGE('Raw data'!C258,'Raw data'!I258)</f>
        <v>798</v>
      </c>
      <c r="S24" s="15">
        <f t="shared" si="3"/>
        <v>793.21807509047085</v>
      </c>
      <c r="T24" s="73">
        <f t="shared" ref="T24:T49" si="9">ABS(R24-S24)/R24*100</f>
        <v>0.59923871046731236</v>
      </c>
      <c r="U24" s="16"/>
      <c r="V24" s="14">
        <f>AVERAGE('Raw data'!B330,'Raw data'!E330,'Raw data'!H330)</f>
        <v>0.152</v>
      </c>
      <c r="W24" s="15">
        <f>AVERAGE('Raw data'!C330,'Raw data'!F330,'Raw data'!I330)</f>
        <v>159</v>
      </c>
      <c r="X24" s="15">
        <f t="shared" si="4"/>
        <v>168.17019191817792</v>
      </c>
      <c r="Y24" s="73">
        <f t="shared" ref="Y24:Y49" si="10">ABS(W24-X24)/W24*100</f>
        <v>5.7674163007408303</v>
      </c>
      <c r="Z24" s="16"/>
      <c r="AA24" s="14">
        <f>AVERAGE('Raw data'!B404,'Raw data'!E404,'Raw data'!H404)</f>
        <v>0.15566666666666665</v>
      </c>
      <c r="AB24" s="15">
        <f>AVERAGE('Raw data'!C404,'Raw data'!F404,'Raw data'!I404)</f>
        <v>53.833333333333336</v>
      </c>
      <c r="AC24" s="15">
        <f t="shared" si="5"/>
        <v>55.413816310851892</v>
      </c>
      <c r="AD24" s="73">
        <f t="shared" ref="AD24:AD49" si="11">ABS(AB24-AC24)/AB24*100</f>
        <v>2.9358816919849349</v>
      </c>
    </row>
    <row r="25" spans="2:30" x14ac:dyDescent="0.3">
      <c r="B25" s="14">
        <f>AVERAGE('Raw data'!B42,'Raw data'!E42,'Raw data'!H42)</f>
        <v>0.96600000000000008</v>
      </c>
      <c r="C25" s="15">
        <f>AVERAGE('Raw data'!C42,'Raw data'!F42,'Raw data'!I42)</f>
        <v>1197.3333333333333</v>
      </c>
      <c r="D25" s="15">
        <f t="shared" si="0"/>
        <v>1543.3357029854112</v>
      </c>
      <c r="E25" s="73">
        <f t="shared" si="6"/>
        <v>28.897748022166869</v>
      </c>
      <c r="F25" s="16"/>
      <c r="G25" s="14">
        <f>AVERAGE('Raw data'!B113,'Raw data'!H113,'Raw data'!E112)</f>
        <v>0.43966666666666665</v>
      </c>
      <c r="H25" s="15">
        <f>AVERAGE('Raw data'!C113,'Raw data'!I113,'Raw data'!F112)</f>
        <v>866.66666666666663</v>
      </c>
      <c r="I25" s="15">
        <f t="shared" si="1"/>
        <v>781.26878712926555</v>
      </c>
      <c r="J25" s="73">
        <f t="shared" si="7"/>
        <v>9.8536014850847415</v>
      </c>
      <c r="K25" s="16"/>
      <c r="L25" s="14">
        <f>AVERAGE('Raw data'!B184,'Raw data'!E184,'Raw data'!H184)</f>
        <v>0.23466666666666666</v>
      </c>
      <c r="M25" s="15">
        <f>AVERAGE('Raw data'!C184,'Raw data'!F184,'Raw data'!I184)</f>
        <v>464.66666666666669</v>
      </c>
      <c r="N25" s="15">
        <f t="shared" si="2"/>
        <v>426.01627728188322</v>
      </c>
      <c r="O25" s="73">
        <f t="shared" si="8"/>
        <v>8.3178743295803734</v>
      </c>
      <c r="P25" s="16"/>
      <c r="Q25" s="14">
        <f>AVERAGE('Raw data'!B259,'Raw data'!H259)</f>
        <v>0.308</v>
      </c>
      <c r="R25" s="15">
        <f>AVERAGE('Raw data'!C259,'Raw data'!I259)</f>
        <v>592</v>
      </c>
      <c r="S25" s="15">
        <f t="shared" si="3"/>
        <v>571.89045155617612</v>
      </c>
      <c r="T25" s="73">
        <f t="shared" si="9"/>
        <v>3.3968831830783586</v>
      </c>
      <c r="U25" s="16"/>
      <c r="V25" s="14">
        <f>AVERAGE('Raw data'!B331,'Raw data'!E331,'Raw data'!H331)</f>
        <v>0.19433333333333333</v>
      </c>
      <c r="W25" s="15">
        <f>AVERAGE('Raw data'!C331,'Raw data'!F331,'Raw data'!I331)</f>
        <v>137.66666666666666</v>
      </c>
      <c r="X25" s="15">
        <f t="shared" si="4"/>
        <v>137.85006642559748</v>
      </c>
      <c r="Y25" s="73">
        <f t="shared" si="10"/>
        <v>0.1332201638722651</v>
      </c>
      <c r="Z25" s="16"/>
      <c r="AA25" s="14">
        <f>AVERAGE('Raw data'!B405,'Raw data'!E405,'Raw data'!H405)</f>
        <v>0.19800000000000004</v>
      </c>
      <c r="AB25" s="15">
        <f>AVERAGE('Raw data'!C405,'Raw data'!F405,'Raw data'!I405)</f>
        <v>45.4</v>
      </c>
      <c r="AC25" s="15">
        <f t="shared" si="5"/>
        <v>46.683577583079021</v>
      </c>
      <c r="AD25" s="73">
        <f t="shared" si="11"/>
        <v>2.8272633988524731</v>
      </c>
    </row>
    <row r="26" spans="2:30" x14ac:dyDescent="0.3">
      <c r="B26" s="14">
        <f>AVERAGE('Raw data'!B43,'Raw data'!E43,'Raw data'!H43)</f>
        <v>1.0963333333333332</v>
      </c>
      <c r="C26" s="15">
        <f>AVERAGE('Raw data'!C43,'Raw data'!F43,'Raw data'!I43)</f>
        <v>1092.3333333333333</v>
      </c>
      <c r="D26" s="15">
        <f t="shared" si="0"/>
        <v>1366.0909168861097</v>
      </c>
      <c r="E26" s="73">
        <f t="shared" si="6"/>
        <v>25.061725683806202</v>
      </c>
      <c r="F26" s="16"/>
      <c r="G26" s="14">
        <f>AVERAGE('Raw data'!B114,'Raw data'!H114,'Raw data'!E113)</f>
        <v>0.54166666666666663</v>
      </c>
      <c r="H26" s="15">
        <f>AVERAGE('Raw data'!C114,'Raw data'!I114,'Raw data'!F113)</f>
        <v>701</v>
      </c>
      <c r="I26" s="15">
        <f t="shared" si="1"/>
        <v>643.22497262305865</v>
      </c>
      <c r="J26" s="73">
        <f t="shared" si="7"/>
        <v>8.2418013376521184</v>
      </c>
      <c r="K26" s="16"/>
      <c r="L26" s="14">
        <f>AVERAGE('Raw data'!B185,'Raw data'!E185,'Raw data'!H185)</f>
        <v>0.317</v>
      </c>
      <c r="M26" s="15">
        <f>AVERAGE('Raw data'!C185,'Raw data'!F185,'Raw data'!I185)</f>
        <v>358</v>
      </c>
      <c r="N26" s="15">
        <f t="shared" si="2"/>
        <v>326.26445979835563</v>
      </c>
      <c r="O26" s="73">
        <f t="shared" si="8"/>
        <v>8.8646760339788742</v>
      </c>
      <c r="P26" s="16"/>
      <c r="Q26" s="14">
        <f>AVERAGE('Raw data'!B260,'Raw data'!H260)</f>
        <v>0.373</v>
      </c>
      <c r="R26" s="15">
        <f>AVERAGE('Raw data'!C260,'Raw data'!I260)</f>
        <v>506.5</v>
      </c>
      <c r="S26" s="15">
        <f t="shared" si="3"/>
        <v>480.42940830775103</v>
      </c>
      <c r="T26" s="73">
        <f t="shared" si="9"/>
        <v>5.1472046776404676</v>
      </c>
      <c r="U26" s="16"/>
      <c r="V26" s="14">
        <f>AVERAGE('Raw data'!B332,'Raw data'!E332,'Raw data'!H332)</f>
        <v>0.248</v>
      </c>
      <c r="W26" s="15">
        <f>AVERAGE('Raw data'!C332,'Raw data'!F332,'Raw data'!I332)</f>
        <v>117.33333333333333</v>
      </c>
      <c r="X26" s="15">
        <f t="shared" si="4"/>
        <v>113.16489870352356</v>
      </c>
      <c r="Y26" s="73">
        <f t="shared" si="10"/>
        <v>3.5526431504060514</v>
      </c>
      <c r="Z26" s="16"/>
      <c r="AA26" s="14">
        <f>AVERAGE('Raw data'!B406,'Raw data'!E406,'Raw data'!H406)</f>
        <v>0.249</v>
      </c>
      <c r="AB26" s="15">
        <f>AVERAGE('Raw data'!C406,'Raw data'!F406,'Raw data'!I406)</f>
        <v>38.966666666666669</v>
      </c>
      <c r="AC26" s="15">
        <f t="shared" si="5"/>
        <v>39.648575943834778</v>
      </c>
      <c r="AD26" s="73">
        <f t="shared" si="11"/>
        <v>1.7499810363595634</v>
      </c>
    </row>
    <row r="27" spans="2:30" x14ac:dyDescent="0.3">
      <c r="B27" s="14">
        <f>AVERAGE('Raw data'!B44,'Raw data'!E44,'Raw data'!H44)</f>
        <v>1.42</v>
      </c>
      <c r="C27" s="15">
        <f>AVERAGE('Raw data'!C44,'Raw data'!F44,'Raw data'!I44)</f>
        <v>815</v>
      </c>
      <c r="D27" s="15">
        <f t="shared" si="0"/>
        <v>1064.6097897044531</v>
      </c>
      <c r="E27" s="73">
        <f t="shared" si="6"/>
        <v>30.626968061896083</v>
      </c>
      <c r="F27" s="16"/>
      <c r="G27" s="14">
        <f>AVERAGE('Raw data'!B115,'Raw data'!H115,'Raw data'!E114)</f>
        <v>0.68266666666666664</v>
      </c>
      <c r="H27" s="15">
        <f>AVERAGE('Raw data'!C115,'Raw data'!I115,'Raw data'!F114)</f>
        <v>662.33333333333337</v>
      </c>
      <c r="I27" s="15">
        <f t="shared" si="1"/>
        <v>518.47685603949049</v>
      </c>
      <c r="J27" s="73">
        <f t="shared" si="7"/>
        <v>21.719649314621474</v>
      </c>
      <c r="K27" s="16"/>
      <c r="L27" s="14">
        <f>AVERAGE('Raw data'!B186,'Raw data'!E186,'Raw data'!H186)</f>
        <v>0.40333333333333332</v>
      </c>
      <c r="M27" s="15">
        <f>AVERAGE('Raw data'!C186,'Raw data'!F186,'Raw data'!I186)</f>
        <v>292.33333333333331</v>
      </c>
      <c r="N27" s="15">
        <f t="shared" si="2"/>
        <v>263.49929224876138</v>
      </c>
      <c r="O27" s="73">
        <f t="shared" si="8"/>
        <v>9.8634120015639475</v>
      </c>
      <c r="P27" s="16"/>
      <c r="Q27" s="14">
        <f>AVERAGE('Raw data'!B261,'Raw data'!H261)</f>
        <v>0.52649999999999997</v>
      </c>
      <c r="R27" s="15">
        <f>AVERAGE('Raw data'!C261,'Raw data'!I261)</f>
        <v>377.5</v>
      </c>
      <c r="S27" s="15">
        <f t="shared" si="3"/>
        <v>351.0712134043149</v>
      </c>
      <c r="T27" s="73">
        <f t="shared" si="9"/>
        <v>7.0010030717046616</v>
      </c>
      <c r="U27" s="16"/>
      <c r="V27" s="14">
        <f>AVERAGE('Raw data'!B333,'Raw data'!E333,'Raw data'!H333)</f>
        <v>0.314</v>
      </c>
      <c r="W27" s="15">
        <f>AVERAGE('Raw data'!C333,'Raw data'!F333,'Raw data'!I333)</f>
        <v>97.3</v>
      </c>
      <c r="X27" s="15">
        <f t="shared" si="4"/>
        <v>93.495146948498586</v>
      </c>
      <c r="Y27" s="73">
        <f t="shared" si="10"/>
        <v>3.9104347908544819</v>
      </c>
      <c r="Z27" s="16"/>
      <c r="AA27" s="14">
        <f>AVERAGE('Raw data'!B407,'Raw data'!E407,'Raw data'!H407)</f>
        <v>0.316</v>
      </c>
      <c r="AB27" s="15">
        <f>AVERAGE('Raw data'!C407,'Raw data'!F407,'Raw data'!I407)</f>
        <v>33.1</v>
      </c>
      <c r="AC27" s="15">
        <f t="shared" si="5"/>
        <v>33.455952465363318</v>
      </c>
      <c r="AD27" s="73">
        <f t="shared" si="11"/>
        <v>1.0753850917320729</v>
      </c>
    </row>
    <row r="28" spans="2:30" x14ac:dyDescent="0.3">
      <c r="B28" s="14">
        <f>AVERAGE('Raw data'!B45,'Raw data'!E45,'Raw data'!H45)</f>
        <v>1.5246666666666666</v>
      </c>
      <c r="C28" s="15">
        <f>AVERAGE('Raw data'!C45,'Raw data'!F45,'Raw data'!I45)</f>
        <v>1123.3333333333333</v>
      </c>
      <c r="D28" s="15">
        <f t="shared" si="0"/>
        <v>994.07498577123715</v>
      </c>
      <c r="E28" s="73">
        <f t="shared" si="6"/>
        <v>11.506677824518942</v>
      </c>
      <c r="F28" s="16"/>
      <c r="G28" s="14">
        <f>AVERAGE('Raw data'!B116,'Raw data'!H116,'Raw data'!E115)</f>
        <v>0.86766666666666659</v>
      </c>
      <c r="H28" s="15">
        <f>AVERAGE('Raw data'!C116,'Raw data'!I116,'Raw data'!F115)</f>
        <v>535.66666666666663</v>
      </c>
      <c r="I28" s="15">
        <f t="shared" si="1"/>
        <v>414.64650747019834</v>
      </c>
      <c r="J28" s="73">
        <f t="shared" si="7"/>
        <v>22.592437933379269</v>
      </c>
      <c r="K28" s="16"/>
      <c r="L28" s="14">
        <f>AVERAGE('Raw data'!B187,'Raw data'!E187,'Raw data'!H187)</f>
        <v>0.5</v>
      </c>
      <c r="M28" s="15">
        <f>AVERAGE('Raw data'!C187,'Raw data'!F187,'Raw data'!I187)</f>
        <v>244.66666666666666</v>
      </c>
      <c r="N28" s="15">
        <f t="shared" si="2"/>
        <v>217.77696795753604</v>
      </c>
      <c r="O28" s="73">
        <f t="shared" si="8"/>
        <v>10.990340071851749</v>
      </c>
      <c r="P28" s="16"/>
      <c r="Q28" s="14">
        <f>AVERAGE('Raw data'!B262,'Raw data'!H262)</f>
        <v>0.61</v>
      </c>
      <c r="R28" s="15">
        <f>AVERAGE('Raw data'!C262,'Raw data'!I262)</f>
        <v>327</v>
      </c>
      <c r="S28" s="15">
        <f t="shared" si="3"/>
        <v>307.05090615169161</v>
      </c>
      <c r="T28" s="73">
        <f t="shared" si="9"/>
        <v>6.1006403205836062</v>
      </c>
      <c r="U28" s="16"/>
      <c r="V28" s="14">
        <f>AVERAGE('Raw data'!B334,'Raw data'!E334,'Raw data'!H334)</f>
        <v>0.39666666666666667</v>
      </c>
      <c r="W28" s="15">
        <f>AVERAGE('Raw data'!C334,'Raw data'!F334,'Raw data'!I334)</f>
        <v>80.966666666666669</v>
      </c>
      <c r="X28" s="15">
        <f t="shared" si="4"/>
        <v>77.385739055310651</v>
      </c>
      <c r="Y28" s="73">
        <f t="shared" si="10"/>
        <v>4.4227183343219645</v>
      </c>
      <c r="Z28" s="16"/>
      <c r="AA28" s="14">
        <f>AVERAGE('Raw data'!B408,'Raw data'!E408,'Raw data'!H408)</f>
        <v>0.39900000000000002</v>
      </c>
      <c r="AB28" s="15">
        <f>AVERAGE('Raw data'!C408,'Raw data'!F408,'Raw data'!I408)</f>
        <v>27.099999999999998</v>
      </c>
      <c r="AC28" s="15">
        <f t="shared" si="5"/>
        <v>28.332733809052364</v>
      </c>
      <c r="AD28" s="73">
        <f t="shared" si="11"/>
        <v>4.5488332437356682</v>
      </c>
    </row>
    <row r="29" spans="2:30" x14ac:dyDescent="0.3">
      <c r="B29" s="14">
        <f>AVERAGE('Raw data'!B46,'Raw data'!E46,'Raw data'!H46)</f>
        <v>2.3066666666666666</v>
      </c>
      <c r="C29" s="15">
        <f>AVERAGE('Raw data'!C46,'Raw data'!F46,'Raw data'!I46)</f>
        <v>732.66666666666663</v>
      </c>
      <c r="D29" s="15">
        <f t="shared" si="0"/>
        <v>666.96306635835288</v>
      </c>
      <c r="E29" s="73">
        <f t="shared" si="6"/>
        <v>8.9677343459936889</v>
      </c>
      <c r="F29" s="16"/>
      <c r="G29" s="14">
        <f>AVERAGE('Raw data'!B117,'Raw data'!H117,'Raw data'!E116)</f>
        <v>1.1213333333333333</v>
      </c>
      <c r="H29" s="15">
        <f>AVERAGE('Raw data'!C117,'Raw data'!I117,'Raw data'!F116)</f>
        <v>404</v>
      </c>
      <c r="I29" s="15">
        <f t="shared" si="1"/>
        <v>326.49908604598369</v>
      </c>
      <c r="J29" s="73">
        <f t="shared" si="7"/>
        <v>19.183394543073344</v>
      </c>
      <c r="K29" s="16"/>
      <c r="L29" s="14">
        <f>AVERAGE('Raw data'!B188,'Raw data'!E188,'Raw data'!H188)</f>
        <v>0.61933333333333329</v>
      </c>
      <c r="M29" s="15">
        <f>AVERAGE('Raw data'!C188,'Raw data'!F188,'Raw data'!I188)</f>
        <v>207</v>
      </c>
      <c r="N29" s="15">
        <f t="shared" si="2"/>
        <v>180.11761431241268</v>
      </c>
      <c r="O29" s="73">
        <f t="shared" si="8"/>
        <v>12.986659752457641</v>
      </c>
      <c r="P29" s="16"/>
      <c r="Q29" s="14">
        <f>AVERAGE('Raw data'!B263,'Raw data'!H263)</f>
        <v>0.80699999999999994</v>
      </c>
      <c r="R29" s="15">
        <f>AVERAGE('Raw data'!C263,'Raw data'!I263)</f>
        <v>251</v>
      </c>
      <c r="S29" s="15">
        <f t="shared" si="3"/>
        <v>238.00819546013335</v>
      </c>
      <c r="T29" s="73">
        <f t="shared" si="9"/>
        <v>5.1760177449667921</v>
      </c>
      <c r="U29" s="16"/>
      <c r="V29" s="14">
        <f>AVERAGE('Raw data'!B335,'Raw data'!E335,'Raw data'!H335)</f>
        <v>0.5006666666666667</v>
      </c>
      <c r="W29" s="15">
        <f>AVERAGE('Raw data'!C335,'Raw data'!F335,'Raw data'!I335)</f>
        <v>66.333333333333329</v>
      </c>
      <c r="X29" s="15">
        <f t="shared" si="4"/>
        <v>64.096555838206825</v>
      </c>
      <c r="Y29" s="73">
        <f t="shared" si="10"/>
        <v>3.372026374562568</v>
      </c>
      <c r="Z29" s="16"/>
      <c r="AA29" s="14">
        <f>AVERAGE('Raw data'!B409,'Raw data'!E409,'Raw data'!H409)</f>
        <v>0.50066666666666659</v>
      </c>
      <c r="AB29" s="15">
        <f>AVERAGE('Raw data'!C409,'Raw data'!F409,'Raw data'!I409)</f>
        <v>22.599999999999998</v>
      </c>
      <c r="AC29" s="15">
        <f t="shared" si="5"/>
        <v>24.10099450011095</v>
      </c>
      <c r="AD29" s="73">
        <f t="shared" si="11"/>
        <v>6.6415685845617354</v>
      </c>
    </row>
    <row r="30" spans="2:30" x14ac:dyDescent="0.3">
      <c r="B30" s="14">
        <f>AVERAGE('Raw data'!B47,'Raw data'!E47,'Raw data'!H47)</f>
        <v>1.9870000000000001</v>
      </c>
      <c r="C30" s="15">
        <f>AVERAGE('Raw data'!C47,'Raw data'!F47,'Raw data'!I47)</f>
        <v>2203.6666666666665</v>
      </c>
      <c r="D30" s="15">
        <f t="shared" si="0"/>
        <v>770.10409191928079</v>
      </c>
      <c r="E30" s="73">
        <f t="shared" si="6"/>
        <v>65.053512694632545</v>
      </c>
      <c r="F30" s="16"/>
      <c r="G30" s="14">
        <f>AVERAGE('Raw data'!B118,'Raw data'!H118,'Raw data'!E117)</f>
        <v>1.1803333333333332</v>
      </c>
      <c r="H30" s="15">
        <f>AVERAGE('Raw data'!C118,'Raw data'!I118,'Raw data'!F117)</f>
        <v>437.66666666666669</v>
      </c>
      <c r="I30" s="15">
        <f t="shared" si="1"/>
        <v>311.26389536222138</v>
      </c>
      <c r="J30" s="73">
        <f t="shared" si="7"/>
        <v>28.881059703985979</v>
      </c>
      <c r="K30" s="16"/>
      <c r="L30" s="14">
        <f>AVERAGE('Raw data'!B189,'Raw data'!E189,'Raw data'!H189)</f>
        <v>0.79266666666666674</v>
      </c>
      <c r="M30" s="15">
        <f>AVERAGE('Raw data'!C189,'Raw data'!F189,'Raw data'!I189)</f>
        <v>166.66666666666666</v>
      </c>
      <c r="N30" s="15">
        <f t="shared" si="2"/>
        <v>144.70844163696003</v>
      </c>
      <c r="O30" s="73">
        <f t="shared" si="8"/>
        <v>13.174935017823977</v>
      </c>
      <c r="P30" s="16"/>
      <c r="Q30" s="14">
        <f>AVERAGE('Raw data'!B264,'Raw data'!H264)</f>
        <v>1.04</v>
      </c>
      <c r="R30" s="15">
        <f>AVERAGE('Raw data'!C264,'Raw data'!I264)</f>
        <v>200</v>
      </c>
      <c r="S30" s="15">
        <f t="shared" si="3"/>
        <v>188.94441885785841</v>
      </c>
      <c r="T30" s="73">
        <f t="shared" si="9"/>
        <v>5.5277905710707955</v>
      </c>
      <c r="U30" s="16"/>
      <c r="V30" s="14">
        <f>AVERAGE('Raw data'!B336,'Raw data'!E336,'Raw data'!H336)</f>
        <v>0.62966666666666671</v>
      </c>
      <c r="W30" s="15">
        <f>AVERAGE('Raw data'!C336,'Raw data'!F336,'Raw data'!I336)</f>
        <v>54.566666666666663</v>
      </c>
      <c r="X30" s="15">
        <f t="shared" si="4"/>
        <v>53.244105147250636</v>
      </c>
      <c r="Y30" s="73">
        <f t="shared" si="10"/>
        <v>2.4237535481051196</v>
      </c>
      <c r="Z30" s="16"/>
      <c r="AA30" s="14">
        <f>AVERAGE('Raw data'!B410,'Raw data'!E410,'Raw data'!H410)</f>
        <v>0.63100000000000001</v>
      </c>
      <c r="AB30" s="15">
        <f>AVERAGE('Raw data'!C410,'Raw data'!F410,'Raw data'!I410)</f>
        <v>18.433333333333334</v>
      </c>
      <c r="AC30" s="15">
        <f t="shared" si="5"/>
        <v>20.437315632015576</v>
      </c>
      <c r="AD30" s="73">
        <f t="shared" si="11"/>
        <v>10.871513374406378</v>
      </c>
    </row>
    <row r="31" spans="2:30" x14ac:dyDescent="0.3">
      <c r="B31" s="14">
        <f>AVERAGE('Raw data'!B48,'Raw data'!E48,'Raw data'!H48)</f>
        <v>5.7899999999999991</v>
      </c>
      <c r="C31" s="15">
        <f>AVERAGE('Raw data'!C48,'Raw data'!F48,'Raw data'!I48)</f>
        <v>224</v>
      </c>
      <c r="D31" s="15">
        <f t="shared" si="0"/>
        <v>274.68832087445924</v>
      </c>
      <c r="E31" s="73">
        <f t="shared" si="6"/>
        <v>22.628714676097875</v>
      </c>
      <c r="F31" s="16"/>
      <c r="G31" s="14">
        <f>AVERAGE('Raw data'!B119,'Raw data'!H119,'Raw data'!E118)</f>
        <v>1.8133333333333332</v>
      </c>
      <c r="H31" s="15">
        <f>AVERAGE('Raw data'!C119,'Raw data'!I119,'Raw data'!F118)</f>
        <v>217.33333333333334</v>
      </c>
      <c r="I31" s="15">
        <f t="shared" si="1"/>
        <v>208.61989157800625</v>
      </c>
      <c r="J31" s="73">
        <f t="shared" si="7"/>
        <v>4.0092523414081729</v>
      </c>
      <c r="K31" s="16"/>
      <c r="L31" s="14">
        <f>AVERAGE('Raw data'!B190,'Raw data'!E190,'Raw data'!H190)</f>
        <v>0.98966666666666681</v>
      </c>
      <c r="M31" s="15">
        <f>AVERAGE('Raw data'!C190,'Raw data'!F190,'Raw data'!I190)</f>
        <v>140.33333333333334</v>
      </c>
      <c r="N31" s="15">
        <f t="shared" si="2"/>
        <v>118.84561928423703</v>
      </c>
      <c r="O31" s="73">
        <f t="shared" si="8"/>
        <v>15.311910248762217</v>
      </c>
      <c r="P31" s="16"/>
      <c r="Q31" s="14">
        <f>AVERAGE('Raw data'!B265,'Raw data'!H265)</f>
        <v>1.1949999999999998</v>
      </c>
      <c r="R31" s="15">
        <f>AVERAGE('Raw data'!C265,'Raw data'!I265)</f>
        <v>179</v>
      </c>
      <c r="S31" s="15">
        <f t="shared" si="3"/>
        <v>166.50328633596038</v>
      </c>
      <c r="T31" s="73">
        <f t="shared" si="9"/>
        <v>6.9814042815863786</v>
      </c>
      <c r="U31" s="16"/>
      <c r="V31" s="14">
        <f>AVERAGE('Raw data'!B337,'Raw data'!E337,'Raw data'!H337)</f>
        <v>0.79400000000000004</v>
      </c>
      <c r="W31" s="15">
        <f>AVERAGE('Raw data'!C337,'Raw data'!F337,'Raw data'!I337)</f>
        <v>44.79999999999999</v>
      </c>
      <c r="X31" s="15">
        <f t="shared" si="4"/>
        <v>44.134643241779493</v>
      </c>
      <c r="Y31" s="73">
        <f t="shared" si="10"/>
        <v>1.48517133531361</v>
      </c>
      <c r="Z31" s="16"/>
      <c r="AA31" s="14">
        <f>AVERAGE('Raw data'!B411,'Raw data'!E411,'Raw data'!H411)</f>
        <v>0.79266666666666674</v>
      </c>
      <c r="AB31" s="15">
        <f>AVERAGE('Raw data'!C411,'Raw data'!F411,'Raw data'!I411)</f>
        <v>15.433333333333332</v>
      </c>
      <c r="AC31" s="15">
        <f t="shared" si="5"/>
        <v>17.370981526589421</v>
      </c>
      <c r="AD31" s="73">
        <f t="shared" si="11"/>
        <v>12.554955895827796</v>
      </c>
    </row>
    <row r="32" spans="2:30" x14ac:dyDescent="0.3">
      <c r="B32" s="14">
        <f>AVERAGE('Raw data'!B49,'Raw data'!E49,'Raw data'!H49)</f>
        <v>3.7273333333333336</v>
      </c>
      <c r="C32" s="15">
        <f>AVERAGE('Raw data'!C49,'Raw data'!F49,'Raw data'!I49)</f>
        <v>739.33333333333337</v>
      </c>
      <c r="D32" s="15">
        <f t="shared" si="0"/>
        <v>419.96565841481714</v>
      </c>
      <c r="E32" s="73">
        <f t="shared" si="6"/>
        <v>43.196709862738892</v>
      </c>
      <c r="F32" s="16"/>
      <c r="G32" s="14">
        <f>AVERAGE('Raw data'!B120,'Raw data'!H120,'Raw data'!E119)</f>
        <v>2.38</v>
      </c>
      <c r="H32" s="15">
        <f>AVERAGE('Raw data'!C120,'Raw data'!I120,'Raw data'!F119)</f>
        <v>169</v>
      </c>
      <c r="I32" s="15">
        <f t="shared" si="1"/>
        <v>161.91969701527043</v>
      </c>
      <c r="J32" s="73">
        <f t="shared" si="7"/>
        <v>4.1895283933311065</v>
      </c>
      <c r="K32" s="16"/>
      <c r="L32" s="14">
        <f>AVERAGE('Raw data'!B191,'Raw data'!E191,'Raw data'!H191)</f>
        <v>1.26</v>
      </c>
      <c r="M32" s="15">
        <f>AVERAGE('Raw data'!C191,'Raw data'!F191,'Raw data'!I191)</f>
        <v>114.06666666666666</v>
      </c>
      <c r="N32" s="15">
        <f t="shared" si="2"/>
        <v>95.928437592067894</v>
      </c>
      <c r="O32" s="73">
        <f t="shared" si="8"/>
        <v>15.901428177614353</v>
      </c>
      <c r="P32" s="16"/>
      <c r="Q32" s="14">
        <f>AVERAGE('Raw data'!B266,'Raw data'!H266)</f>
        <v>1.4950000000000001</v>
      </c>
      <c r="R32" s="15">
        <f>AVERAGE('Raw data'!C266,'Raw data'!I266)</f>
        <v>167.5</v>
      </c>
      <c r="S32" s="15">
        <f t="shared" si="3"/>
        <v>135.79792998197149</v>
      </c>
      <c r="T32" s="73">
        <f t="shared" si="9"/>
        <v>18.926608965987167</v>
      </c>
      <c r="U32" s="16"/>
      <c r="V32" s="14">
        <f>AVERAGE('Raw data'!B338,'Raw data'!E338,'Raw data'!H338)</f>
        <v>0.999</v>
      </c>
      <c r="W32" s="15">
        <f>AVERAGE('Raw data'!C338,'Raw data'!F338,'Raw data'!I338)</f>
        <v>36.533333333333339</v>
      </c>
      <c r="X32" s="15">
        <f t="shared" si="4"/>
        <v>36.649530188958806</v>
      </c>
      <c r="Y32" s="73">
        <f t="shared" si="10"/>
        <v>0.31805708656606135</v>
      </c>
      <c r="Z32" s="16"/>
      <c r="AA32" s="14">
        <f>AVERAGE('Raw data'!B412,'Raw data'!E412,'Raw data'!H412)</f>
        <v>0.999</v>
      </c>
      <c r="AB32" s="15">
        <f>AVERAGE('Raw data'!C412,'Raw data'!F412,'Raw data'!I412)</f>
        <v>12.9</v>
      </c>
      <c r="AC32" s="15">
        <f t="shared" si="5"/>
        <v>14.73049606731985</v>
      </c>
      <c r="AD32" s="73">
        <f t="shared" si="11"/>
        <v>14.189891994727514</v>
      </c>
    </row>
    <row r="33" spans="2:30" x14ac:dyDescent="0.3">
      <c r="B33" s="14">
        <f>AVERAGE('Raw data'!B50,'Raw data'!E50,'Raw data'!H50)</f>
        <v>6.0133333333333328</v>
      </c>
      <c r="C33" s="15">
        <f>AVERAGE('Raw data'!C50,'Raw data'!F50,'Raw data'!I50)</f>
        <v>165.66666666666666</v>
      </c>
      <c r="D33" s="15">
        <f t="shared" si="0"/>
        <v>264.8481699690301</v>
      </c>
      <c r="E33" s="73">
        <f t="shared" si="6"/>
        <v>59.868110645289804</v>
      </c>
      <c r="F33" s="16"/>
      <c r="G33" s="14">
        <f>AVERAGE('Raw data'!B121,'Raw data'!H121,'Raw data'!E120)</f>
        <v>2.7266666666666666</v>
      </c>
      <c r="H33" s="15">
        <f>AVERAGE('Raw data'!C121,'Raw data'!I121,'Raw data'!F120)</f>
        <v>178.33333333333334</v>
      </c>
      <c r="I33" s="15">
        <f t="shared" si="1"/>
        <v>142.64830002829842</v>
      </c>
      <c r="J33" s="73">
        <f t="shared" si="7"/>
        <v>20.010299049552291</v>
      </c>
      <c r="K33" s="16"/>
      <c r="L33" s="14">
        <f>AVERAGE('Raw data'!B192,'Raw data'!E192,'Raw data'!H192)</f>
        <v>1.6000000000000003</v>
      </c>
      <c r="M33" s="15">
        <f>AVERAGE('Raw data'!C192,'Raw data'!F192,'Raw data'!I192)</f>
        <v>92.100000000000009</v>
      </c>
      <c r="N33" s="15">
        <f t="shared" si="2"/>
        <v>77.609673629279428</v>
      </c>
      <c r="O33" s="73">
        <f t="shared" si="8"/>
        <v>15.733253388404538</v>
      </c>
      <c r="P33" s="16"/>
      <c r="Q33" s="14">
        <f>AVERAGE('Raw data'!B267,'Raw data'!H267)</f>
        <v>2.0049999999999999</v>
      </c>
      <c r="R33" s="15">
        <f>AVERAGE('Raw data'!C267,'Raw data'!I267)</f>
        <v>103.5</v>
      </c>
      <c r="S33" s="15">
        <f t="shared" si="3"/>
        <v>103.96285046579294</v>
      </c>
      <c r="T33" s="73">
        <f t="shared" si="9"/>
        <v>0.44719851767433788</v>
      </c>
      <c r="U33" s="16"/>
      <c r="V33" s="14">
        <f>AVERAGE('Raw data'!B339,'Raw data'!E339,'Raw data'!H339)</f>
        <v>1.2533333333333332</v>
      </c>
      <c r="W33" s="15">
        <f>AVERAGE('Raw data'!C339,'Raw data'!F339,'Raw data'!I339)</f>
        <v>30.566666666666666</v>
      </c>
      <c r="X33" s="15">
        <f t="shared" si="4"/>
        <v>30.504486850117885</v>
      </c>
      <c r="Y33" s="73">
        <f t="shared" si="10"/>
        <v>0.20342360921084301</v>
      </c>
      <c r="Z33" s="16"/>
      <c r="AA33" s="14">
        <f>AVERAGE('Raw data'!B413,'Raw data'!E413,'Raw data'!H413)</f>
        <v>1.26</v>
      </c>
      <c r="AB33" s="15">
        <f>AVERAGE('Raw data'!C413,'Raw data'!F413,'Raw data'!I413)</f>
        <v>10.933333333333332</v>
      </c>
      <c r="AC33" s="15">
        <f t="shared" si="5"/>
        <v>12.484612964071173</v>
      </c>
      <c r="AD33" s="73">
        <f t="shared" si="11"/>
        <v>14.188533207968065</v>
      </c>
    </row>
    <row r="34" spans="2:30" x14ac:dyDescent="0.3">
      <c r="B34" s="14">
        <f>AVERAGE('Raw data'!B51,'Raw data'!E51,'Raw data'!H51)</f>
        <v>7.3133333333333326</v>
      </c>
      <c r="C34" s="15">
        <f>AVERAGE('Raw data'!C51,'Raw data'!F51,'Raw data'!I51)</f>
        <v>140</v>
      </c>
      <c r="D34" s="15">
        <f t="shared" si="0"/>
        <v>219.31385461446249</v>
      </c>
      <c r="E34" s="73">
        <f t="shared" si="6"/>
        <v>56.652753296044636</v>
      </c>
      <c r="F34" s="16"/>
      <c r="G34" s="14">
        <f>AVERAGE('Raw data'!B122,'Raw data'!H122,'Raw data'!E121)</f>
        <v>3.776666666666666</v>
      </c>
      <c r="H34" s="15">
        <f>AVERAGE('Raw data'!C122,'Raw data'!I122,'Raw data'!F121)</f>
        <v>108.96666666666665</v>
      </c>
      <c r="I34" s="15">
        <f t="shared" si="1"/>
        <v>105.29928177130517</v>
      </c>
      <c r="J34" s="73">
        <f t="shared" si="7"/>
        <v>3.3656025347459284</v>
      </c>
      <c r="K34" s="16"/>
      <c r="L34" s="14">
        <f>AVERAGE('Raw data'!B193,'Raw data'!E193,'Raw data'!H193)</f>
        <v>1.9966666666666668</v>
      </c>
      <c r="M34" s="15">
        <f>AVERAGE('Raw data'!C193,'Raw data'!F193,'Raw data'!I193)</f>
        <v>73.766666666666666</v>
      </c>
      <c r="N34" s="15">
        <f t="shared" si="2"/>
        <v>63.766693854035516</v>
      </c>
      <c r="O34" s="73">
        <f t="shared" si="8"/>
        <v>13.556221616761613</v>
      </c>
      <c r="P34" s="16"/>
      <c r="Q34" s="14">
        <f>AVERAGE('Raw data'!B268,'Raw data'!H268)</f>
        <v>2.4950000000000001</v>
      </c>
      <c r="R34" s="15">
        <f>AVERAGE('Raw data'!C268,'Raw data'!I268)</f>
        <v>82.949999999999989</v>
      </c>
      <c r="S34" s="15">
        <f t="shared" si="3"/>
        <v>85.203484084328153</v>
      </c>
      <c r="T34" s="73">
        <f t="shared" si="9"/>
        <v>2.716677618237691</v>
      </c>
      <c r="U34" s="16"/>
      <c r="V34" s="14">
        <f>AVERAGE('Raw data'!B340,'Raw data'!E340,'Raw data'!H340)</f>
        <v>1.5833333333333333</v>
      </c>
      <c r="W34" s="15">
        <f>AVERAGE('Raw data'!C340,'Raw data'!F340,'Raw data'!I340)</f>
        <v>25.600000000000005</v>
      </c>
      <c r="X34" s="15">
        <f t="shared" si="4"/>
        <v>25.24804384687781</v>
      </c>
      <c r="Y34" s="73">
        <f t="shared" si="10"/>
        <v>1.374828723133575</v>
      </c>
      <c r="Z34" s="16"/>
      <c r="AA34" s="14">
        <f>AVERAGE('Raw data'!B414,'Raw data'!E414,'Raw data'!H414)</f>
        <v>1.5833333333333333</v>
      </c>
      <c r="AB34" s="15">
        <f>AVERAGE('Raw data'!C414,'Raw data'!F414,'Raw data'!I414)</f>
        <v>9.42</v>
      </c>
      <c r="AC34" s="15">
        <f t="shared" si="5"/>
        <v>10.609023341003246</v>
      </c>
      <c r="AD34" s="73">
        <f t="shared" si="11"/>
        <v>12.622328460756323</v>
      </c>
    </row>
    <row r="35" spans="2:30" x14ac:dyDescent="0.3">
      <c r="B35" s="14">
        <f>AVERAGE('Raw data'!B52,'Raw data'!E52,'Raw data'!H52)</f>
        <v>9.1833333333333336</v>
      </c>
      <c r="C35" s="15">
        <f>AVERAGE('Raw data'!C52,'Raw data'!F52,'Raw data'!I52)</f>
        <v>119</v>
      </c>
      <c r="D35" s="15">
        <f t="shared" si="0"/>
        <v>176.09686526261569</v>
      </c>
      <c r="E35" s="73">
        <f t="shared" si="6"/>
        <v>47.980559044214871</v>
      </c>
      <c r="F35" s="16"/>
      <c r="G35" s="14">
        <f>AVERAGE('Raw data'!B123,'Raw data'!H123,'Raw data'!E122)</f>
        <v>4.46</v>
      </c>
      <c r="H35" s="15">
        <f>AVERAGE('Raw data'!C123,'Raw data'!I123,'Raw data'!F122)</f>
        <v>92.899999999999991</v>
      </c>
      <c r="I35" s="15">
        <f t="shared" si="1"/>
        <v>90.181664680838722</v>
      </c>
      <c r="J35" s="73">
        <f t="shared" si="7"/>
        <v>2.9260875340810224</v>
      </c>
      <c r="K35" s="16"/>
      <c r="L35" s="14">
        <f>AVERAGE('Raw data'!B194,'Raw data'!E194,'Raw data'!H194)</f>
        <v>2.48</v>
      </c>
      <c r="M35" s="15">
        <f>AVERAGE('Raw data'!C194,'Raw data'!F194,'Raw data'!I194)</f>
        <v>61.699999999999996</v>
      </c>
      <c r="N35" s="15">
        <f t="shared" si="2"/>
        <v>52.611546587477044</v>
      </c>
      <c r="O35" s="73">
        <f t="shared" si="8"/>
        <v>14.730070360653084</v>
      </c>
      <c r="P35" s="16"/>
      <c r="Q35" s="14">
        <f>AVERAGE('Raw data'!B269,'Raw data'!H269)</f>
        <v>3.1950000000000003</v>
      </c>
      <c r="R35" s="15">
        <f>AVERAGE('Raw data'!C269,'Raw data'!I269)</f>
        <v>66.900000000000006</v>
      </c>
      <c r="S35" s="15">
        <f t="shared" si="3"/>
        <v>68.031642970709086</v>
      </c>
      <c r="T35" s="73">
        <f t="shared" si="9"/>
        <v>1.6915440518820335</v>
      </c>
      <c r="U35" s="16"/>
      <c r="V35" s="14">
        <f>AVERAGE('Raw data'!B341,'Raw data'!E341,'Raw data'!H341)</f>
        <v>1.9966666666666668</v>
      </c>
      <c r="W35" s="15">
        <f>AVERAGE('Raw data'!C341,'Raw data'!F341,'Raw data'!I341)</f>
        <v>21.599999999999998</v>
      </c>
      <c r="X35" s="15">
        <f t="shared" si="4"/>
        <v>20.927477227746941</v>
      </c>
      <c r="Y35" s="73">
        <f t="shared" si="10"/>
        <v>3.1135313530234119</v>
      </c>
      <c r="Z35" s="16"/>
      <c r="AA35" s="14">
        <f>AVERAGE('Raw data'!B415,'Raw data'!E415,'Raw data'!H415)</f>
        <v>1.9966666666666668</v>
      </c>
      <c r="AB35" s="15">
        <f>AVERAGE('Raw data'!C415,'Raw data'!F415,'Raw data'!I415)</f>
        <v>7.7566666666666677</v>
      </c>
      <c r="AC35" s="15">
        <f t="shared" si="5"/>
        <v>8.9925801638145373</v>
      </c>
      <c r="AD35" s="73">
        <f t="shared" si="11"/>
        <v>15.933564638777861</v>
      </c>
    </row>
    <row r="36" spans="2:30" x14ac:dyDescent="0.3">
      <c r="B36" s="14">
        <f>AVERAGE('Raw data'!B53,'Raw data'!E53,'Raw data'!H53)</f>
        <v>12.666666666666666</v>
      </c>
      <c r="C36" s="15">
        <f>AVERAGE('Raw data'!C53,'Raw data'!F53,'Raw data'!I53)</f>
        <v>78.400000000000006</v>
      </c>
      <c r="D36" s="15">
        <f t="shared" si="0"/>
        <v>129.16134066834664</v>
      </c>
      <c r="E36" s="73">
        <f t="shared" si="6"/>
        <v>64.746607995340085</v>
      </c>
      <c r="F36" s="16"/>
      <c r="G36" s="14">
        <f>AVERAGE('Raw data'!B124,'Raw data'!H124,'Raw data'!E123)</f>
        <v>5.876666666666666</v>
      </c>
      <c r="H36" s="15">
        <f>AVERAGE('Raw data'!C124,'Raw data'!I124,'Raw data'!F123)</f>
        <v>66.2</v>
      </c>
      <c r="I36" s="15">
        <f t="shared" si="1"/>
        <v>69.739831929618418</v>
      </c>
      <c r="J36" s="73">
        <f t="shared" si="7"/>
        <v>5.3471781414175457</v>
      </c>
      <c r="K36" s="16"/>
      <c r="L36" s="14">
        <f>AVERAGE('Raw data'!B195,'Raw data'!E195,'Raw data'!H195)</f>
        <v>3.1733333333333333</v>
      </c>
      <c r="M36" s="15">
        <f>AVERAGE('Raw data'!C195,'Raw data'!F195,'Raw data'!I195)</f>
        <v>49.166666666666664</v>
      </c>
      <c r="N36" s="15">
        <f t="shared" si="2"/>
        <v>42.277504290614665</v>
      </c>
      <c r="O36" s="73">
        <f t="shared" si="8"/>
        <v>14.011855680105761</v>
      </c>
      <c r="P36" s="16"/>
      <c r="Q36" s="14">
        <f>AVERAGE('Raw data'!B270,'Raw data'!H270)</f>
        <v>3.9899999999999998</v>
      </c>
      <c r="R36" s="15">
        <f>AVERAGE('Raw data'!C270,'Raw data'!I270)</f>
        <v>52.8</v>
      </c>
      <c r="S36" s="15">
        <f t="shared" si="3"/>
        <v>55.575480690441253</v>
      </c>
      <c r="T36" s="73">
        <f t="shared" si="9"/>
        <v>5.2565922167448038</v>
      </c>
      <c r="U36" s="16"/>
      <c r="V36" s="14">
        <f>AVERAGE('Raw data'!B342,'Raw data'!E342,'Raw data'!H342)</f>
        <v>2.5099999999999998</v>
      </c>
      <c r="W36" s="15">
        <f>AVERAGE('Raw data'!C342,'Raw data'!F342,'Raw data'!I342)</f>
        <v>17.733333333333334</v>
      </c>
      <c r="X36" s="15">
        <f t="shared" si="4"/>
        <v>17.390440895289665</v>
      </c>
      <c r="Y36" s="73">
        <f t="shared" si="10"/>
        <v>1.9336039739304682</v>
      </c>
      <c r="Z36" s="16"/>
      <c r="AA36" s="14">
        <f>AVERAGE('Raw data'!B416,'Raw data'!E416,'Raw data'!H416)</f>
        <v>2.5099999999999998</v>
      </c>
      <c r="AB36" s="15">
        <f>AVERAGE('Raw data'!C416,'Raw data'!F416,'Raw data'!I416)</f>
        <v>6.3933333333333335</v>
      </c>
      <c r="AC36" s="15">
        <f t="shared" si="5"/>
        <v>7.6395202891114993</v>
      </c>
      <c r="AD36" s="73">
        <f t="shared" si="11"/>
        <v>19.49197532499738</v>
      </c>
    </row>
    <row r="37" spans="2:30" x14ac:dyDescent="0.3">
      <c r="B37" s="14">
        <f>AVERAGE('Raw data'!B54,'Raw data'!E54,'Raw data'!H54)</f>
        <v>15.700000000000001</v>
      </c>
      <c r="C37" s="15">
        <f>AVERAGE('Raw data'!C54,'Raw data'!F54,'Raw data'!I54)</f>
        <v>64.5</v>
      </c>
      <c r="D37" s="15">
        <f t="shared" si="0"/>
        <v>105.01754094755711</v>
      </c>
      <c r="E37" s="73">
        <f t="shared" si="6"/>
        <v>62.817892941949005</v>
      </c>
      <c r="F37" s="16"/>
      <c r="G37" s="14">
        <f>AVERAGE('Raw data'!B125,'Raw data'!H125,'Raw data'!E124)</f>
        <v>7.41</v>
      </c>
      <c r="H37" s="15">
        <f>AVERAGE('Raw data'!C125,'Raw data'!I125,'Raw data'!F124)</f>
        <v>52.966666666666669</v>
      </c>
      <c r="I37" s="15">
        <f t="shared" si="1"/>
        <v>56.188980393375914</v>
      </c>
      <c r="J37" s="73">
        <f t="shared" si="7"/>
        <v>6.0836634236172031</v>
      </c>
      <c r="K37" s="16"/>
      <c r="L37" s="14">
        <f>AVERAGE('Raw data'!B196,'Raw data'!E196,'Raw data'!H196)</f>
        <v>3.9766666666666666</v>
      </c>
      <c r="M37" s="15">
        <f>AVERAGE('Raw data'!C196,'Raw data'!F196,'Raw data'!I196)</f>
        <v>40.5</v>
      </c>
      <c r="N37" s="15">
        <f t="shared" si="2"/>
        <v>34.607864225427399</v>
      </c>
      <c r="O37" s="73">
        <f t="shared" si="8"/>
        <v>14.548483394006423</v>
      </c>
      <c r="P37" s="16"/>
      <c r="Q37" s="14">
        <f>AVERAGE('Raw data'!B271,'Raw data'!H271)</f>
        <v>5.0350000000000001</v>
      </c>
      <c r="R37" s="15">
        <f>AVERAGE('Raw data'!C271,'Raw data'!I271)</f>
        <v>42.7</v>
      </c>
      <c r="S37" s="15">
        <f t="shared" si="3"/>
        <v>44.971528541396687</v>
      </c>
      <c r="T37" s="73">
        <f t="shared" si="9"/>
        <v>5.3197389728259576</v>
      </c>
      <c r="U37" s="16"/>
      <c r="V37" s="14">
        <f>AVERAGE('Raw data'!B343,'Raw data'!E343,'Raw data'!H343)</f>
        <v>3.1633333333333336</v>
      </c>
      <c r="W37" s="15">
        <f>AVERAGE('Raw data'!C343,'Raw data'!F343,'Raw data'!I343)</f>
        <v>14.799999999999999</v>
      </c>
      <c r="X37" s="15">
        <f t="shared" si="4"/>
        <v>14.421542693912532</v>
      </c>
      <c r="Y37" s="73">
        <f t="shared" si="10"/>
        <v>2.5571439600504555</v>
      </c>
      <c r="Z37" s="16"/>
      <c r="AA37" s="14">
        <f>AVERAGE('Raw data'!B417,'Raw data'!E417,'Raw data'!H417)</f>
        <v>3.16</v>
      </c>
      <c r="AB37" s="15">
        <f>AVERAGE('Raw data'!C417,'Raw data'!F417,'Raw data'!I417)</f>
        <v>5.4533333333333331</v>
      </c>
      <c r="AC37" s="15">
        <f t="shared" si="5"/>
        <v>6.4831792515672513</v>
      </c>
      <c r="AD37" s="73">
        <f t="shared" si="11"/>
        <v>18.884705102088965</v>
      </c>
    </row>
    <row r="38" spans="2:30" x14ac:dyDescent="0.3">
      <c r="B38" s="14">
        <f>AVERAGE('Raw data'!B55,'Raw data'!E55,'Raw data'!H55)</f>
        <v>19.799999999999997</v>
      </c>
      <c r="C38" s="15">
        <f>AVERAGE('Raw data'!C55,'Raw data'!F55,'Raw data'!I55)</f>
        <v>53.666666666666664</v>
      </c>
      <c r="D38" s="15">
        <f t="shared" si="0"/>
        <v>83.972048332310237</v>
      </c>
      <c r="E38" s="73">
        <f t="shared" si="6"/>
        <v>56.469655277596722</v>
      </c>
      <c r="F38" s="16"/>
      <c r="G38" s="14">
        <f>AVERAGE('Raw data'!B126,'Raw data'!H126,'Raw data'!E125)</f>
        <v>9.1233333333333348</v>
      </c>
      <c r="H38" s="15">
        <f>AVERAGE('Raw data'!C126,'Raw data'!I126,'Raw data'!F125)</f>
        <v>43.699999999999996</v>
      </c>
      <c r="I38" s="15">
        <f t="shared" si="1"/>
        <v>46.287977027116064</v>
      </c>
      <c r="J38" s="73">
        <f t="shared" si="7"/>
        <v>5.9221442268102251</v>
      </c>
      <c r="K38" s="16"/>
      <c r="L38" s="14">
        <f>AVERAGE('Raw data'!B197,'Raw data'!E197,'Raw data'!H197)</f>
        <v>5.0200000000000005</v>
      </c>
      <c r="M38" s="15">
        <f>AVERAGE('Raw data'!C197,'Raw data'!F197,'Raw data'!I197)</f>
        <v>33</v>
      </c>
      <c r="N38" s="15">
        <f t="shared" si="2"/>
        <v>28.146117823626202</v>
      </c>
      <c r="O38" s="73">
        <f t="shared" si="8"/>
        <v>14.708733867799387</v>
      </c>
      <c r="P38" s="16"/>
      <c r="Q38" s="14">
        <f>AVERAGE('Raw data'!B272,'Raw data'!H272)</f>
        <v>6.3250000000000002</v>
      </c>
      <c r="R38" s="15">
        <f>AVERAGE('Raw data'!C272,'Raw data'!I272)</f>
        <v>35.25</v>
      </c>
      <c r="S38" s="15">
        <f t="shared" si="3"/>
        <v>36.54104129780935</v>
      </c>
      <c r="T38" s="73">
        <f t="shared" si="9"/>
        <v>3.662528504423689</v>
      </c>
      <c r="U38" s="16"/>
      <c r="V38" s="14">
        <f>AVERAGE('Raw data'!B344,'Raw data'!E344,'Raw data'!H344)</f>
        <v>3.9833333333333329</v>
      </c>
      <c r="W38" s="15">
        <f>AVERAGE('Raw data'!C344,'Raw data'!F344,'Raw data'!I344)</f>
        <v>12.366666666666665</v>
      </c>
      <c r="X38" s="15">
        <f t="shared" si="4"/>
        <v>11.967732483323017</v>
      </c>
      <c r="Y38" s="73">
        <f t="shared" si="10"/>
        <v>3.2258828841804457</v>
      </c>
      <c r="Z38" s="16"/>
      <c r="AA38" s="14">
        <f>AVERAGE('Raw data'!B418,'Raw data'!E418,'Raw data'!H418)</f>
        <v>3.98</v>
      </c>
      <c r="AB38" s="15">
        <f>AVERAGE('Raw data'!C418,'Raw data'!F418,'Raw data'!I418)</f>
        <v>4.4800000000000004</v>
      </c>
      <c r="AC38" s="15">
        <f t="shared" si="5"/>
        <v>5.5002168694372529</v>
      </c>
      <c r="AD38" s="73">
        <f t="shared" si="11"/>
        <v>22.772697978510099</v>
      </c>
    </row>
    <row r="39" spans="2:30" x14ac:dyDescent="0.3">
      <c r="B39" s="14">
        <f>AVERAGE('Raw data'!B56,'Raw data'!E56,'Raw data'!H56)</f>
        <v>25.233333333333334</v>
      </c>
      <c r="C39" s="15">
        <f>AVERAGE('Raw data'!C56,'Raw data'!F56,'Raw data'!I56)</f>
        <v>42.633333333333333</v>
      </c>
      <c r="D39" s="15">
        <f t="shared" si="0"/>
        <v>66.470328275874877</v>
      </c>
      <c r="E39" s="73">
        <f t="shared" si="6"/>
        <v>55.911637863662733</v>
      </c>
      <c r="F39" s="16"/>
      <c r="G39" s="14">
        <f>AVERAGE('Raw data'!B127,'Raw data'!H127,'Raw data'!E126)</f>
        <v>11.766666666666666</v>
      </c>
      <c r="H39" s="15">
        <f>AVERAGE('Raw data'!C127,'Raw data'!I127,'Raw data'!F126)</f>
        <v>35.966666666666669</v>
      </c>
      <c r="I39" s="15">
        <f t="shared" si="1"/>
        <v>36.516908769917301</v>
      </c>
      <c r="J39" s="73">
        <f t="shared" si="7"/>
        <v>1.5298668301685781</v>
      </c>
      <c r="K39" s="16"/>
      <c r="L39" s="14">
        <f>AVERAGE('Raw data'!B198,'Raw data'!E198,'Raw data'!H198)</f>
        <v>6.3166666666666673</v>
      </c>
      <c r="M39" s="15">
        <f>AVERAGE('Raw data'!C198,'Raw data'!F198,'Raw data'!I198)</f>
        <v>27.066666666666666</v>
      </c>
      <c r="N39" s="15">
        <f t="shared" si="2"/>
        <v>22.956429191716669</v>
      </c>
      <c r="O39" s="73">
        <f t="shared" si="8"/>
        <v>15.185606434544324</v>
      </c>
      <c r="P39" s="16"/>
      <c r="Q39" s="14">
        <f>AVERAGE('Raw data'!B273,'Raw data'!H273)</f>
        <v>7.96</v>
      </c>
      <c r="R39" s="15">
        <f>AVERAGE('Raw data'!C273,'Raw data'!I273)</f>
        <v>28.4</v>
      </c>
      <c r="S39" s="15">
        <f t="shared" si="3"/>
        <v>29.641750707992006</v>
      </c>
      <c r="T39" s="73">
        <f t="shared" si="9"/>
        <v>4.3723616478591829</v>
      </c>
      <c r="U39" s="16"/>
      <c r="V39" s="14">
        <f>AVERAGE('Raw data'!B345,'Raw data'!E345,'Raw data'!H345)</f>
        <v>5.01</v>
      </c>
      <c r="W39" s="15">
        <f>AVERAGE('Raw data'!C345,'Raw data'!F345,'Raw data'!I345)</f>
        <v>10.26</v>
      </c>
      <c r="X39" s="15">
        <f t="shared" si="4"/>
        <v>9.9408885496369024</v>
      </c>
      <c r="Y39" s="73">
        <f t="shared" si="10"/>
        <v>3.1102480542212225</v>
      </c>
      <c r="Z39" s="16"/>
      <c r="AA39" s="14">
        <f>AVERAGE('Raw data'!B419,'Raw data'!E419,'Raw data'!H419)</f>
        <v>5.0133333333333328</v>
      </c>
      <c r="AB39" s="15">
        <f>AVERAGE('Raw data'!C419,'Raw data'!F419,'Raw data'!I419)</f>
        <v>3.7566666666666664</v>
      </c>
      <c r="AC39" s="15">
        <f t="shared" si="5"/>
        <v>4.6659247586838486</v>
      </c>
      <c r="AD39" s="73">
        <f t="shared" si="11"/>
        <v>24.203853381113991</v>
      </c>
    </row>
    <row r="40" spans="2:30" x14ac:dyDescent="0.3">
      <c r="B40" s="14">
        <f>AVERAGE('Raw data'!B57,'Raw data'!E57,'Raw data'!H57)</f>
        <v>31.566666666666663</v>
      </c>
      <c r="C40" s="15">
        <f>AVERAGE('Raw data'!C57,'Raw data'!F57,'Raw data'!I57)</f>
        <v>35.1</v>
      </c>
      <c r="D40" s="15">
        <f t="shared" si="0"/>
        <v>53.565525922572199</v>
      </c>
      <c r="E40" s="73">
        <f t="shared" si="6"/>
        <v>52.608335961744146</v>
      </c>
      <c r="F40" s="16"/>
      <c r="G40" s="14">
        <f>AVERAGE('Raw data'!B128,'Raw data'!H128,'Raw data'!E127)</f>
        <v>14.799999999999999</v>
      </c>
      <c r="H40" s="15">
        <f>AVERAGE('Raw data'!C128,'Raw data'!I128,'Raw data'!F127)</f>
        <v>28.733333333333334</v>
      </c>
      <c r="I40" s="15">
        <f t="shared" si="1"/>
        <v>29.489653425187001</v>
      </c>
      <c r="J40" s="73">
        <f t="shared" si="7"/>
        <v>2.6322044960104405</v>
      </c>
      <c r="K40" s="16"/>
      <c r="L40" s="14">
        <f>AVERAGE('Raw data'!B199,'Raw data'!E199,'Raw data'!H199)</f>
        <v>7.9466666666666663</v>
      </c>
      <c r="M40" s="15">
        <f>AVERAGE('Raw data'!C199,'Raw data'!F199,'Raw data'!I199)</f>
        <v>22</v>
      </c>
      <c r="N40" s="15">
        <f t="shared" si="2"/>
        <v>18.726970497595339</v>
      </c>
      <c r="O40" s="73">
        <f t="shared" si="8"/>
        <v>14.877406829112097</v>
      </c>
      <c r="P40" s="16"/>
      <c r="Q40" s="14">
        <f>AVERAGE('Raw data'!B274,'Raw data'!H274)</f>
        <v>9.9849999999999994</v>
      </c>
      <c r="R40" s="15">
        <f>AVERAGE('Raw data'!C274,'Raw data'!I274)</f>
        <v>23.05</v>
      </c>
      <c r="S40" s="15">
        <f t="shared" si="3"/>
        <v>24.116645511857474</v>
      </c>
      <c r="T40" s="73">
        <f t="shared" si="9"/>
        <v>4.6275293356072584</v>
      </c>
      <c r="U40" s="16"/>
      <c r="V40" s="14">
        <f>AVERAGE('Raw data'!B346,'Raw data'!E346,'Raw data'!H346)</f>
        <v>6.3133333333333326</v>
      </c>
      <c r="W40" s="15">
        <f>AVERAGE('Raw data'!C346,'Raw data'!F346,'Raw data'!I346)</f>
        <v>8.4700000000000006</v>
      </c>
      <c r="X40" s="15">
        <f t="shared" si="4"/>
        <v>8.244550581965985</v>
      </c>
      <c r="Y40" s="73">
        <f t="shared" si="10"/>
        <v>2.6617404726566192</v>
      </c>
      <c r="Z40" s="16"/>
      <c r="AA40" s="14">
        <f>AVERAGE('Raw data'!B420,'Raw data'!E420,'Raw data'!H420)</f>
        <v>6.31</v>
      </c>
      <c r="AB40" s="15">
        <f>AVERAGE('Raw data'!C420,'Raw data'!F420,'Raw data'!I420)</f>
        <v>3.1533333333333329</v>
      </c>
      <c r="AC40" s="15">
        <f t="shared" si="5"/>
        <v>3.9603948146563566</v>
      </c>
      <c r="AD40" s="73">
        <f t="shared" si="11"/>
        <v>25.593915898193142</v>
      </c>
    </row>
    <row r="41" spans="2:30" x14ac:dyDescent="0.3">
      <c r="B41" s="14">
        <f>AVERAGE('Raw data'!B58,'Raw data'!E58,'Raw data'!H58)</f>
        <v>39.733333333333327</v>
      </c>
      <c r="C41" s="15">
        <f>AVERAGE('Raw data'!C58,'Raw data'!F58,'Raw data'!I58)</f>
        <v>28.533333333333331</v>
      </c>
      <c r="D41" s="15">
        <f t="shared" si="0"/>
        <v>42.910861427600018</v>
      </c>
      <c r="E41" s="73">
        <f t="shared" si="6"/>
        <v>50.388533040654281</v>
      </c>
      <c r="F41" s="16"/>
      <c r="G41" s="14">
        <f>AVERAGE('Raw data'!B129,'Raw data'!H129,'Raw data'!E128)</f>
        <v>18.566666666666666</v>
      </c>
      <c r="H41" s="15">
        <f>AVERAGE('Raw data'!C129,'Raw data'!I129,'Raw data'!F128)</f>
        <v>23.666666666666668</v>
      </c>
      <c r="I41" s="15">
        <f t="shared" si="1"/>
        <v>23.872835150178265</v>
      </c>
      <c r="J41" s="73">
        <f t="shared" si="7"/>
        <v>0.8711344373729446</v>
      </c>
      <c r="K41" s="16"/>
      <c r="L41" s="14">
        <f>AVERAGE('Raw data'!B200,'Raw data'!E200,'Raw data'!H200)</f>
        <v>10.033333333333333</v>
      </c>
      <c r="M41" s="15">
        <f>AVERAGE('Raw data'!C200,'Raw data'!F200,'Raw data'!I200)</f>
        <v>18.266666666666666</v>
      </c>
      <c r="N41" s="15">
        <f t="shared" si="2"/>
        <v>15.22804195944614</v>
      </c>
      <c r="O41" s="73">
        <f t="shared" si="8"/>
        <v>16.634806791353245</v>
      </c>
      <c r="P41" s="16"/>
      <c r="Q41" s="14">
        <f>AVERAGE('Raw data'!B275,'Raw data'!H275)</f>
        <v>12.6</v>
      </c>
      <c r="R41" s="15">
        <f>AVERAGE('Raw data'!C275,'Raw data'!I275)</f>
        <v>18.75</v>
      </c>
      <c r="S41" s="15">
        <f t="shared" si="3"/>
        <v>19.515292078052205</v>
      </c>
      <c r="T41" s="73">
        <f t="shared" si="9"/>
        <v>4.0815577496117612</v>
      </c>
      <c r="U41" s="16"/>
      <c r="V41" s="14">
        <f>AVERAGE('Raw data'!B347,'Raw data'!E347,'Raw data'!H347)</f>
        <v>7.9433333333333342</v>
      </c>
      <c r="W41" s="15">
        <f>AVERAGE('Raw data'!C347,'Raw data'!F347,'Raw data'!I347)</f>
        <v>7.1366666666666667</v>
      </c>
      <c r="X41" s="15">
        <f t="shared" si="4"/>
        <v>6.8463093873308143</v>
      </c>
      <c r="Y41" s="73">
        <f t="shared" si="10"/>
        <v>4.0685279682744389</v>
      </c>
      <c r="Z41" s="16"/>
      <c r="AA41" s="14">
        <f>AVERAGE('Raw data'!B421,'Raw data'!E421,'Raw data'!H421)</f>
        <v>7.9433333333333342</v>
      </c>
      <c r="AB41" s="15">
        <f>AVERAGE('Raw data'!C421,'Raw data'!F421,'Raw data'!I421)</f>
        <v>2.6333333333333333</v>
      </c>
      <c r="AC41" s="15">
        <f t="shared" si="5"/>
        <v>3.3611576550557487</v>
      </c>
      <c r="AD41" s="73">
        <f t="shared" si="11"/>
        <v>27.638898293256283</v>
      </c>
    </row>
    <row r="42" spans="2:30" x14ac:dyDescent="0.3">
      <c r="B42" s="14">
        <f>AVERAGE('Raw data'!B59,'Raw data'!E59,'Raw data'!H59)</f>
        <v>50.233333333333327</v>
      </c>
      <c r="C42" s="15">
        <f>AVERAGE('Raw data'!C59,'Raw data'!F59,'Raw data'!I59)</f>
        <v>23.100000000000005</v>
      </c>
      <c r="D42" s="15">
        <f t="shared" si="0"/>
        <v>34.230036674696869</v>
      </c>
      <c r="E42" s="73">
        <f t="shared" si="6"/>
        <v>48.18197694673966</v>
      </c>
      <c r="F42" s="16"/>
      <c r="G42" s="14">
        <f>AVERAGE('Raw data'!B130,'Raw data'!H130,'Raw data'!E129)</f>
        <v>23.400000000000002</v>
      </c>
      <c r="H42" s="15">
        <f>AVERAGE('Raw data'!C130,'Raw data'!I130,'Raw data'!F129)</f>
        <v>19.133333333333336</v>
      </c>
      <c r="I42" s="15">
        <f t="shared" si="1"/>
        <v>19.242677882827991</v>
      </c>
      <c r="J42" s="73">
        <f t="shared" si="7"/>
        <v>0.57148719248077162</v>
      </c>
      <c r="K42" s="16"/>
      <c r="L42" s="14">
        <f>AVERAGE('Raw data'!B201,'Raw data'!E201,'Raw data'!H201)</f>
        <v>12.6</v>
      </c>
      <c r="M42" s="15">
        <f>AVERAGE('Raw data'!C201,'Raw data'!F201,'Raw data'!I201)</f>
        <v>15.133333333333333</v>
      </c>
      <c r="N42" s="15">
        <f t="shared" si="2"/>
        <v>12.442046640893816</v>
      </c>
      <c r="O42" s="73">
        <f t="shared" si="8"/>
        <v>17.783832769424123</v>
      </c>
      <c r="P42" s="16"/>
      <c r="Q42" s="14">
        <f>AVERAGE('Raw data'!B276,'Raw data'!H276)</f>
        <v>15.8</v>
      </c>
      <c r="R42" s="15">
        <f>AVERAGE('Raw data'!C276,'Raw data'!I276)</f>
        <v>15.65</v>
      </c>
      <c r="S42" s="15">
        <f t="shared" si="3"/>
        <v>15.882659299498394</v>
      </c>
      <c r="T42" s="73">
        <f t="shared" si="9"/>
        <v>1.4866408913635401</v>
      </c>
      <c r="U42" s="16"/>
      <c r="V42" s="14">
        <f>AVERAGE('Raw data'!B348,'Raw data'!E348,'Raw data'!H348)</f>
        <v>10</v>
      </c>
      <c r="W42" s="15">
        <f>AVERAGE('Raw data'!C348,'Raw data'!F348,'Raw data'!I348)</f>
        <v>5.8633333333333333</v>
      </c>
      <c r="X42" s="15">
        <f t="shared" si="4"/>
        <v>5.6825231937420426</v>
      </c>
      <c r="Y42" s="73">
        <f t="shared" si="10"/>
        <v>3.0837431425461741</v>
      </c>
      <c r="Z42" s="16"/>
      <c r="AA42" s="14">
        <f>AVERAGE('Raw data'!B422,'Raw data'!E422,'Raw data'!H422)</f>
        <v>10</v>
      </c>
      <c r="AB42" s="15">
        <f>AVERAGE('Raw data'!C422,'Raw data'!F422,'Raw data'!I422)</f>
        <v>2.1833333333333336</v>
      </c>
      <c r="AC42" s="15">
        <f t="shared" si="5"/>
        <v>2.852478195473394</v>
      </c>
      <c r="AD42" s="73">
        <f t="shared" si="11"/>
        <v>30.64785628122414</v>
      </c>
    </row>
    <row r="43" spans="2:30" x14ac:dyDescent="0.3">
      <c r="B43" s="14">
        <f>AVERAGE('Raw data'!B60,'Raw data'!E60,'Raw data'!H60)</f>
        <v>62.733333333333327</v>
      </c>
      <c r="C43" s="15">
        <f>AVERAGE('Raw data'!C60,'Raw data'!F60,'Raw data'!I60)</f>
        <v>19.400000000000002</v>
      </c>
      <c r="D43" s="15">
        <f t="shared" si="0"/>
        <v>27.630303014447971</v>
      </c>
      <c r="E43" s="73">
        <f t="shared" si="6"/>
        <v>42.424242342515299</v>
      </c>
      <c r="F43" s="16"/>
      <c r="G43" s="14">
        <f>AVERAGE('Raw data'!B131,'Raw data'!H131,'Raw data'!E130)</f>
        <v>29.5</v>
      </c>
      <c r="H43" s="15">
        <f>AVERAGE('Raw data'!C131,'Raw data'!I131,'Raw data'!F130)</f>
        <v>15.699999999999998</v>
      </c>
      <c r="I43" s="15">
        <f t="shared" si="1"/>
        <v>15.506409213015573</v>
      </c>
      <c r="J43" s="73">
        <f t="shared" si="7"/>
        <v>1.2330623374804122</v>
      </c>
      <c r="K43" s="16"/>
      <c r="L43" s="14">
        <f>AVERAGE('Raw data'!B202,'Raw data'!E202,'Raw data'!H202)</f>
        <v>15.800000000000002</v>
      </c>
      <c r="M43" s="15">
        <f>AVERAGE('Raw data'!C202,'Raw data'!F202,'Raw data'!I202)</f>
        <v>12.366666666666667</v>
      </c>
      <c r="N43" s="15">
        <f t="shared" si="2"/>
        <v>10.179025515244851</v>
      </c>
      <c r="O43" s="73">
        <f t="shared" si="8"/>
        <v>17.689820631443258</v>
      </c>
      <c r="P43" s="16"/>
      <c r="Q43" s="14">
        <f>AVERAGE('Raw data'!B277,'Raw data'!H277)</f>
        <v>19.95</v>
      </c>
      <c r="R43" s="15">
        <f>AVERAGE('Raw data'!C277,'Raw data'!I277)</f>
        <v>13</v>
      </c>
      <c r="S43" s="15">
        <f t="shared" si="3"/>
        <v>12.845224802861649</v>
      </c>
      <c r="T43" s="73">
        <f t="shared" si="9"/>
        <v>1.1905784395257757</v>
      </c>
      <c r="U43" s="16"/>
      <c r="V43" s="14">
        <f>AVERAGE('Raw data'!B349,'Raw data'!E349,'Raw data'!H349)</f>
        <v>12.6</v>
      </c>
      <c r="W43" s="15">
        <f>AVERAGE('Raw data'!C349,'Raw data'!F349,'Raw data'!I349)</f>
        <v>4.9033333333333333</v>
      </c>
      <c r="X43" s="15">
        <f t="shared" si="4"/>
        <v>4.7132863012249118</v>
      </c>
      <c r="Y43" s="73">
        <f t="shared" si="10"/>
        <v>3.8758742102329347</v>
      </c>
      <c r="Z43" s="16"/>
      <c r="AA43" s="14">
        <f>AVERAGE('Raw data'!B423,'Raw data'!E423,'Raw data'!H423)</f>
        <v>12.6</v>
      </c>
      <c r="AB43" s="15">
        <f>AVERAGE('Raw data'!C423,'Raw data'!F423,'Raw data'!I423)</f>
        <v>1.83</v>
      </c>
      <c r="AC43" s="15">
        <f t="shared" si="5"/>
        <v>2.4192999382190741</v>
      </c>
      <c r="AD43" s="73">
        <f t="shared" si="11"/>
        <v>32.202182416342836</v>
      </c>
    </row>
    <row r="44" spans="2:30" x14ac:dyDescent="0.3">
      <c r="B44" s="14">
        <f>AVERAGE('Raw data'!B61,'Raw data'!E61,'Raw data'!H61)</f>
        <v>79.7</v>
      </c>
      <c r="C44" s="15">
        <f>AVERAGE('Raw data'!C61,'Raw data'!F61,'Raw data'!I61)</f>
        <v>16.099999999999998</v>
      </c>
      <c r="D44" s="15">
        <f t="shared" si="0"/>
        <v>21.937113127993548</v>
      </c>
      <c r="E44" s="73">
        <f t="shared" si="6"/>
        <v>36.255361043438207</v>
      </c>
      <c r="F44" s="16"/>
      <c r="G44" s="14">
        <f>AVERAGE('Raw data'!B132,'Raw data'!H132,'Raw data'!E131)</f>
        <v>37.166666666666664</v>
      </c>
      <c r="H44" s="15">
        <f>AVERAGE('Raw data'!C132,'Raw data'!I132,'Raw data'!F131)</f>
        <v>12.733333333333334</v>
      </c>
      <c r="I44" s="15">
        <f t="shared" si="1"/>
        <v>12.502959781419545</v>
      </c>
      <c r="J44" s="73">
        <f t="shared" si="7"/>
        <v>1.8092163762863049</v>
      </c>
      <c r="K44" s="16"/>
      <c r="L44" s="14">
        <f>AVERAGE('Raw data'!B203,'Raw data'!E203,'Raw data'!H203)</f>
        <v>19.966666666666665</v>
      </c>
      <c r="M44" s="15">
        <f>AVERAGE('Raw data'!C203,'Raw data'!F203,'Raw data'!I203)</f>
        <v>10.37</v>
      </c>
      <c r="N44" s="15">
        <f t="shared" si="2"/>
        <v>8.2706254681365756</v>
      </c>
      <c r="O44" s="73">
        <f t="shared" si="8"/>
        <v>20.244691724816043</v>
      </c>
      <c r="P44" s="16"/>
      <c r="Q44" s="14">
        <f>AVERAGE('Raw data'!B278,'Raw data'!H278)</f>
        <v>25.15</v>
      </c>
      <c r="R44" s="15">
        <f>AVERAGE('Raw data'!C278,'Raw data'!I278)</f>
        <v>11.399999999999999</v>
      </c>
      <c r="S44" s="15">
        <f t="shared" si="3"/>
        <v>10.403724303479253</v>
      </c>
      <c r="T44" s="73">
        <f t="shared" si="9"/>
        <v>8.7392604957960174</v>
      </c>
      <c r="U44" s="16"/>
      <c r="V44" s="14">
        <f>AVERAGE('Raw data'!B350,'Raw data'!E350,'Raw data'!H350)</f>
        <v>15.833333333333334</v>
      </c>
      <c r="W44" s="15">
        <f>AVERAGE('Raw data'!C350,'Raw data'!F350,'Raw data'!I350)</f>
        <v>4.0966666666666667</v>
      </c>
      <c r="X44" s="15">
        <f t="shared" si="4"/>
        <v>3.9178890876642178</v>
      </c>
      <c r="Y44" s="73">
        <f t="shared" si="10"/>
        <v>4.3639767046976932</v>
      </c>
      <c r="Z44" s="16"/>
      <c r="AA44" s="14">
        <f>AVERAGE('Raw data'!B424,'Raw data'!E424,'Raw data'!H424)</f>
        <v>15.833333333333334</v>
      </c>
      <c r="AB44" s="15">
        <f>AVERAGE('Raw data'!C424,'Raw data'!F424,'Raw data'!I424)</f>
        <v>1.5233333333333334</v>
      </c>
      <c r="AC44" s="15">
        <f t="shared" si="5"/>
        <v>2.0558434280115772</v>
      </c>
      <c r="AD44" s="73">
        <f t="shared" si="11"/>
        <v>34.956898994195427</v>
      </c>
    </row>
    <row r="45" spans="2:30" x14ac:dyDescent="0.3">
      <c r="B45" s="14">
        <f>AVERAGE('Raw data'!B62,'Raw data'!E62,'Raw data'!H62)</f>
        <v>99.8</v>
      </c>
      <c r="C45" s="15">
        <f>AVERAGE('Raw data'!C62,'Raw data'!F62,'Raw data'!I62)</f>
        <v>13.300000000000002</v>
      </c>
      <c r="D45" s="15">
        <f t="shared" si="0"/>
        <v>17.661760922019656</v>
      </c>
      <c r="E45" s="73">
        <f t="shared" si="6"/>
        <v>32.795194902403409</v>
      </c>
      <c r="F45" s="16"/>
      <c r="G45" s="14">
        <f>AVERAGE('Raw data'!B133,'Raw data'!H133,'Raw data'!E132)</f>
        <v>46.666666666666664</v>
      </c>
      <c r="H45" s="15">
        <f>AVERAGE('Raw data'!C133,'Raw data'!I133,'Raw data'!F132)</f>
        <v>10.696666666666665</v>
      </c>
      <c r="I45" s="15">
        <f t="shared" si="1"/>
        <v>10.113283133797477</v>
      </c>
      <c r="J45" s="73">
        <f t="shared" si="7"/>
        <v>5.4538815787085237</v>
      </c>
      <c r="K45" s="16"/>
      <c r="L45" s="14">
        <f>AVERAGE('Raw data'!B204,'Raw data'!E204,'Raw data'!H204)</f>
        <v>25.133333333333336</v>
      </c>
      <c r="M45" s="15">
        <f>AVERAGE('Raw data'!C204,'Raw data'!F204,'Raw data'!I204)</f>
        <v>8.6433333333333326</v>
      </c>
      <c r="N45" s="15">
        <f t="shared" si="2"/>
        <v>6.7434479634658073</v>
      </c>
      <c r="O45" s="73">
        <f t="shared" si="8"/>
        <v>21.980933704599217</v>
      </c>
      <c r="P45" s="16"/>
      <c r="Q45" s="14">
        <f>AVERAGE('Raw data'!B279,'Raw data'!H279)</f>
        <v>31.65</v>
      </c>
      <c r="R45" s="15">
        <f>AVERAGE('Raw data'!C279,'Raw data'!I279)</f>
        <v>8.8049999999999997</v>
      </c>
      <c r="S45" s="15">
        <f t="shared" si="3"/>
        <v>8.4397011389724845</v>
      </c>
      <c r="T45" s="73">
        <f t="shared" si="9"/>
        <v>4.1487661672630916</v>
      </c>
      <c r="U45" s="16"/>
      <c r="V45" s="14">
        <f>AVERAGE('Raw data'!B351,'Raw data'!E351,'Raw data'!H351)</f>
        <v>19.966666666666665</v>
      </c>
      <c r="W45" s="15">
        <f>AVERAGE('Raw data'!C351,'Raw data'!F351,'Raw data'!I351)</f>
        <v>3.39</v>
      </c>
      <c r="X45" s="15">
        <f t="shared" si="4"/>
        <v>3.247441075442774</v>
      </c>
      <c r="Y45" s="73">
        <f t="shared" si="10"/>
        <v>4.2052780105376417</v>
      </c>
      <c r="Z45" s="16"/>
      <c r="AA45" s="14">
        <f>AVERAGE('Raw data'!B425,'Raw data'!E425,'Raw data'!H425)</f>
        <v>20</v>
      </c>
      <c r="AB45" s="15">
        <f>AVERAGE('Raw data'!C425,'Raw data'!F425,'Raw data'!I425)</f>
        <v>1.2833333333333334</v>
      </c>
      <c r="AC45" s="15">
        <f t="shared" si="5"/>
        <v>1.7405345950816045</v>
      </c>
      <c r="AD45" s="73">
        <f t="shared" si="11"/>
        <v>35.626072344021118</v>
      </c>
    </row>
    <row r="46" spans="2:30" x14ac:dyDescent="0.3">
      <c r="B46" s="14"/>
      <c r="C46" s="15"/>
      <c r="D46" s="15"/>
      <c r="E46" s="15"/>
      <c r="F46" s="16"/>
      <c r="G46" s="14">
        <f>AVERAGE('Raw data'!B134,'Raw data'!H134,'Raw data'!E133)</f>
        <v>58.766666666666673</v>
      </c>
      <c r="H46" s="15">
        <f>AVERAGE('Raw data'!C134,'Raw data'!I134,'Raw data'!F133)</f>
        <v>8.83</v>
      </c>
      <c r="I46" s="15">
        <f t="shared" si="1"/>
        <v>8.1580612139853876</v>
      </c>
      <c r="J46" s="73">
        <f t="shared" si="7"/>
        <v>7.6097257759299248</v>
      </c>
      <c r="K46" s="16"/>
      <c r="L46" s="14">
        <f>AVERAGE('Raw data'!B205,'Raw data'!E205,'Raw data'!H205)</f>
        <v>31.600000000000005</v>
      </c>
      <c r="M46" s="15">
        <f>AVERAGE('Raw data'!C205,'Raw data'!F205,'Raw data'!I205)</f>
        <v>7.2600000000000007</v>
      </c>
      <c r="N46" s="15">
        <f t="shared" si="2"/>
        <v>5.5039676902289925</v>
      </c>
      <c r="O46" s="73">
        <f t="shared" si="8"/>
        <v>24.187772861859617</v>
      </c>
      <c r="P46" s="16"/>
      <c r="Q46" s="14">
        <f>AVERAGE('Raw data'!B280,'Raw data'!H280)</f>
        <v>39.849999999999994</v>
      </c>
      <c r="R46" s="15">
        <f>AVERAGE('Raw data'!C280,'Raw data'!I280)</f>
        <v>7.34</v>
      </c>
      <c r="S46" s="15">
        <f t="shared" si="3"/>
        <v>6.8433080423764467</v>
      </c>
      <c r="T46" s="73">
        <f t="shared" si="9"/>
        <v>6.7669204035906416</v>
      </c>
      <c r="U46" s="16"/>
      <c r="V46" s="14">
        <f>AVERAGE('Raw data'!B352,'Raw data'!E352,'Raw data'!H352)</f>
        <v>25.100000000000005</v>
      </c>
      <c r="W46" s="15">
        <f>AVERAGE('Raw data'!C352,'Raw data'!F352,'Raw data'!I352)</f>
        <v>2.8066666666666666</v>
      </c>
      <c r="X46" s="15">
        <f t="shared" si="4"/>
        <v>2.6985781166468623</v>
      </c>
      <c r="Y46" s="73">
        <f t="shared" si="10"/>
        <v>3.8511359864538361</v>
      </c>
      <c r="Z46" s="16"/>
      <c r="AA46" s="14">
        <f>AVERAGE('Raw data'!B426,'Raw data'!E426,'Raw data'!H426)</f>
        <v>25.100000000000005</v>
      </c>
      <c r="AB46" s="15">
        <f>AVERAGE('Raw data'!C426,'Raw data'!F426,'Raw data'!I426)</f>
        <v>1.0666666666666667</v>
      </c>
      <c r="AC46" s="15">
        <f t="shared" si="5"/>
        <v>1.4804056014119173</v>
      </c>
      <c r="AD46" s="73">
        <f t="shared" si="11"/>
        <v>38.788025132367252</v>
      </c>
    </row>
    <row r="47" spans="2:30" x14ac:dyDescent="0.3">
      <c r="B47" s="14"/>
      <c r="C47" s="15"/>
      <c r="D47" s="15"/>
      <c r="E47" s="15"/>
      <c r="F47" s="16"/>
      <c r="G47" s="14">
        <f>AVERAGE('Raw data'!B135,'Raw data'!H135,'Raw data'!E134)</f>
        <v>74</v>
      </c>
      <c r="H47" s="15">
        <f>AVERAGE('Raw data'!C135,'Raw data'!I135,'Raw data'!F134)</f>
        <v>7.293333333333333</v>
      </c>
      <c r="I47" s="15">
        <f t="shared" si="1"/>
        <v>6.5811798541433246</v>
      </c>
      <c r="J47" s="73">
        <f t="shared" si="7"/>
        <v>9.7644444130257089</v>
      </c>
      <c r="K47" s="16"/>
      <c r="L47" s="14">
        <f>AVERAGE('Raw data'!B206,'Raw data'!E206,'Raw data'!H206)</f>
        <v>39.799999999999997</v>
      </c>
      <c r="M47" s="15">
        <f>AVERAGE('Raw data'!C206,'Raw data'!F206,'Raw data'!I206)</f>
        <v>6.07</v>
      </c>
      <c r="N47" s="15">
        <f t="shared" si="2"/>
        <v>4.4853513445122326</v>
      </c>
      <c r="O47" s="73">
        <f t="shared" si="8"/>
        <v>26.106238146421212</v>
      </c>
      <c r="P47" s="16"/>
      <c r="Q47" s="14">
        <f>AVERAGE('Raw data'!B281,'Raw data'!H281)</f>
        <v>50.150000000000006</v>
      </c>
      <c r="R47" s="15">
        <f>AVERAGE('Raw data'!C281,'Raw data'!I281)</f>
        <v>6.06</v>
      </c>
      <c r="S47" s="15">
        <f t="shared" si="3"/>
        <v>5.5513429121083995</v>
      </c>
      <c r="T47" s="73">
        <f t="shared" si="9"/>
        <v>8.3936813183432371</v>
      </c>
      <c r="U47" s="16"/>
      <c r="V47" s="14">
        <f>AVERAGE('Raw data'!B353,'Raw data'!E353,'Raw data'!H353)</f>
        <v>31.600000000000005</v>
      </c>
      <c r="W47" s="15">
        <f>AVERAGE('Raw data'!C353,'Raw data'!F353,'Raw data'!I353)</f>
        <v>2.36</v>
      </c>
      <c r="X47" s="15">
        <f t="shared" si="4"/>
        <v>2.2397865011964671</v>
      </c>
      <c r="Y47" s="73">
        <f t="shared" si="10"/>
        <v>5.093792322183595</v>
      </c>
      <c r="Z47" s="16"/>
      <c r="AA47" s="14">
        <f>AVERAGE('Raw data'!B427,'Raw data'!E427,'Raw data'!H427)</f>
        <v>31.600000000000005</v>
      </c>
      <c r="AB47" s="15">
        <f>AVERAGE('Raw data'!C427,'Raw data'!F427,'Raw data'!I427)</f>
        <v>0.89833333333333343</v>
      </c>
      <c r="AC47" s="15">
        <f t="shared" si="5"/>
        <v>1.2563269048001875</v>
      </c>
      <c r="AD47" s="73">
        <f t="shared" si="11"/>
        <v>39.850861387775957</v>
      </c>
    </row>
    <row r="48" spans="2:30" x14ac:dyDescent="0.3">
      <c r="B48" s="14"/>
      <c r="C48" s="15"/>
      <c r="D48" s="15"/>
      <c r="E48" s="15"/>
      <c r="F48" s="16"/>
      <c r="G48" s="14">
        <f>AVERAGE('Raw data'!B136,'Raw data'!H136,'Raw data'!E135)</f>
        <v>93.2</v>
      </c>
      <c r="H48" s="15">
        <f>AVERAGE('Raw data'!C136,'Raw data'!I136,'Raw data'!F135)</f>
        <v>5.9833333333333334</v>
      </c>
      <c r="I48" s="15">
        <f t="shared" si="1"/>
        <v>5.3081442688736464</v>
      </c>
      <c r="J48" s="73">
        <f t="shared" si="7"/>
        <v>11.284496899047692</v>
      </c>
      <c r="K48" s="16"/>
      <c r="L48" s="14">
        <f>AVERAGE('Raw data'!B207,'Raw data'!E207,'Raw data'!H207)</f>
        <v>50.066666666666663</v>
      </c>
      <c r="M48" s="15">
        <f>AVERAGE('Raw data'!C207,'Raw data'!F207,'Raw data'!I207)</f>
        <v>5.0566666666666675</v>
      </c>
      <c r="N48" s="15">
        <f t="shared" si="2"/>
        <v>3.6592117282053804</v>
      </c>
      <c r="O48" s="73">
        <f t="shared" si="8"/>
        <v>27.635891993301655</v>
      </c>
      <c r="P48" s="16"/>
      <c r="Q48" s="14">
        <f>AVERAGE('Raw data'!B282,'Raw data'!H282)</f>
        <v>63.05</v>
      </c>
      <c r="R48" s="15">
        <f>AVERAGE('Raw data'!C282,'Raw data'!I282)</f>
        <v>5.37</v>
      </c>
      <c r="S48" s="15">
        <f t="shared" si="3"/>
        <v>4.5073363285800783</v>
      </c>
      <c r="T48" s="73">
        <f t="shared" si="9"/>
        <v>16.064500398881226</v>
      </c>
      <c r="U48" s="16"/>
      <c r="V48" s="14">
        <f>AVERAGE('Raw data'!B354,'Raw data'!E354,'Raw data'!H354)</f>
        <v>39.799999999999997</v>
      </c>
      <c r="W48" s="15">
        <f>AVERAGE('Raw data'!C354,'Raw data'!F354,'Raw data'!I354)</f>
        <v>1.9833333333333334</v>
      </c>
      <c r="X48" s="15">
        <f t="shared" si="4"/>
        <v>1.8583626709181775</v>
      </c>
      <c r="Y48" s="73">
        <f t="shared" si="10"/>
        <v>6.3010418024448329</v>
      </c>
      <c r="Z48" s="16"/>
      <c r="AA48" s="14">
        <f>AVERAGE('Raw data'!B428,'Raw data'!E428,'Raw data'!H428)</f>
        <v>39.799999999999997</v>
      </c>
      <c r="AB48" s="15">
        <f>AVERAGE('Raw data'!C428,'Raw data'!F428,'Raw data'!I428)</f>
        <v>0.75900000000000001</v>
      </c>
      <c r="AC48" s="15">
        <f t="shared" si="5"/>
        <v>1.0658459634043642</v>
      </c>
      <c r="AD48" s="73">
        <f t="shared" si="11"/>
        <v>40.427663162630331</v>
      </c>
    </row>
    <row r="49" spans="2:30" x14ac:dyDescent="0.3">
      <c r="B49" s="14"/>
      <c r="C49" s="15"/>
      <c r="D49" s="15"/>
      <c r="E49" s="15"/>
      <c r="F49" s="16"/>
      <c r="G49" s="14">
        <f>AVERAGE('Raw data'!B137,'Raw data'!H137,'Raw data'!E136)</f>
        <v>117.26666666666667</v>
      </c>
      <c r="H49" s="15">
        <f>AVERAGE('Raw data'!C137,'Raw data'!I137,'Raw data'!F136)</f>
        <v>4.9566666666666661</v>
      </c>
      <c r="I49" s="15">
        <f t="shared" si="1"/>
        <v>4.2852702915754133</v>
      </c>
      <c r="J49" s="73">
        <f t="shared" si="7"/>
        <v>13.545320277563947</v>
      </c>
      <c r="K49" s="16"/>
      <c r="L49" s="14">
        <f>AVERAGE('Raw data'!B208,'Raw data'!E208,'Raw data'!H208)</f>
        <v>63.1</v>
      </c>
      <c r="M49" s="15">
        <f>AVERAGE('Raw data'!C208,'Raw data'!F208,'Raw data'!I208)</f>
        <v>4.25</v>
      </c>
      <c r="N49" s="15">
        <f t="shared" si="2"/>
        <v>2.9802698798634153</v>
      </c>
      <c r="O49" s="73">
        <f t="shared" si="8"/>
        <v>29.876002826743171</v>
      </c>
      <c r="P49" s="16"/>
      <c r="Q49" s="14">
        <f>AVERAGE('Raw data'!B283,'Raw data'!H283)</f>
        <v>79.400000000000006</v>
      </c>
      <c r="R49" s="15">
        <f>AVERAGE('Raw data'!C283,'Raw data'!I283)</f>
        <v>4.58</v>
      </c>
      <c r="S49" s="15">
        <f t="shared" si="3"/>
        <v>3.6541422514059736</v>
      </c>
      <c r="T49" s="73">
        <f t="shared" si="9"/>
        <v>20.215234685459095</v>
      </c>
      <c r="U49" s="16"/>
      <c r="V49" s="14">
        <f>AVERAGE('Raw data'!B355,'Raw data'!E355,'Raw data'!H355)</f>
        <v>50.1</v>
      </c>
      <c r="W49" s="15">
        <f>AVERAGE('Raw data'!C355,'Raw data'!F355,'Raw data'!I355)</f>
        <v>1.6633333333333331</v>
      </c>
      <c r="X49" s="15">
        <f t="shared" si="4"/>
        <v>1.542586784406462</v>
      </c>
      <c r="Y49" s="73">
        <f t="shared" si="10"/>
        <v>7.259311558729725</v>
      </c>
      <c r="Z49" s="16"/>
      <c r="AA49" s="14">
        <f>AVERAGE('Raw data'!B429,'Raw data'!E429,'Raw data'!H429)</f>
        <v>50.1</v>
      </c>
      <c r="AB49" s="15">
        <f>AVERAGE('Raw data'!C429,'Raw data'!F429,'Raw data'!I429)</f>
        <v>0.63933333333333342</v>
      </c>
      <c r="AC49" s="15">
        <f t="shared" si="5"/>
        <v>0.90460342024004226</v>
      </c>
      <c r="AD49" s="73">
        <f t="shared" si="11"/>
        <v>41.491671570392405</v>
      </c>
    </row>
    <row r="50" spans="2:30" x14ac:dyDescent="0.3">
      <c r="B50" s="14"/>
      <c r="C50" s="15"/>
      <c r="D50" s="15"/>
      <c r="E50" s="15"/>
      <c r="F50" s="16"/>
      <c r="G50" s="14"/>
      <c r="H50" s="15"/>
      <c r="I50" s="15"/>
      <c r="J50" s="15"/>
      <c r="K50" s="16"/>
      <c r="L50" s="14">
        <f>AVERAGE('Raw data'!B209,'Raw data'!E209,'Raw data'!H209)</f>
        <v>79.466666666666669</v>
      </c>
      <c r="M50" s="15">
        <f>AVERAGE('Raw data'!C209,'Raw data'!F209,'Raw data'!I209)</f>
        <v>3.5466666666666669</v>
      </c>
      <c r="N50" s="15">
        <f t="shared" si="2"/>
        <v>2.4289131171358727</v>
      </c>
      <c r="O50" s="73">
        <f>ABS(M50-N50)/M50*100</f>
        <v>31.515607599552464</v>
      </c>
      <c r="P50" s="16"/>
      <c r="Q50" s="14">
        <f>AVERAGE('Raw data'!B284,'Raw data'!H284)</f>
        <v>99.95</v>
      </c>
      <c r="R50" s="15">
        <f>AVERAGE('Raw data'!C284,'Raw data'!I284)</f>
        <v>3.51</v>
      </c>
      <c r="S50" s="15">
        <f t="shared" si="3"/>
        <v>2.96352427467383</v>
      </c>
      <c r="T50" s="73">
        <f>ABS(R50-S50)/R50*100</f>
        <v>15.569108983651564</v>
      </c>
      <c r="U50" s="16"/>
      <c r="V50" s="14">
        <f>AVERAGE('Raw data'!B356,'Raw data'!E356,'Raw data'!H356)</f>
        <v>63.1</v>
      </c>
      <c r="W50" s="15">
        <f>AVERAGE('Raw data'!C356,'Raw data'!F356,'Raw data'!I356)</f>
        <v>1.39</v>
      </c>
      <c r="X50" s="15">
        <f t="shared" si="4"/>
        <v>1.2799027773521652</v>
      </c>
      <c r="Y50" s="73">
        <f>ABS(W50-X50)/W50*100</f>
        <v>7.9206634998442258</v>
      </c>
      <c r="Z50" s="16"/>
      <c r="AA50" s="14">
        <f>AVERAGE('Raw data'!B430,'Raw data'!E430,'Raw data'!H430)</f>
        <v>63.1</v>
      </c>
      <c r="AB50" s="15">
        <f>AVERAGE('Raw data'!C430,'Raw data'!F430,'Raw data'!I430)</f>
        <v>0.54866666666666675</v>
      </c>
      <c r="AC50" s="15">
        <f t="shared" si="5"/>
        <v>0.76745534346919964</v>
      </c>
      <c r="AD50" s="73">
        <f>ABS(AB50-AC50)/AB50*100</f>
        <v>39.876429550886911</v>
      </c>
    </row>
    <row r="51" spans="2:30" x14ac:dyDescent="0.3">
      <c r="B51" s="14"/>
      <c r="C51" s="15"/>
      <c r="D51" s="15"/>
      <c r="E51" s="15"/>
      <c r="F51" s="16"/>
      <c r="G51" s="14"/>
      <c r="H51" s="15"/>
      <c r="I51" s="15"/>
      <c r="J51" s="15"/>
      <c r="K51" s="16"/>
      <c r="L51" s="14">
        <f>AVERAGE('Raw data'!B210,'Raw data'!E210,'Raw data'!H210)</f>
        <v>99.966666666666654</v>
      </c>
      <c r="M51" s="15">
        <f>AVERAGE('Raw data'!C210,'Raw data'!F210,'Raw data'!I210)</f>
        <v>2.9966666666666666</v>
      </c>
      <c r="N51" s="15">
        <f t="shared" si="2"/>
        <v>1.9815222968080926</v>
      </c>
      <c r="O51" s="73">
        <f t="shared" si="8"/>
        <v>33.875785423534168</v>
      </c>
      <c r="P51" s="16"/>
      <c r="Q51" s="14"/>
      <c r="R51" s="15"/>
      <c r="S51" s="15"/>
      <c r="T51" s="73"/>
      <c r="U51" s="16"/>
      <c r="V51" s="14">
        <f>AVERAGE('Raw data'!B357,'Raw data'!E357,'Raw data'!H357)</f>
        <v>79.400000000000006</v>
      </c>
      <c r="W51" s="15">
        <f>AVERAGE('Raw data'!C357,'Raw data'!F357,'Raw data'!I357)</f>
        <v>1.1833333333333333</v>
      </c>
      <c r="X51" s="15">
        <f t="shared" si="4"/>
        <v>1.0627434169794598</v>
      </c>
      <c r="Y51" s="73">
        <f t="shared" ref="Y51:Y52" si="12">ABS(W51-X51)/W51*100</f>
        <v>10.190697156665367</v>
      </c>
      <c r="Z51" s="16"/>
      <c r="AA51" s="14">
        <f>AVERAGE('Raw data'!B431,'Raw data'!E431,'Raw data'!H431)</f>
        <v>79.400000000000006</v>
      </c>
      <c r="AB51" s="73">
        <f>AVERAGE('Raw data'!C431,'Raw data'!F431,'Raw data'!I431)</f>
        <v>0.48233333333333334</v>
      </c>
      <c r="AC51" s="15">
        <f t="shared" si="5"/>
        <v>0.65152851292456948</v>
      </c>
      <c r="AD51" s="73">
        <f>ABS(AB51-AC51)/AB51*100</f>
        <v>35.07847538173521</v>
      </c>
    </row>
    <row r="52" spans="2:30" x14ac:dyDescent="0.3">
      <c r="B52" s="14"/>
      <c r="F52" s="16"/>
      <c r="G52" s="14"/>
      <c r="H52" s="15"/>
      <c r="I52" s="15"/>
      <c r="J52" s="15"/>
      <c r="K52" s="16"/>
      <c r="L52" s="14"/>
      <c r="M52" s="15"/>
      <c r="N52" s="15"/>
      <c r="O52" s="15"/>
      <c r="P52" s="16"/>
      <c r="Q52" s="14"/>
      <c r="R52" s="15"/>
      <c r="S52" s="15"/>
      <c r="T52" s="15"/>
      <c r="U52" s="16"/>
      <c r="V52" s="14">
        <f>AVERAGE('Raw data'!B358,'Raw data'!E358,'Raw data'!H358)</f>
        <v>100</v>
      </c>
      <c r="W52" s="15">
        <f>AVERAGE('Raw data'!C358,'Raw data'!F358,'Raw data'!I358)</f>
        <v>1.0043333333333333</v>
      </c>
      <c r="X52" s="15">
        <f t="shared" si="4"/>
        <v>0.88179091204778171</v>
      </c>
      <c r="Y52" s="73">
        <f t="shared" si="12"/>
        <v>12.201369527270321</v>
      </c>
      <c r="Z52" s="16"/>
      <c r="AA52" s="14">
        <f>AVERAGE('Raw data'!B432,'Raw data'!E432,'Raw data'!H432)</f>
        <v>100</v>
      </c>
      <c r="AB52" s="15">
        <f>AVERAGE('Raw data'!C432,'Raw data'!F432,'Raw data'!I432)</f>
        <v>0.42599999999999999</v>
      </c>
      <c r="AC52" s="15">
        <f t="shared" si="5"/>
        <v>0.55276045336287738</v>
      </c>
      <c r="AD52" s="73">
        <f t="shared" ref="AD52" si="13">ABS(AB52-AC52)/AB52*100</f>
        <v>29.755974967811593</v>
      </c>
    </row>
    <row r="53" spans="2:30" x14ac:dyDescent="0.3">
      <c r="B53" s="14"/>
      <c r="F53" s="16"/>
      <c r="G53" s="14"/>
      <c r="H53" s="15"/>
      <c r="I53" s="15"/>
      <c r="J53" s="15"/>
      <c r="K53" s="16"/>
      <c r="L53" s="14"/>
      <c r="M53" s="15"/>
      <c r="N53" s="15"/>
      <c r="O53" s="15"/>
      <c r="P53" s="16"/>
      <c r="Q53" s="14"/>
      <c r="R53" s="15"/>
      <c r="S53" s="15"/>
      <c r="T53" s="15"/>
      <c r="U53" s="16"/>
      <c r="V53" s="14"/>
      <c r="W53" s="15"/>
      <c r="X53" s="15"/>
      <c r="Y53" s="15"/>
      <c r="Z53" s="16"/>
      <c r="AA53" s="14"/>
      <c r="AB53" s="15"/>
      <c r="AC53" s="15"/>
      <c r="AD53" s="15"/>
    </row>
    <row r="54" spans="2:30" x14ac:dyDescent="0.3">
      <c r="B54" s="14"/>
      <c r="F54" s="16"/>
      <c r="G54" s="14"/>
      <c r="H54" s="15"/>
      <c r="I54" s="15"/>
      <c r="J54" s="15"/>
      <c r="K54" s="16"/>
      <c r="L54" s="14"/>
      <c r="M54" s="15"/>
      <c r="N54" s="15"/>
      <c r="O54" s="15"/>
      <c r="P54" s="16"/>
      <c r="Q54" s="14"/>
      <c r="R54" s="15"/>
      <c r="S54" s="15"/>
      <c r="T54" s="15"/>
      <c r="U54" s="16"/>
      <c r="V54" s="14"/>
      <c r="W54" s="15"/>
      <c r="X54" s="15"/>
      <c r="Y54" s="15"/>
      <c r="Z54" s="16"/>
      <c r="AA54" s="15"/>
      <c r="AB54" s="15"/>
      <c r="AC54" s="15"/>
      <c r="AD54" s="15"/>
    </row>
    <row r="55" spans="2:30" x14ac:dyDescent="0.3">
      <c r="B55" s="15" t="s">
        <v>91</v>
      </c>
      <c r="C55" s="15" t="s">
        <v>88</v>
      </c>
      <c r="D55" s="15">
        <f>MAX(E23:E45)</f>
        <v>81.853982550821328</v>
      </c>
      <c r="E55" s="15"/>
      <c r="F55" s="16"/>
      <c r="G55" s="15" t="s">
        <v>91</v>
      </c>
      <c r="H55" s="15" t="s">
        <v>88</v>
      </c>
      <c r="I55" s="15">
        <f>MAX(J23:J49)</f>
        <v>28.881059703985979</v>
      </c>
      <c r="J55" s="15"/>
      <c r="K55" s="16"/>
      <c r="L55" s="15" t="s">
        <v>91</v>
      </c>
      <c r="M55" s="15" t="s">
        <v>88</v>
      </c>
      <c r="N55" s="15">
        <f>MAX(O23:O51)</f>
        <v>33.875785423534168</v>
      </c>
      <c r="O55" s="15"/>
      <c r="P55" s="16"/>
      <c r="Q55" s="15" t="s">
        <v>91</v>
      </c>
      <c r="R55" s="15" t="s">
        <v>88</v>
      </c>
      <c r="S55" s="15">
        <f>MAX(T23:T50)</f>
        <v>20.215234685459095</v>
      </c>
      <c r="T55" s="15"/>
      <c r="U55" s="16"/>
      <c r="V55" s="15" t="s">
        <v>91</v>
      </c>
      <c r="W55" s="15" t="s">
        <v>88</v>
      </c>
      <c r="X55" s="15">
        <f>MAX(Y23:Y52)</f>
        <v>12.201369527270321</v>
      </c>
      <c r="Y55" s="15"/>
      <c r="Z55" s="16"/>
      <c r="AA55" s="15"/>
      <c r="AB55" s="15"/>
      <c r="AC55" s="15"/>
      <c r="AD55" s="15"/>
    </row>
    <row r="56" spans="2:30" x14ac:dyDescent="0.3">
      <c r="B56" s="15"/>
      <c r="C56" s="15" t="s">
        <v>89</v>
      </c>
      <c r="D56" s="15">
        <f>MIN(E23:E45)</f>
        <v>8.9677343459936889</v>
      </c>
      <c r="F56" s="16"/>
      <c r="G56" s="15"/>
      <c r="H56" s="15" t="s">
        <v>89</v>
      </c>
      <c r="I56" s="15">
        <f>MIN(J23:J49)</f>
        <v>0.57148719248077162</v>
      </c>
      <c r="J56" s="15"/>
      <c r="K56" s="16"/>
      <c r="L56" s="15"/>
      <c r="M56" s="15" t="s">
        <v>89</v>
      </c>
      <c r="N56" s="15">
        <f>MIN(O23:O51)</f>
        <v>3.3202259592587233</v>
      </c>
      <c r="O56" s="15"/>
      <c r="P56" s="16"/>
      <c r="Q56" s="15"/>
      <c r="R56" s="15" t="s">
        <v>89</v>
      </c>
      <c r="S56" s="15">
        <f>MIN(T23:T50)</f>
        <v>0.44719851767433788</v>
      </c>
      <c r="T56" s="15"/>
      <c r="U56" s="16"/>
      <c r="V56" s="15"/>
      <c r="W56" s="15" t="s">
        <v>89</v>
      </c>
      <c r="X56" s="15">
        <f>MIN(Y23:Y52)</f>
        <v>0.1332201638722651</v>
      </c>
      <c r="Y56" s="15"/>
      <c r="Z56" s="16"/>
      <c r="AA56" s="15"/>
      <c r="AB56" s="15"/>
      <c r="AC56" s="15"/>
      <c r="AD56" s="15"/>
    </row>
    <row r="57" spans="2:30" x14ac:dyDescent="0.3">
      <c r="B57" s="15"/>
      <c r="C57" s="15" t="s">
        <v>90</v>
      </c>
      <c r="D57" s="15">
        <f>AVERAGE(E25:E47)</f>
        <v>43.001935832068753</v>
      </c>
      <c r="F57" s="16"/>
      <c r="G57" s="15"/>
      <c r="H57" s="15" t="s">
        <v>90</v>
      </c>
      <c r="I57" s="15">
        <f>AVERAGE(J23:J49)</f>
        <v>8.8216812228766841</v>
      </c>
      <c r="J57" s="15"/>
      <c r="K57" s="16"/>
      <c r="L57" s="15"/>
      <c r="M57" s="15" t="s">
        <v>90</v>
      </c>
      <c r="N57" s="15">
        <f>AVERAGE(O23:O51)</f>
        <v>16.836811310330582</v>
      </c>
      <c r="O57" s="15"/>
      <c r="P57" s="16"/>
      <c r="Q57" s="15"/>
      <c r="R57" s="15" t="s">
        <v>90</v>
      </c>
      <c r="S57" s="15">
        <f>AVERAGE(T23:T50)</f>
        <v>6.4332739864565456</v>
      </c>
      <c r="T57" s="15"/>
      <c r="U57" s="16"/>
      <c r="V57" s="15"/>
      <c r="W57" s="15" t="s">
        <v>90</v>
      </c>
      <c r="X57" s="15">
        <f>AVERAGE(Y23:Y52)</f>
        <v>4.2704199356407138</v>
      </c>
      <c r="Y57" s="15"/>
      <c r="Z57" s="16"/>
      <c r="AA57" s="15"/>
      <c r="AB57" s="15"/>
      <c r="AC57" s="15"/>
      <c r="AD57" s="15"/>
    </row>
    <row r="58" spans="2:30" x14ac:dyDescent="0.3">
      <c r="F58" s="16"/>
      <c r="G58" s="14"/>
      <c r="H58" s="15"/>
      <c r="I58" s="15"/>
      <c r="J58" s="15"/>
      <c r="K58" s="16"/>
      <c r="L58" s="14"/>
      <c r="M58" s="15"/>
      <c r="N58" s="15"/>
      <c r="O58" s="15"/>
      <c r="P58" s="16"/>
      <c r="Q58" s="14"/>
      <c r="R58" s="15"/>
      <c r="S58" s="15"/>
      <c r="T58" s="15"/>
      <c r="U58" s="16"/>
      <c r="V58" s="14"/>
      <c r="W58" s="15"/>
      <c r="X58" s="15"/>
      <c r="Y58" s="15"/>
      <c r="Z58" s="16"/>
      <c r="AA58" s="15"/>
      <c r="AB58" s="15"/>
      <c r="AC58" s="15"/>
      <c r="AD58" s="15"/>
    </row>
    <row r="59" spans="2:30" ht="15" thickBot="1" x14ac:dyDescent="0.35">
      <c r="F59" s="16"/>
      <c r="K59" s="16"/>
      <c r="L59" s="14"/>
      <c r="M59" s="15"/>
      <c r="N59" s="15"/>
      <c r="O59" s="15"/>
      <c r="P59" s="16"/>
      <c r="Q59" s="14"/>
      <c r="R59" s="15"/>
      <c r="S59" s="15"/>
      <c r="T59" s="15"/>
      <c r="U59" s="16"/>
      <c r="V59" s="14"/>
      <c r="W59" s="15"/>
      <c r="X59" s="15"/>
      <c r="Y59" s="15"/>
      <c r="Z59" s="16"/>
      <c r="AA59" s="15"/>
      <c r="AB59" s="15"/>
      <c r="AC59" s="15"/>
      <c r="AD59" s="15"/>
    </row>
    <row r="60" spans="2:30" x14ac:dyDescent="0.3">
      <c r="B60" s="135" t="s">
        <v>91</v>
      </c>
      <c r="C60" s="136" t="s">
        <v>88</v>
      </c>
      <c r="D60" s="137">
        <f>MAX(D55,I55,N55,S55,X55)</f>
        <v>81.853982550821328</v>
      </c>
      <c r="F60" s="16"/>
      <c r="K60" s="16"/>
      <c r="L60" s="14"/>
      <c r="M60" s="15"/>
      <c r="N60" s="15"/>
      <c r="O60" s="15"/>
      <c r="P60" s="16"/>
      <c r="Q60" s="14"/>
      <c r="R60" s="15"/>
      <c r="S60" s="15"/>
      <c r="T60" s="15"/>
      <c r="U60" s="16"/>
      <c r="V60" s="14"/>
      <c r="W60" s="15"/>
      <c r="X60" s="15"/>
      <c r="Y60" s="15"/>
      <c r="Z60" s="16"/>
      <c r="AA60" s="15"/>
      <c r="AB60" s="15"/>
      <c r="AC60" s="15"/>
      <c r="AD60" s="15"/>
    </row>
    <row r="61" spans="2:30" x14ac:dyDescent="0.3">
      <c r="B61" s="138" t="s">
        <v>92</v>
      </c>
      <c r="C61" s="139" t="s">
        <v>89</v>
      </c>
      <c r="D61" s="140">
        <f>MIN(D56,I56,N56,S56,X56)</f>
        <v>0.1332201638722651</v>
      </c>
      <c r="F61" s="16"/>
      <c r="K61" s="16"/>
      <c r="L61" s="14"/>
      <c r="M61" s="15"/>
      <c r="N61" s="15"/>
      <c r="O61" s="15"/>
      <c r="P61" s="16"/>
      <c r="U61" s="16"/>
      <c r="V61" s="14"/>
      <c r="W61" s="15"/>
      <c r="X61" s="15"/>
      <c r="Y61" s="15"/>
      <c r="Z61" s="16"/>
      <c r="AA61" s="15"/>
      <c r="AB61" s="15"/>
      <c r="AC61" s="15"/>
      <c r="AD61" s="15"/>
    </row>
    <row r="62" spans="2:30" ht="15" thickBot="1" x14ac:dyDescent="0.35">
      <c r="B62" s="141"/>
      <c r="C62" s="142" t="s">
        <v>90</v>
      </c>
      <c r="D62" s="143">
        <f>AVERAGE(D57,I57,N57,S57,X57)</f>
        <v>15.872824457474655</v>
      </c>
      <c r="F62" s="16"/>
      <c r="K62" s="16"/>
      <c r="P62" s="16"/>
      <c r="U62" s="16"/>
      <c r="V62" s="14"/>
      <c r="W62" s="15"/>
      <c r="X62" s="15"/>
      <c r="Y62" s="15"/>
      <c r="Z62" s="16"/>
      <c r="AA62" s="15"/>
      <c r="AB62" s="15"/>
      <c r="AC62" s="15"/>
      <c r="AD62" s="15"/>
    </row>
    <row r="63" spans="2:30" x14ac:dyDescent="0.3">
      <c r="F63" s="16"/>
      <c r="K63" s="16"/>
      <c r="P63" s="16"/>
      <c r="U63" s="16"/>
      <c r="Z63" s="16"/>
    </row>
    <row r="64" spans="2:30" x14ac:dyDescent="0.3">
      <c r="F64" s="16"/>
      <c r="K64" s="16"/>
      <c r="P64" s="16"/>
      <c r="U64" s="16"/>
      <c r="Z64" s="16"/>
    </row>
    <row r="65" spans="6:26" x14ac:dyDescent="0.3">
      <c r="F65" s="16"/>
      <c r="K65" s="16"/>
      <c r="P65" s="16"/>
      <c r="U65" s="16"/>
      <c r="Z65" s="16"/>
    </row>
    <row r="66" spans="6:26" x14ac:dyDescent="0.3">
      <c r="F66" s="16"/>
      <c r="K66" s="16"/>
      <c r="P66" s="16"/>
      <c r="U66" s="16"/>
      <c r="Z66" s="16"/>
    </row>
    <row r="67" spans="6:26" x14ac:dyDescent="0.3">
      <c r="F67" s="16"/>
      <c r="K67" s="16"/>
      <c r="P67" s="16"/>
      <c r="U67" s="16"/>
      <c r="Z67" s="16"/>
    </row>
    <row r="68" spans="6:26" x14ac:dyDescent="0.3">
      <c r="F68" s="16"/>
      <c r="K68" s="16"/>
      <c r="P68" s="16"/>
      <c r="U68" s="16"/>
      <c r="Z68" s="16"/>
    </row>
    <row r="69" spans="6:26" x14ac:dyDescent="0.3">
      <c r="F69" s="16"/>
      <c r="K69" s="16"/>
      <c r="P69" s="16"/>
      <c r="U69" s="16"/>
      <c r="Z69" s="16"/>
    </row>
    <row r="70" spans="6:26" x14ac:dyDescent="0.3">
      <c r="F70" s="16"/>
      <c r="K70" s="16"/>
      <c r="P70" s="16"/>
      <c r="U70" s="16"/>
      <c r="Z70" s="16"/>
    </row>
    <row r="71" spans="6:26" x14ac:dyDescent="0.3">
      <c r="F71" s="16"/>
      <c r="K71" s="16"/>
      <c r="P71" s="16"/>
      <c r="U71" s="16"/>
      <c r="Z71" s="16"/>
    </row>
    <row r="72" spans="6:26" x14ac:dyDescent="0.3">
      <c r="F72" s="16"/>
      <c r="K72" s="16"/>
      <c r="P72" s="16"/>
      <c r="U72" s="16"/>
      <c r="Z72" s="16"/>
    </row>
    <row r="73" spans="6:26" x14ac:dyDescent="0.3">
      <c r="F73" s="16"/>
      <c r="K73" s="16"/>
      <c r="P73" s="16"/>
      <c r="U73" s="16"/>
      <c r="Z73" s="16"/>
    </row>
    <row r="74" spans="6:26" x14ac:dyDescent="0.3">
      <c r="F74" s="16"/>
      <c r="K74" s="16"/>
      <c r="P74" s="16"/>
      <c r="U74" s="16"/>
      <c r="Z74" s="16"/>
    </row>
    <row r="75" spans="6:26" x14ac:dyDescent="0.3">
      <c r="F75" s="16"/>
      <c r="K75" s="16"/>
      <c r="P75" s="16"/>
      <c r="U75" s="16"/>
      <c r="Z75" s="16"/>
    </row>
    <row r="76" spans="6:26" x14ac:dyDescent="0.3">
      <c r="F76" s="16"/>
      <c r="K76" s="16"/>
      <c r="P76" s="16"/>
      <c r="U76" s="16"/>
      <c r="Z76" s="16"/>
    </row>
    <row r="77" spans="6:26" x14ac:dyDescent="0.3">
      <c r="F77" s="16"/>
      <c r="K77" s="16"/>
      <c r="P77" s="16"/>
      <c r="U77" s="16"/>
      <c r="Z77" s="16"/>
    </row>
    <row r="78" spans="6:26" x14ac:dyDescent="0.3">
      <c r="F78" s="16"/>
      <c r="K78" s="16"/>
      <c r="P78" s="16"/>
      <c r="U78" s="16"/>
      <c r="Z78" s="16"/>
    </row>
    <row r="79" spans="6:26" x14ac:dyDescent="0.3">
      <c r="F79" s="16"/>
      <c r="K79" s="16"/>
      <c r="P79" s="16"/>
      <c r="U79" s="16"/>
      <c r="Z79" s="16"/>
    </row>
    <row r="80" spans="6:26" x14ac:dyDescent="0.3">
      <c r="F80" s="16"/>
      <c r="K80" s="16"/>
      <c r="P80" s="16"/>
      <c r="U80" s="16"/>
      <c r="Z80" s="16"/>
    </row>
    <row r="100" spans="17:17" x14ac:dyDescent="0.3">
      <c r="Q100" s="1"/>
    </row>
  </sheetData>
  <mergeCells count="8">
    <mergeCell ref="T20:T21"/>
    <mergeCell ref="Y20:Y21"/>
    <mergeCell ref="AD20:AD21"/>
    <mergeCell ref="C20:D20"/>
    <mergeCell ref="C21:D21"/>
    <mergeCell ref="E20:E21"/>
    <mergeCell ref="J20:J21"/>
    <mergeCell ref="O20:O2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8B6D3AD6053478EDDCF60E84474FE" ma:contentTypeVersion="4" ma:contentTypeDescription="Create a new document." ma:contentTypeScope="" ma:versionID="a54d40601869a4ce64a1beff7d6a5b63">
  <xsd:schema xmlns:xsd="http://www.w3.org/2001/XMLSchema" xmlns:xs="http://www.w3.org/2001/XMLSchema" xmlns:p="http://schemas.microsoft.com/office/2006/metadata/properties" xmlns:ns2="0b231d55-79f2-4f8b-b691-173b0122387f" targetNamespace="http://schemas.microsoft.com/office/2006/metadata/properties" ma:root="true" ma:fieldsID="4478627a2347460538829dc51a59c65b" ns2:_="">
    <xsd:import namespace="0b231d55-79f2-4f8b-b691-173b01223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31d55-79f2-4f8b-b691-173b01223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95731-DF09-4A73-AB55-A523DE409C01}"/>
</file>

<file path=customXml/itemProps2.xml><?xml version="1.0" encoding="utf-8"?>
<ds:datastoreItem xmlns:ds="http://schemas.openxmlformats.org/officeDocument/2006/customXml" ds:itemID="{80593815-0F39-47AD-B642-7FD5286F5FFA}"/>
</file>

<file path=customXml/itemProps3.xml><?xml version="1.0" encoding="utf-8"?>
<ds:datastoreItem xmlns:ds="http://schemas.openxmlformats.org/officeDocument/2006/customXml" ds:itemID="{A6AB5803-0831-415D-9429-D45D4CAE3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</vt:vector>
  </HeadingPairs>
  <TitlesOfParts>
    <vt:vector size="12" baseType="lpstr">
      <vt:lpstr>Raw data</vt:lpstr>
      <vt:lpstr>Average data</vt:lpstr>
      <vt:lpstr>Composition</vt:lpstr>
      <vt:lpstr>Yield stress</vt:lpstr>
      <vt:lpstr>Summary</vt:lpstr>
      <vt:lpstr>New model</vt:lpstr>
      <vt:lpstr>Comparison exp-new model</vt:lpstr>
      <vt:lpstr>Error analysis</vt:lpstr>
      <vt:lpstr>Visc vs Shear Rate</vt:lpstr>
      <vt:lpstr>Shear stress vs Shear Rate</vt:lpstr>
      <vt:lpstr>Yield stress vs MC</vt:lpstr>
      <vt:lpstr>Exp vs New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0x0101002218B6D3AD6053478EDDCF60E84474FE</vt:lpwstr>
  </property>
</Properties>
</file>