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490" windowHeight="7650"/>
  </bookViews>
  <sheets>
    <sheet name="Shrinkage - density" sheetId="4" r:id="rId1"/>
    <sheet name="Exp drying rate" sheetId="2" r:id="rId2"/>
    <sheet name="Design solar drying" sheetId="1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8" i="2" l="1"/>
  <c r="P59" i="2" s="1"/>
  <c r="O58" i="2"/>
  <c r="O59" i="2" s="1"/>
  <c r="P54" i="2"/>
  <c r="P55" i="2" s="1"/>
  <c r="P50" i="2"/>
  <c r="P51" i="2" s="1"/>
  <c r="O50" i="2"/>
  <c r="O51" i="2" s="1"/>
  <c r="P46" i="2"/>
  <c r="P47" i="2" s="1"/>
  <c r="O46" i="2"/>
  <c r="O47" i="2" s="1"/>
  <c r="P42" i="2"/>
  <c r="P43" i="2" s="1"/>
  <c r="O42" i="2"/>
  <c r="O43" i="2" s="1"/>
  <c r="P38" i="2"/>
  <c r="P39" i="2" s="1"/>
  <c r="O38" i="2"/>
  <c r="O39" i="2" s="1"/>
  <c r="P35" i="2"/>
  <c r="P34" i="2"/>
  <c r="O34" i="2"/>
  <c r="O35" i="2" s="1"/>
  <c r="P30" i="2"/>
  <c r="P31" i="2" s="1"/>
  <c r="O30" i="2"/>
  <c r="O31" i="2" s="1"/>
  <c r="P27" i="2"/>
  <c r="P23" i="2"/>
  <c r="P26" i="2"/>
  <c r="O26" i="2"/>
  <c r="O27" i="2" s="1"/>
  <c r="P22" i="2"/>
  <c r="O22" i="2"/>
  <c r="O23" i="2" s="1"/>
  <c r="P53" i="2"/>
  <c r="P52" i="2"/>
  <c r="O52" i="2"/>
  <c r="O37" i="2"/>
  <c r="O45" i="2" s="1"/>
  <c r="O53" i="2" s="1"/>
  <c r="O54" i="2" s="1"/>
  <c r="O55" i="2" s="1"/>
  <c r="P37" i="2"/>
  <c r="P36" i="2"/>
  <c r="P44" i="2" s="1"/>
  <c r="O36" i="2"/>
  <c r="P45" i="2"/>
  <c r="O44" i="2"/>
  <c r="D11" i="2" l="1"/>
  <c r="D13" i="2" s="1"/>
  <c r="T9" i="2"/>
  <c r="J5" i="2" l="1"/>
  <c r="J11" i="2" s="1"/>
  <c r="K5" i="1"/>
  <c r="K9" i="1"/>
  <c r="K11" i="1"/>
  <c r="K7" i="1"/>
  <c r="J13" i="2" l="1"/>
  <c r="J9" i="2"/>
  <c r="J15" i="2" s="1"/>
  <c r="J17" i="2" l="1"/>
  <c r="O9" i="2" s="1"/>
  <c r="J19" i="2" l="1"/>
  <c r="D13" i="1"/>
  <c r="P5" i="1" s="1"/>
  <c r="T11" i="2"/>
</calcChain>
</file>

<file path=xl/sharedStrings.xml><?xml version="1.0" encoding="utf-8"?>
<sst xmlns="http://schemas.openxmlformats.org/spreadsheetml/2006/main" count="146" uniqueCount="76">
  <si>
    <t>Amount of FS to dry</t>
  </si>
  <si>
    <t>kg</t>
  </si>
  <si>
    <t>Time to process sludge</t>
  </si>
  <si>
    <t>Drying rate</t>
  </si>
  <si>
    <t>Final moisture content</t>
  </si>
  <si>
    <t>%</t>
  </si>
  <si>
    <t>h</t>
  </si>
  <si>
    <t>Initial mass</t>
  </si>
  <si>
    <t>Initial moisture content</t>
  </si>
  <si>
    <t>Mass balance</t>
  </si>
  <si>
    <t>Dry product mass</t>
  </si>
  <si>
    <t>Initial moisture mass</t>
  </si>
  <si>
    <t>Final moisture mass</t>
  </si>
  <si>
    <t>Evaporated moisture mass</t>
  </si>
  <si>
    <t>Surface</t>
  </si>
  <si>
    <t>Initial values</t>
  </si>
  <si>
    <r>
      <t>kg/h/m</t>
    </r>
    <r>
      <rPr>
        <vertAlign val="superscript"/>
        <sz val="11"/>
        <color theme="1"/>
        <rFont val="Calibri"/>
        <family val="2"/>
        <scheme val="minor"/>
      </rPr>
      <t>2</t>
    </r>
  </si>
  <si>
    <t>Surface required for drying</t>
  </si>
  <si>
    <r>
      <t>m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</si>
  <si>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</t>
    </r>
    <r>
      <rPr>
        <b/>
        <vertAlign val="superscript"/>
        <sz val="11"/>
        <color rgb="FFC00000"/>
        <rFont val="Calibri"/>
        <family val="2"/>
        <scheme val="minor"/>
      </rPr>
      <t>2</t>
    </r>
  </si>
  <si>
    <t>m</t>
  </si>
  <si>
    <t xml:space="preserve">Sample characteristics </t>
  </si>
  <si>
    <t>Surface area</t>
  </si>
  <si>
    <t>Diameter</t>
  </si>
  <si>
    <t>Thickness</t>
  </si>
  <si>
    <t>Volume</t>
  </si>
  <si>
    <r>
      <t>m</t>
    </r>
    <r>
      <rPr>
        <vertAlign val="superscript"/>
        <sz val="11"/>
        <color theme="1"/>
        <rFont val="Calibri"/>
        <family val="2"/>
        <scheme val="minor"/>
      </rPr>
      <t>3</t>
    </r>
  </si>
  <si>
    <t>Density</t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</si>
  <si>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</si>
  <si>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Drying time</t>
  </si>
  <si>
    <t>Solar drying experiments</t>
  </si>
  <si>
    <t>Final mass ratio</t>
  </si>
  <si>
    <t>Final mass of sample</t>
  </si>
  <si>
    <t>Initial dry mass</t>
  </si>
  <si>
    <t>Final dry mass</t>
  </si>
  <si>
    <t>Efficiency</t>
  </si>
  <si>
    <t>Solar irradiance</t>
  </si>
  <si>
    <t>Heat latent water</t>
  </si>
  <si>
    <t>kJ/kg</t>
  </si>
  <si>
    <t>Theoretical drying rate</t>
  </si>
  <si>
    <r>
      <t>kW/m</t>
    </r>
    <r>
      <rPr>
        <vertAlign val="superscript"/>
        <sz val="11"/>
        <color theme="1"/>
        <rFont val="Calibri"/>
        <family val="2"/>
        <scheme val="minor"/>
      </rPr>
      <t>2</t>
    </r>
  </si>
  <si>
    <t>Efficiency system</t>
  </si>
  <si>
    <t>Sunny</t>
  </si>
  <si>
    <t>Cloudy</t>
  </si>
  <si>
    <t>Overcast</t>
  </si>
  <si>
    <t>10 mm</t>
  </si>
  <si>
    <t>120 mm</t>
  </si>
  <si>
    <t>Exp 1</t>
  </si>
  <si>
    <t>Exp 2</t>
  </si>
  <si>
    <t>Average</t>
  </si>
  <si>
    <t>No airflow</t>
  </si>
  <si>
    <t>Airflow 1 m/s</t>
  </si>
  <si>
    <r>
      <t>Air 30</t>
    </r>
    <r>
      <rPr>
        <sz val="11"/>
        <color theme="1"/>
        <rFont val="Calibri"/>
        <family val="2"/>
      </rPr>
      <t>°C</t>
    </r>
  </si>
  <si>
    <r>
      <t>Air 60</t>
    </r>
    <r>
      <rPr>
        <sz val="11"/>
        <color theme="1"/>
        <rFont val="Calibri"/>
        <family val="2"/>
      </rPr>
      <t>°C</t>
    </r>
  </si>
  <si>
    <t>Sample ID</t>
  </si>
  <si>
    <t>MC %</t>
  </si>
  <si>
    <t>Shrinkage</t>
  </si>
  <si>
    <t>5 mm</t>
  </si>
  <si>
    <t>Sunny control</t>
  </si>
  <si>
    <t>Overcast control</t>
  </si>
  <si>
    <t>Sample</t>
  </si>
  <si>
    <t>MC</t>
  </si>
  <si>
    <t>Rate</t>
  </si>
  <si>
    <t>0.5 m/s</t>
  </si>
  <si>
    <t>1 m/s</t>
  </si>
  <si>
    <t>No heating</t>
  </si>
  <si>
    <t>Sample 1</t>
  </si>
  <si>
    <t>Sample 2</t>
  </si>
  <si>
    <t>Deviation</t>
  </si>
  <si>
    <r>
      <t>Heating 60</t>
    </r>
    <r>
      <rPr>
        <b/>
        <sz val="11"/>
        <color theme="1"/>
        <rFont val="Calibri"/>
        <family val="2"/>
      </rPr>
      <t>°C</t>
    </r>
  </si>
  <si>
    <t>°</t>
  </si>
  <si>
    <t>Raw sludge</t>
  </si>
  <si>
    <t>Sunny - 5 mm</t>
  </si>
  <si>
    <t>Cloudy - 5 mm</t>
  </si>
  <si>
    <t>Overcast - 5mm</t>
  </si>
  <si>
    <t>Sunny - 10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</si>
</sst>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vertAlign val="superscript"/>
      <sz val="11"/>
      <color rgb="FFC0000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C00000"/>
      <name val="Calibri"/>
      <family val="2"/>
      <scheme val="minor"/>
    </font>
    <font>
      <b/>
      <i/>
      <sz val="11"/>
      <color rgb="FFC00000"/>
      <name val="Calibri"/>
      <family val="2"/>
      <scheme val="minor"/>
    </font>
    <font>
      <i/>
      <sz val="11"/>
      <color rgb="FFC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3" fillId="0" borderId="0" xfId="0" applyFont="1"/>
    <xf numFmtId="164" fontId="0" fillId="0" borderId="0" xfId="0" applyNumberFormat="1"/>
    <xf numFmtId="0" fontId="0" fillId="0" borderId="1" xfId="0" applyBorder="1"/>
    <xf numFmtId="2" fontId="0" fillId="0" borderId="1" xfId="0" applyNumberFormat="1" applyBorder="1"/>
    <xf numFmtId="2" fontId="0" fillId="0" borderId="0" xfId="0" applyNumberFormat="1"/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0" fillId="0" borderId="0" xfId="0" applyBorder="1" applyAlignment="1">
      <alignment vertical="center"/>
    </xf>
    <xf numFmtId="2" fontId="6" fillId="0" borderId="0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2" fontId="9" fillId="0" borderId="0" xfId="0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10" fillId="0" borderId="2" xfId="0" applyNumberFormat="1" applyFont="1" applyBorder="1" applyAlignment="1">
      <alignment horizontal="center" vertical="center"/>
    </xf>
    <xf numFmtId="2" fontId="11" fillId="0" borderId="2" xfId="0" applyNumberFormat="1" applyFont="1" applyBorder="1" applyAlignment="1">
      <alignment horizontal="center" vertical="center"/>
    </xf>
    <xf numFmtId="2" fontId="11" fillId="0" borderId="6" xfId="0" applyNumberFormat="1" applyFont="1" applyBorder="1" applyAlignment="1">
      <alignment horizontal="center" vertical="center"/>
    </xf>
    <xf numFmtId="0" fontId="5" fillId="0" borderId="0" xfId="0" applyFont="1"/>
    <xf numFmtId="0" fontId="0" fillId="0" borderId="1" xfId="0" applyBorder="1" applyAlignment="1">
      <alignment horizont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134062253743103"/>
          <c:y val="7.7162116718605955E-2"/>
          <c:w val="0.77972214041546739"/>
          <c:h val="0.68044043514042074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'Shrinkage - density'!$B$4</c:f>
              <c:strCache>
                <c:ptCount val="1"/>
                <c:pt idx="0">
                  <c:v>Raw sludge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density'!$C$4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'Shrinkage - density'!$D$4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1E-4DC9-99C3-5959AE020F6B}"/>
            </c:ext>
          </c:extLst>
        </c:ser>
        <c:ser>
          <c:idx val="1"/>
          <c:order val="1"/>
          <c:tx>
            <c:strRef>
              <c:f>'Shrinkage - density'!$B$5</c:f>
              <c:strCache>
                <c:ptCount val="1"/>
                <c:pt idx="0">
                  <c:v>Sunny - 5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'Shrinkage - density'!$D$5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1E-4DC9-99C3-5959AE020F6B}"/>
            </c:ext>
          </c:extLst>
        </c:ser>
        <c:ser>
          <c:idx val="2"/>
          <c:order val="2"/>
          <c:tx>
            <c:strRef>
              <c:f>'Shrinkage - density'!$B$6</c:f>
              <c:strCache>
                <c:ptCount val="1"/>
                <c:pt idx="0">
                  <c:v>Cloudy - 5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10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'Shrinkage - density'!$D$6</c:f>
              <c:numCache>
                <c:formatCode>General</c:formatCode>
                <c:ptCount val="1"/>
                <c:pt idx="0">
                  <c:v>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1E-4DC9-99C3-5959AE020F6B}"/>
            </c:ext>
          </c:extLst>
        </c:ser>
        <c:ser>
          <c:idx val="3"/>
          <c:order val="3"/>
          <c:tx>
            <c:strRef>
              <c:f>'Shrinkage - density'!$B$7</c:f>
              <c:strCache>
                <c:ptCount val="1"/>
                <c:pt idx="0">
                  <c:v>Overcast - 5mm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density'!$C$7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'Shrinkage - density'!$D$7</c:f>
              <c:numCache>
                <c:formatCode>General</c:formatCode>
                <c:ptCount val="1"/>
                <c:pt idx="0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1E-4DC9-99C3-5959AE020F6B}"/>
            </c:ext>
          </c:extLst>
        </c:ser>
        <c:ser>
          <c:idx val="4"/>
          <c:order val="4"/>
          <c:tx>
            <c:strRef>
              <c:f>'Shrinkage - density'!$B$8</c:f>
              <c:strCache>
                <c:ptCount val="1"/>
                <c:pt idx="0">
                  <c:v>Sunny - 10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bg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density'!$C$8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'Shrinkage - density'!$D$8</c:f>
              <c:numCache>
                <c:formatCode>General</c:formatCode>
                <c:ptCount val="1"/>
                <c:pt idx="0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1E-4DC9-99C3-5959AE020F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92543"/>
        <c:axId val="1386101279"/>
      </c:scatterChart>
      <c:valAx>
        <c:axId val="13860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8766197544334874"/>
              <c:y val="0.893363168565321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01279"/>
        <c:crosses val="autoZero"/>
        <c:crossBetween val="midCat"/>
        <c:majorUnit val="20"/>
      </c:valAx>
      <c:valAx>
        <c:axId val="138610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/>
                  <a:t>Shrinkage (%)</a:t>
                </a:r>
              </a:p>
            </c:rich>
          </c:tx>
          <c:layout>
            <c:manualLayout>
              <c:xMode val="edge"/>
              <c:yMode val="edge"/>
              <c:x val="2.7792385192829915E-3"/>
              <c:y val="0.204254342940408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92543"/>
        <c:crosses val="autoZero"/>
        <c:crossBetween val="midCat"/>
        <c:majorUnit val="2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85851610978039"/>
          <c:y val="0.10116671673778199"/>
          <c:w val="0.29369437496753431"/>
          <c:h val="0.36373544689499349"/>
        </c:manualLayout>
      </c:layout>
      <c:overlay val="0"/>
      <c:spPr>
        <a:solidFill>
          <a:schemeClr val="bg1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95000"/>
                  <a:lumOff val="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chemeClr val="tx1">
              <a:lumMod val="95000"/>
              <a:lumOff val="5000"/>
            </a:schemeClr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114299687010951"/>
          <c:y val="7.6130524243100337E-2"/>
          <c:w val="0.75748824239861856"/>
          <c:h val="0.69448835821673205"/>
        </c:manualLayout>
      </c:layout>
      <c:scatterChart>
        <c:scatterStyle val="lineMarker"/>
        <c:varyColors val="0"/>
        <c:ser>
          <c:idx val="0"/>
          <c:order val="0"/>
          <c:tx>
            <c:strRef>
              <c:f>'Shrinkage - density'!$B$4</c:f>
              <c:strCache>
                <c:ptCount val="1"/>
                <c:pt idx="0">
                  <c:v>Raw sludge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density'!$C$4</c:f>
              <c:numCache>
                <c:formatCode>General</c:formatCode>
                <c:ptCount val="1"/>
                <c:pt idx="0">
                  <c:v>80</c:v>
                </c:pt>
              </c:numCache>
            </c:numRef>
          </c:xVal>
          <c:yVal>
            <c:numRef>
              <c:f>'Shrinkage - density'!$E$4</c:f>
              <c:numCache>
                <c:formatCode>General</c:formatCode>
                <c:ptCount val="1"/>
                <c:pt idx="0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E-4C20-A68C-F1B17674FA79}"/>
            </c:ext>
          </c:extLst>
        </c:ser>
        <c:ser>
          <c:idx val="1"/>
          <c:order val="1"/>
          <c:tx>
            <c:strRef>
              <c:f>'Shrinkage - density'!$B$5</c:f>
              <c:strCache>
                <c:ptCount val="1"/>
                <c:pt idx="0">
                  <c:v>Sunny - 5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density'!$C$5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'Shrinkage - density'!$E$5</c:f>
              <c:numCache>
                <c:formatCode>General</c:formatCode>
                <c:ptCount val="1"/>
                <c:pt idx="0">
                  <c:v>850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8E-4C20-A68C-F1B17674FA79}"/>
            </c:ext>
          </c:extLst>
        </c:ser>
        <c:ser>
          <c:idx val="2"/>
          <c:order val="2"/>
          <c:tx>
            <c:strRef>
              <c:f>'Shrinkage - density'!$B$6</c:f>
              <c:strCache>
                <c:ptCount val="1"/>
                <c:pt idx="0">
                  <c:v>Cloudy - 5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density'!$C$6</c:f>
              <c:numCache>
                <c:formatCode>General</c:formatCode>
                <c:ptCount val="1"/>
                <c:pt idx="0">
                  <c:v>30</c:v>
                </c:pt>
              </c:numCache>
            </c:numRef>
          </c:xVal>
          <c:yVal>
            <c:numRef>
              <c:f>'Shrinkage - density'!$E$6</c:f>
              <c:numCache>
                <c:formatCode>General</c:formatCode>
                <c:ptCount val="1"/>
                <c:pt idx="0">
                  <c:v>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8E-4C20-A68C-F1B17674FA79}"/>
            </c:ext>
          </c:extLst>
        </c:ser>
        <c:ser>
          <c:idx val="3"/>
          <c:order val="3"/>
          <c:tx>
            <c:strRef>
              <c:f>'Shrinkage - density'!$B$7</c:f>
              <c:strCache>
                <c:ptCount val="1"/>
                <c:pt idx="0">
                  <c:v>Overcast - 5mm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density'!$C$7</c:f>
              <c:numCache>
                <c:formatCode>General</c:formatCode>
                <c:ptCount val="1"/>
                <c:pt idx="0">
                  <c:v>50</c:v>
                </c:pt>
              </c:numCache>
            </c:numRef>
          </c:xVal>
          <c:yVal>
            <c:numRef>
              <c:f>'Shrinkage - density'!$E$7</c:f>
              <c:numCache>
                <c:formatCode>General</c:formatCode>
                <c:ptCount val="1"/>
                <c:pt idx="0">
                  <c:v>1000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A8E-4C20-A68C-F1B17674FA79}"/>
            </c:ext>
          </c:extLst>
        </c:ser>
        <c:ser>
          <c:idx val="4"/>
          <c:order val="4"/>
          <c:tx>
            <c:strRef>
              <c:f>'Shrinkage - density'!$B$8</c:f>
              <c:strCache>
                <c:ptCount val="1"/>
                <c:pt idx="0">
                  <c:v>Sunny - 10 mm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'Shrinkage - density'!$C$8</c:f>
              <c:numCache>
                <c:formatCode>General</c:formatCode>
                <c:ptCount val="1"/>
                <c:pt idx="0">
                  <c:v>40</c:v>
                </c:pt>
              </c:numCache>
            </c:numRef>
          </c:xVal>
          <c:yVal>
            <c:numRef>
              <c:f>'Shrinkage - density'!$E$8</c:f>
              <c:numCache>
                <c:formatCode>General</c:formatCode>
                <c:ptCount val="1"/>
                <c:pt idx="0">
                  <c:v>750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A8E-4C20-A68C-F1B17674FA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092543"/>
        <c:axId val="1386101279"/>
      </c:scatterChart>
      <c:valAx>
        <c:axId val="138609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Moisture content (%wt)</a:t>
                </a:r>
              </a:p>
            </c:rich>
          </c:tx>
          <c:layout>
            <c:manualLayout>
              <c:xMode val="edge"/>
              <c:yMode val="edge"/>
              <c:x val="0.37854269154266346"/>
              <c:y val="0.893363048407166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101279"/>
        <c:crosses val="autoZero"/>
        <c:crossBetween val="midCat"/>
        <c:majorUnit val="20"/>
      </c:valAx>
      <c:valAx>
        <c:axId val="1386101279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 sz="12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Density</a:t>
                </a:r>
                <a:r>
                  <a:rPr lang="en-ZA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 (kg/m</a:t>
                </a:r>
                <a:r>
                  <a:rPr lang="en-ZA" sz="1200" baseline="3000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3</a:t>
                </a:r>
                <a:r>
                  <a:rPr lang="en-ZA" sz="1200" baseline="0">
                    <a:solidFill>
                      <a:schemeClr val="tx1">
                        <a:lumMod val="95000"/>
                        <a:lumOff val="5000"/>
                      </a:schemeClr>
                    </a:solidFill>
                  </a:rPr>
                  <a:t>)</a:t>
                </a:r>
                <a:endParaRPr lang="en-ZA" sz="1200">
                  <a:solidFill>
                    <a:schemeClr val="tx1">
                      <a:lumMod val="95000"/>
                      <a:lumOff val="5000"/>
                    </a:schemeClr>
                  </a:solidFill>
                </a:endParaRPr>
              </a:p>
            </c:rich>
          </c:tx>
          <c:layout>
            <c:manualLayout>
              <c:xMode val="edge"/>
              <c:yMode val="edge"/>
              <c:x val="8.3377155578489744E-3"/>
              <c:y val="0.176681841191797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95000"/>
                      <a:lumOff val="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>
                <a:lumMod val="95000"/>
                <a:lumOff val="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95000"/>
                    <a:lumOff val="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092543"/>
        <c:crosses val="autoZero"/>
        <c:crossBetween val="midCat"/>
        <c:majorUnit val="3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617105085286662"/>
          <c:y val="0.19898444926730396"/>
          <c:w val="0.26750633044483113"/>
          <c:h val="0.5222846482634026"/>
        </c:manualLayout>
      </c:layout>
      <c:overlay val="0"/>
      <c:spPr>
        <a:solidFill>
          <a:sysClr val="window" lastClr="FFFFFF"/>
        </a:solidFill>
        <a:ln>
          <a:solidFill>
            <a:schemeClr val="bg1">
              <a:lumMod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u="sng"/>
              <a:t>Effect</a:t>
            </a:r>
            <a:r>
              <a:rPr lang="en-ZA" sz="1800" u="sng" baseline="0"/>
              <a:t> of weather conditions</a:t>
            </a:r>
            <a:endParaRPr lang="en-ZA" sz="1800" u="sng"/>
          </a:p>
        </c:rich>
      </c:tx>
      <c:layout>
        <c:manualLayout>
          <c:xMode val="edge"/>
          <c:yMode val="edge"/>
          <c:x val="0.28529555370107534"/>
          <c:y val="4.11303794164149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69924194041429"/>
          <c:y val="9.1124193666439743E-2"/>
          <c:w val="0.68667663236033749"/>
          <c:h val="0.70059156496883479"/>
        </c:manualLayout>
      </c:layout>
      <c:barChart>
        <c:barDir val="col"/>
        <c:grouping val="clustered"/>
        <c:varyColors val="0"/>
        <c:ser>
          <c:idx val="0"/>
          <c:order val="0"/>
          <c:tx>
            <c:v>Moisture content (%wt)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 drying rate'!$O$23,'Exp drying rate'!$O$27,'Exp drying rate'!$O$31,'Exp drying rate'!$O$35)</c:f>
                <c:numCache>
                  <c:formatCode>General</c:formatCode>
                  <c:ptCount val="4"/>
                  <c:pt idx="0">
                    <c:v>0.1166666666666665</c:v>
                  </c:pt>
                  <c:pt idx="1">
                    <c:v>1.7424242424242564E-2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('Exp drying rate'!$O$23,'Exp drying rate'!$O$27,'Exp drying rate'!$O$31,'Exp drying rate'!$O$35)</c:f>
                <c:numCache>
                  <c:formatCode>General</c:formatCode>
                  <c:ptCount val="4"/>
                  <c:pt idx="0">
                    <c:v>0.1166666666666665</c:v>
                  </c:pt>
                  <c:pt idx="1">
                    <c:v>1.7424242424242564E-2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Sunny</c:v>
              </c:pt>
              <c:pt idx="1">
                <c:v>Overcast</c:v>
              </c:pt>
              <c:pt idx="2">
                <c:v>Sunny control</c:v>
              </c:pt>
              <c:pt idx="3">
                <c:v>Overcast control</c:v>
              </c:pt>
            </c:strLit>
          </c:cat>
          <c:val>
            <c:numRef>
              <c:f>('Exp drying rate'!$O$22,'Exp drying rate'!$O$26,'Exp drying rate'!$O$30,'Exp drying rate'!$O$34)</c:f>
              <c:numCache>
                <c:formatCode>0.00</c:formatCode>
                <c:ptCount val="4"/>
                <c:pt idx="0">
                  <c:v>0.1166666666666665</c:v>
                </c:pt>
                <c:pt idx="1">
                  <c:v>0.59924242424242458</c:v>
                </c:pt>
                <c:pt idx="2">
                  <c:v>0.54</c:v>
                </c:pt>
                <c:pt idx="3">
                  <c:v>0.75789473684210495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02-486D-8153-73744CEE265E}"/>
            </c:ext>
          </c:extLst>
        </c:ser>
        <c:ser>
          <c:idx val="1"/>
          <c:order val="1"/>
          <c:tx>
            <c:v>Drying rate (kg/h/m2)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 drying rate'!$P$23,'Exp drying rate'!$P$27,'Exp drying rate'!$P$31,'Exp drying rate'!$P$35)</c:f>
                <c:numCache>
                  <c:formatCode>General</c:formatCode>
                  <c:ptCount val="4"/>
                  <c:pt idx="0">
                    <c:v>5.4999999999999938E-2</c:v>
                  </c:pt>
                  <c:pt idx="1">
                    <c:v>2.7499999999999858E-2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('Exp drying rate'!$P$23,'Exp drying rate'!$P$27,'Exp drying rate'!$P$31,'Exp drying rate'!$P$35)</c:f>
                <c:numCache>
                  <c:formatCode>General</c:formatCode>
                  <c:ptCount val="4"/>
                  <c:pt idx="0">
                    <c:v>5.4999999999999938E-2</c:v>
                  </c:pt>
                  <c:pt idx="1">
                    <c:v>2.7499999999999858E-2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4"/>
              <c:pt idx="0">
                <c:v>Sunny</c:v>
              </c:pt>
              <c:pt idx="1">
                <c:v>Overcast</c:v>
              </c:pt>
              <c:pt idx="2">
                <c:v>Sunny control</c:v>
              </c:pt>
              <c:pt idx="3">
                <c:v>Overcast control</c:v>
              </c:pt>
            </c:strLit>
          </c:cat>
          <c:val>
            <c:numRef>
              <c:f>('Exp drying rate'!$P$22,'Exp drying rate'!$P$26,'Exp drying rate'!$P$30,'Exp drying rate'!$P$34)</c:f>
              <c:numCache>
                <c:formatCode>0.00</c:formatCode>
                <c:ptCount val="4"/>
                <c:pt idx="0">
                  <c:v>0.82499999999999996</c:v>
                </c:pt>
                <c:pt idx="1">
                  <c:v>0.46750000000000003</c:v>
                </c:pt>
                <c:pt idx="2">
                  <c:v>0.55000000000000016</c:v>
                </c:pt>
                <c:pt idx="3">
                  <c:v>0.11000000000000017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002-486D-8153-73744CEE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94911"/>
        <c:axId val="417710303"/>
      </c:barChart>
      <c:catAx>
        <c:axId val="4176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0303"/>
        <c:crosses val="autoZero"/>
        <c:auto val="1"/>
        <c:lblAlgn val="ctr"/>
        <c:lblOffset val="100"/>
        <c:noMultiLvlLbl val="0"/>
      </c:catAx>
      <c:valAx>
        <c:axId val="417710303"/>
        <c:scaling>
          <c:orientation val="minMax"/>
          <c:max val="1.4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49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940716480678482"/>
          <c:y val="0.24173004091663094"/>
          <c:w val="0.24615094318505343"/>
          <c:h val="0.39351862947098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u="sng"/>
              <a:t>Effect</a:t>
            </a:r>
            <a:r>
              <a:rPr lang="en-ZA" sz="1800" u="sng" baseline="0"/>
              <a:t> of sample thickness</a:t>
            </a:r>
            <a:endParaRPr lang="en-ZA" sz="1800" u="sng"/>
          </a:p>
        </c:rich>
      </c:tx>
      <c:layout>
        <c:manualLayout>
          <c:xMode val="edge"/>
          <c:yMode val="edge"/>
          <c:x val="0.32971447378269425"/>
          <c:y val="4.11303794164149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2491796489996"/>
          <c:y val="7.4672041899873753E-2"/>
          <c:w val="0.68667663236033749"/>
          <c:h val="0.79107839968494775"/>
        </c:manualLayout>
      </c:layout>
      <c:barChart>
        <c:barDir val="col"/>
        <c:grouping val="clustered"/>
        <c:varyColors val="0"/>
        <c:ser>
          <c:idx val="0"/>
          <c:order val="0"/>
          <c:tx>
            <c:v>Moisture content (%wt)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 drying rate'!$O$39,'Exp drying rate'!$O$43)</c:f>
                <c:numCache>
                  <c:formatCode>General</c:formatCode>
                  <c:ptCount val="2"/>
                  <c:pt idx="0">
                    <c:v>0.1166666666666665</c:v>
                  </c:pt>
                  <c:pt idx="1">
                    <c:v>7.8921568627450978E-2</c:v>
                  </c:pt>
                </c:numCache>
              </c:numRef>
            </c:plus>
            <c:minus>
              <c:numRef>
                <c:f>('Exp drying rate'!$O$39,'Exp drying rate'!$O$43)</c:f>
                <c:numCache>
                  <c:formatCode>General</c:formatCode>
                  <c:ptCount val="2"/>
                  <c:pt idx="0">
                    <c:v>0.1166666666666665</c:v>
                  </c:pt>
                  <c:pt idx="1">
                    <c:v>7.8921568627450978E-2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5 mm</c:v>
              </c:pt>
              <c:pt idx="1">
                <c:v>10 mm</c:v>
              </c:pt>
            </c:strLit>
          </c:cat>
          <c:val>
            <c:numRef>
              <c:f>('Exp drying rate'!$O$38,'Exp drying rate'!$O$42)</c:f>
              <c:numCache>
                <c:formatCode>0.00</c:formatCode>
                <c:ptCount val="2"/>
                <c:pt idx="0">
                  <c:v>0.1166666666666665</c:v>
                </c:pt>
                <c:pt idx="1">
                  <c:v>0.537745098039216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5-40D2-B01E-2D2E18743562}"/>
            </c:ext>
          </c:extLst>
        </c:ser>
        <c:ser>
          <c:idx val="1"/>
          <c:order val="1"/>
          <c:tx>
            <c:v>Drying rate (kg/h/m2)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 drying rate'!$P$39,'Exp drying rate'!$P$43)</c:f>
                <c:numCache>
                  <c:formatCode>General</c:formatCode>
                  <c:ptCount val="2"/>
                  <c:pt idx="0">
                    <c:v>5.4999999999999938E-2</c:v>
                  </c:pt>
                  <c:pt idx="1">
                    <c:v>0.19249999999999989</c:v>
                  </c:pt>
                </c:numCache>
              </c:numRef>
            </c:plus>
            <c:minus>
              <c:numRef>
                <c:f>('Exp drying rate'!$P$39,'Exp drying rate'!$P$43)</c:f>
                <c:numCache>
                  <c:formatCode>General</c:formatCode>
                  <c:ptCount val="2"/>
                  <c:pt idx="0">
                    <c:v>5.4999999999999938E-2</c:v>
                  </c:pt>
                  <c:pt idx="1">
                    <c:v>0.19249999999999989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5 mm</c:v>
              </c:pt>
              <c:pt idx="1">
                <c:v>10 mm</c:v>
              </c:pt>
            </c:strLit>
          </c:cat>
          <c:val>
            <c:numRef>
              <c:f>('Exp drying rate'!$P$38,'Exp drying rate'!$P$42)</c:f>
              <c:numCache>
                <c:formatCode>0.00</c:formatCode>
                <c:ptCount val="2"/>
                <c:pt idx="0">
                  <c:v>0.82499999999999996</c:v>
                </c:pt>
                <c:pt idx="1">
                  <c:v>1.0725000000000002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5-40D2-B01E-2D2E18743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94911"/>
        <c:axId val="417710303"/>
      </c:barChart>
      <c:catAx>
        <c:axId val="4176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0303"/>
        <c:crosses val="autoZero"/>
        <c:auto val="1"/>
        <c:lblAlgn val="ctr"/>
        <c:lblOffset val="100"/>
        <c:noMultiLvlLbl val="0"/>
      </c:catAx>
      <c:valAx>
        <c:axId val="417710303"/>
        <c:scaling>
          <c:orientation val="minMax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49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96527279862301"/>
          <c:y val="0.26640826856647998"/>
          <c:w val="0.24615094318505343"/>
          <c:h val="0.39351862947098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u="sng"/>
              <a:t>Effect</a:t>
            </a:r>
            <a:r>
              <a:rPr lang="en-ZA" sz="1800" u="sng" baseline="0"/>
              <a:t> of air velocity</a:t>
            </a:r>
            <a:endParaRPr lang="en-ZA" sz="1800" u="sng"/>
          </a:p>
        </c:rich>
      </c:tx>
      <c:layout>
        <c:manualLayout>
          <c:xMode val="edge"/>
          <c:yMode val="edge"/>
          <c:x val="0.32971447378269425"/>
          <c:y val="4.11303794164149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2491796489996"/>
          <c:y val="7.4672041899873767E-2"/>
          <c:w val="0.68667663236033749"/>
          <c:h val="0.79107839968494775"/>
        </c:manualLayout>
      </c:layout>
      <c:barChart>
        <c:barDir val="col"/>
        <c:grouping val="clustered"/>
        <c:varyColors val="0"/>
        <c:ser>
          <c:idx val="0"/>
          <c:order val="0"/>
          <c:tx>
            <c:v>Moisture content (%wt)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 drying rate'!$O$47,'Exp drying rate'!$O$51)</c:f>
                <c:numCache>
                  <c:formatCode>General</c:formatCode>
                  <c:ptCount val="2"/>
                  <c:pt idx="0">
                    <c:v>0.1166666666666665</c:v>
                  </c:pt>
                  <c:pt idx="1">
                    <c:v>0</c:v>
                  </c:pt>
                </c:numCache>
              </c:numRef>
            </c:plus>
            <c:minus>
              <c:numRef>
                <c:f>('Exp drying rate'!$O$47,'Exp drying rate'!$O$51)</c:f>
                <c:numCache>
                  <c:formatCode>General</c:formatCode>
                  <c:ptCount val="2"/>
                  <c:pt idx="0">
                    <c:v>0.1166666666666665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0.5 m/s</c:v>
              </c:pt>
              <c:pt idx="1">
                <c:v>1 m/s</c:v>
              </c:pt>
            </c:strLit>
          </c:cat>
          <c:val>
            <c:numRef>
              <c:f>('Exp drying rate'!$O$46,'Exp drying rate'!$O$50)</c:f>
              <c:numCache>
                <c:formatCode>0.00</c:formatCode>
                <c:ptCount val="2"/>
                <c:pt idx="0">
                  <c:v>0.1166666666666665</c:v>
                </c:pt>
                <c:pt idx="1">
                  <c:v>0.61666666666666703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C-41FF-A01D-542380984407}"/>
            </c:ext>
          </c:extLst>
        </c:ser>
        <c:ser>
          <c:idx val="1"/>
          <c:order val="1"/>
          <c:tx>
            <c:v>Drying rate (kg/h/m2)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 drying rate'!$P$47,'Exp drying rate'!$P$51)</c:f>
                <c:numCache>
                  <c:formatCode>General</c:formatCode>
                  <c:ptCount val="2"/>
                  <c:pt idx="0">
                    <c:v>5.4999999999999938E-2</c:v>
                  </c:pt>
                  <c:pt idx="1">
                    <c:v>0</c:v>
                  </c:pt>
                </c:numCache>
              </c:numRef>
            </c:plus>
            <c:minus>
              <c:numRef>
                <c:f>('Exp drying rate'!$P$47,'Exp drying rate'!$P$51)</c:f>
                <c:numCache>
                  <c:formatCode>General</c:formatCode>
                  <c:ptCount val="2"/>
                  <c:pt idx="0">
                    <c:v>5.4999999999999938E-2</c:v>
                  </c:pt>
                  <c:pt idx="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0.5 m/s</c:v>
              </c:pt>
              <c:pt idx="1">
                <c:v>1 m/s</c:v>
              </c:pt>
            </c:strLit>
          </c:cat>
          <c:val>
            <c:numRef>
              <c:f>('Exp drying rate'!$P$46,'Exp drying rate'!$P$50)</c:f>
              <c:numCache>
                <c:formatCode>0.00</c:formatCode>
                <c:ptCount val="2"/>
                <c:pt idx="0">
                  <c:v>0.82499999999999996</c:v>
                </c:pt>
                <c:pt idx="1">
                  <c:v>0.44000000000000017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C-41FF-A01D-542380984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94911"/>
        <c:axId val="417710303"/>
      </c:barChart>
      <c:catAx>
        <c:axId val="4176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0303"/>
        <c:crosses val="autoZero"/>
        <c:auto val="1"/>
        <c:lblAlgn val="ctr"/>
        <c:lblOffset val="100"/>
        <c:noMultiLvlLbl val="0"/>
      </c:catAx>
      <c:valAx>
        <c:axId val="417710303"/>
        <c:scaling>
          <c:orientation val="minMax"/>
          <c:max val="1.4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49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96527279862301"/>
          <c:y val="0.25406915474155545"/>
          <c:w val="0.24615094318505343"/>
          <c:h val="0.39351862947098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 sz="1800" u="sng"/>
              <a:t>Effect</a:t>
            </a:r>
            <a:r>
              <a:rPr lang="en-ZA" sz="1800" u="sng" baseline="0"/>
              <a:t> of air heating</a:t>
            </a:r>
            <a:endParaRPr lang="en-ZA" sz="1800" u="sng"/>
          </a:p>
        </c:rich>
      </c:tx>
      <c:layout>
        <c:manualLayout>
          <c:xMode val="edge"/>
          <c:yMode val="edge"/>
          <c:x val="0.32971447378269425"/>
          <c:y val="4.113037941641497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802491796489996"/>
          <c:y val="7.4672041899873767E-2"/>
          <c:w val="0.68667663236033749"/>
          <c:h val="0.79107839968494775"/>
        </c:manualLayout>
      </c:layout>
      <c:barChart>
        <c:barDir val="col"/>
        <c:grouping val="clustered"/>
        <c:varyColors val="0"/>
        <c:ser>
          <c:idx val="0"/>
          <c:order val="0"/>
          <c:tx>
            <c:v>Moisture content (%wt)</c:v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 drying rate'!$O$55,'Exp drying rate'!$O$59)</c:f>
                <c:numCache>
                  <c:formatCode>General</c:formatCode>
                  <c:ptCount val="2"/>
                  <c:pt idx="0">
                    <c:v>0.1166666666666665</c:v>
                  </c:pt>
                  <c:pt idx="1">
                    <c:v>7.8409090909090984E-2</c:v>
                  </c:pt>
                </c:numCache>
              </c:numRef>
            </c:plus>
            <c:minus>
              <c:numRef>
                <c:f>('Exp drying rate'!$O$55,'Exp drying rate'!$O$59)</c:f>
                <c:numCache>
                  <c:formatCode>General</c:formatCode>
                  <c:ptCount val="2"/>
                  <c:pt idx="0">
                    <c:v>0.1166666666666665</c:v>
                  </c:pt>
                  <c:pt idx="1">
                    <c:v>7.8409090909090984E-2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 heating</c:v>
              </c:pt>
              <c:pt idx="1">
                <c:v>Heating at 60°C</c:v>
              </c:pt>
            </c:strLit>
          </c:cat>
          <c:val>
            <c:numRef>
              <c:f>('Exp drying rate'!$O$54,'Exp drying rate'!$O$58)</c:f>
              <c:numCache>
                <c:formatCode>0.00</c:formatCode>
                <c:ptCount val="2"/>
                <c:pt idx="0">
                  <c:v>0.1166666666666665</c:v>
                </c:pt>
                <c:pt idx="1">
                  <c:v>0.50340909090909103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CD-4192-8A83-6D1C6C9421C2}"/>
            </c:ext>
          </c:extLst>
        </c:ser>
        <c:ser>
          <c:idx val="1"/>
          <c:order val="1"/>
          <c:tx>
            <c:v>Drying rate (kg/h/m2)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('Exp drying rate'!$P$55,'Exp drying rate'!$P$59)</c:f>
                <c:numCache>
                  <c:formatCode>General</c:formatCode>
                  <c:ptCount val="2"/>
                  <c:pt idx="0">
                    <c:v>5.4999999999999938E-2</c:v>
                  </c:pt>
                  <c:pt idx="1">
                    <c:v>8.2500000000000018E-2</c:v>
                  </c:pt>
                </c:numCache>
              </c:numRef>
            </c:plus>
            <c:minus>
              <c:numRef>
                <c:f>('Exp drying rate'!$P$55,'Exp drying rate'!$P$59)</c:f>
                <c:numCache>
                  <c:formatCode>General</c:formatCode>
                  <c:ptCount val="2"/>
                  <c:pt idx="0">
                    <c:v>5.4999999999999938E-2</c:v>
                  </c:pt>
                  <c:pt idx="1">
                    <c:v>8.2500000000000018E-2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Lit>
              <c:ptCount val="2"/>
              <c:pt idx="0">
                <c:v>No heating</c:v>
              </c:pt>
              <c:pt idx="1">
                <c:v>Heating at 60°C</c:v>
              </c:pt>
            </c:strLit>
          </c:cat>
          <c:val>
            <c:numRef>
              <c:f>('Exp drying rate'!$P$54,'Exp drying rate'!$P$58)</c:f>
              <c:numCache>
                <c:formatCode>0.00</c:formatCode>
                <c:ptCount val="2"/>
                <c:pt idx="0">
                  <c:v>0.82499999999999996</c:v>
                </c:pt>
                <c:pt idx="1">
                  <c:v>0.5774999999999999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CD-4192-8A83-6D1C6C9421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7694911"/>
        <c:axId val="417710303"/>
      </c:barChart>
      <c:catAx>
        <c:axId val="4176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710303"/>
        <c:crosses val="autoZero"/>
        <c:auto val="1"/>
        <c:lblAlgn val="ctr"/>
        <c:lblOffset val="100"/>
        <c:noMultiLvlLbl val="0"/>
      </c:catAx>
      <c:valAx>
        <c:axId val="417710303"/>
        <c:scaling>
          <c:orientation val="minMax"/>
          <c:max val="1.4"/>
        </c:scaling>
        <c:delete val="0"/>
        <c:axPos val="l"/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5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694911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496527279862301"/>
          <c:y val="0.25406915474155545"/>
          <c:w val="0.24615094318505343"/>
          <c:h val="0.393518629470985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55177</xdr:colOff>
      <xdr:row>0</xdr:row>
      <xdr:rowOff>133780</xdr:rowOff>
    </xdr:from>
    <xdr:to>
      <xdr:col>14</xdr:col>
      <xdr:colOff>497394</xdr:colOff>
      <xdr:row>15</xdr:row>
      <xdr:rowOff>65646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478217</xdr:colOff>
      <xdr:row>32</xdr:row>
      <xdr:rowOff>120650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566026</xdr:colOff>
      <xdr:row>16</xdr:row>
      <xdr:rowOff>54414</xdr:rowOff>
    </xdr:from>
    <xdr:to>
      <xdr:col>27</xdr:col>
      <xdr:colOff>32845</xdr:colOff>
      <xdr:row>32</xdr:row>
      <xdr:rowOff>164225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498146</xdr:colOff>
      <xdr:row>34</xdr:row>
      <xdr:rowOff>120431</xdr:rowOff>
    </xdr:from>
    <xdr:to>
      <xdr:col>26</xdr:col>
      <xdr:colOff>572594</xdr:colOff>
      <xdr:row>51</xdr:row>
      <xdr:rowOff>44121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585733</xdr:colOff>
      <xdr:row>52</xdr:row>
      <xdr:rowOff>136853</xdr:rowOff>
    </xdr:from>
    <xdr:to>
      <xdr:col>27</xdr:col>
      <xdr:colOff>52552</xdr:colOff>
      <xdr:row>69</xdr:row>
      <xdr:rowOff>60544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229914</xdr:colOff>
      <xdr:row>61</xdr:row>
      <xdr:rowOff>114957</xdr:rowOff>
    </xdr:from>
    <xdr:to>
      <xdr:col>17</xdr:col>
      <xdr:colOff>298887</xdr:colOff>
      <xdr:row>78</xdr:row>
      <xdr:rowOff>38647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8"/>
  <sheetViews>
    <sheetView tabSelected="1" topLeftCell="A9" zoomScaleNormal="100" workbookViewId="0">
      <selection activeCell="C23" sqref="C23"/>
    </sheetView>
  </sheetViews>
  <sheetFormatPr defaultColWidth="8.7109375" defaultRowHeight="15" x14ac:dyDescent="0.25"/>
  <cols>
    <col min="1" max="1" width="8.7109375" style="8"/>
    <col min="2" max="3" width="18.5703125" style="8" customWidth="1"/>
    <col min="4" max="4" width="9" style="8" customWidth="1"/>
    <col min="5" max="5" width="9.7109375" style="8" customWidth="1"/>
    <col min="6" max="16384" width="8.7109375" style="8"/>
  </cols>
  <sheetData>
    <row r="3" spans="2:5" x14ac:dyDescent="0.25">
      <c r="B3" s="7" t="s">
        <v>54</v>
      </c>
      <c r="C3" s="7" t="s">
        <v>55</v>
      </c>
      <c r="D3" s="7" t="s">
        <v>56</v>
      </c>
      <c r="E3" s="7" t="s">
        <v>27</v>
      </c>
    </row>
    <row r="4" spans="2:5" x14ac:dyDescent="0.25">
      <c r="B4" s="8" t="s">
        <v>71</v>
      </c>
      <c r="C4" s="8">
        <v>80</v>
      </c>
      <c r="D4" s="8">
        <v>0</v>
      </c>
      <c r="E4" s="8">
        <v>1100</v>
      </c>
    </row>
    <row r="5" spans="2:5" x14ac:dyDescent="0.25">
      <c r="B5" s="8" t="s">
        <v>72</v>
      </c>
      <c r="C5" s="8">
        <v>30</v>
      </c>
      <c r="D5" s="8">
        <v>70</v>
      </c>
      <c r="E5" s="8">
        <v>850</v>
      </c>
    </row>
    <row r="6" spans="2:5" x14ac:dyDescent="0.25">
      <c r="B6" s="8" t="s">
        <v>73</v>
      </c>
      <c r="C6" s="8">
        <v>30</v>
      </c>
      <c r="D6" s="8">
        <v>70</v>
      </c>
      <c r="E6" s="8">
        <v>800</v>
      </c>
    </row>
    <row r="7" spans="2:5" x14ac:dyDescent="0.25">
      <c r="B7" s="8" t="s">
        <v>74</v>
      </c>
      <c r="C7" s="8">
        <v>50</v>
      </c>
      <c r="D7" s="8">
        <v>40</v>
      </c>
      <c r="E7" s="8">
        <v>1000</v>
      </c>
    </row>
    <row r="8" spans="2:5" x14ac:dyDescent="0.25">
      <c r="B8" s="8" t="s">
        <v>75</v>
      </c>
      <c r="C8" s="8">
        <v>40</v>
      </c>
      <c r="D8" s="8">
        <v>65</v>
      </c>
      <c r="E8" s="8">
        <v>750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X73"/>
  <sheetViews>
    <sheetView topLeftCell="C1" zoomScale="43" workbookViewId="0">
      <selection activeCell="V73" sqref="V73"/>
    </sheetView>
  </sheetViews>
  <sheetFormatPr defaultRowHeight="15" x14ac:dyDescent="0.25"/>
  <cols>
    <col min="2" max="2" width="12.140625" customWidth="1"/>
    <col min="3" max="3" width="11.140625" customWidth="1"/>
    <col min="4" max="4" width="12.140625" bestFit="1" customWidth="1"/>
    <col min="6" max="7" width="8.7109375" bestFit="1" customWidth="1"/>
    <col min="10" max="10" width="12.140625" bestFit="1" customWidth="1"/>
    <col min="13" max="13" width="15.140625" customWidth="1"/>
    <col min="14" max="14" width="10" customWidth="1"/>
    <col min="15" max="15" width="8.7109375" bestFit="1" customWidth="1"/>
    <col min="19" max="19" width="11.140625" customWidth="1"/>
    <col min="20" max="20" width="8.7109375" bestFit="1" customWidth="1"/>
  </cols>
  <sheetData>
    <row r="3" spans="2:24" x14ac:dyDescent="0.25">
      <c r="B3" s="1" t="s">
        <v>21</v>
      </c>
      <c r="G3" s="1" t="s">
        <v>9</v>
      </c>
      <c r="M3" s="1" t="s">
        <v>30</v>
      </c>
      <c r="R3" s="1" t="s">
        <v>41</v>
      </c>
    </row>
    <row r="5" spans="2:24" ht="17.25" x14ac:dyDescent="0.25">
      <c r="B5" t="s">
        <v>23</v>
      </c>
      <c r="D5">
        <v>6.0000000000000001E-3</v>
      </c>
      <c r="E5" t="s">
        <v>20</v>
      </c>
      <c r="G5" t="s">
        <v>7</v>
      </c>
      <c r="J5">
        <f>D9*D13</f>
        <v>3.1101767270538951E-4</v>
      </c>
      <c r="K5" t="s">
        <v>1</v>
      </c>
      <c r="M5" t="s">
        <v>29</v>
      </c>
      <c r="O5">
        <v>5</v>
      </c>
      <c r="P5" t="s">
        <v>6</v>
      </c>
      <c r="R5" t="s">
        <v>36</v>
      </c>
      <c r="T5">
        <v>1</v>
      </c>
      <c r="U5" t="s">
        <v>40</v>
      </c>
    </row>
    <row r="7" spans="2:24" x14ac:dyDescent="0.25">
      <c r="B7" t="s">
        <v>24</v>
      </c>
      <c r="D7">
        <v>0.01</v>
      </c>
      <c r="E7" t="s">
        <v>20</v>
      </c>
      <c r="G7" t="s">
        <v>8</v>
      </c>
      <c r="J7">
        <v>77</v>
      </c>
      <c r="K7" t="s">
        <v>5</v>
      </c>
      <c r="M7" t="s">
        <v>31</v>
      </c>
      <c r="O7">
        <v>95</v>
      </c>
      <c r="P7" t="s">
        <v>5</v>
      </c>
      <c r="R7" t="s">
        <v>37</v>
      </c>
      <c r="T7">
        <v>2265</v>
      </c>
      <c r="U7" t="s">
        <v>38</v>
      </c>
    </row>
    <row r="9" spans="2:24" ht="17.25" x14ac:dyDescent="0.25">
      <c r="B9" t="s">
        <v>27</v>
      </c>
      <c r="D9">
        <v>1100</v>
      </c>
      <c r="E9" t="s">
        <v>28</v>
      </c>
      <c r="G9" t="s">
        <v>33</v>
      </c>
      <c r="J9">
        <f>(100-J7)/100*J5</f>
        <v>7.1534064722239595E-5</v>
      </c>
      <c r="K9" t="s">
        <v>1</v>
      </c>
      <c r="M9" t="s">
        <v>3</v>
      </c>
      <c r="O9">
        <f>(J11-J17)/O5/D11</f>
        <v>0.11000000000000017</v>
      </c>
      <c r="P9" t="s">
        <v>16</v>
      </c>
      <c r="R9" t="s">
        <v>39</v>
      </c>
      <c r="T9">
        <f>T5/T7*3600</f>
        <v>1.5894039735099337</v>
      </c>
      <c r="U9" t="s">
        <v>16</v>
      </c>
    </row>
    <row r="11" spans="2:24" ht="17.25" x14ac:dyDescent="0.25">
      <c r="B11" t="s">
        <v>22</v>
      </c>
      <c r="D11">
        <f>(D5/2)^2*PI()</f>
        <v>2.8274333882308137E-5</v>
      </c>
      <c r="E11" t="s">
        <v>18</v>
      </c>
      <c r="G11" t="s">
        <v>11</v>
      </c>
      <c r="J11">
        <f>J7/100*J5</f>
        <v>2.3948360798314993E-4</v>
      </c>
      <c r="K11" t="s">
        <v>1</v>
      </c>
      <c r="R11" t="s">
        <v>35</v>
      </c>
      <c r="T11">
        <f>O9/T9</f>
        <v>6.9208333333333441E-2</v>
      </c>
    </row>
    <row r="13" spans="2:24" ht="17.25" x14ac:dyDescent="0.25">
      <c r="B13" t="s">
        <v>25</v>
      </c>
      <c r="D13">
        <f>D11*D7</f>
        <v>2.8274333882308138E-7</v>
      </c>
      <c r="E13" t="s">
        <v>26</v>
      </c>
      <c r="G13" t="s">
        <v>32</v>
      </c>
      <c r="J13">
        <f>O7/100*J5</f>
        <v>2.9546678907012004E-4</v>
      </c>
      <c r="K13" t="s">
        <v>1</v>
      </c>
    </row>
    <row r="15" spans="2:24" x14ac:dyDescent="0.25">
      <c r="G15" t="s">
        <v>34</v>
      </c>
      <c r="J15">
        <f>J9</f>
        <v>7.1534064722239595E-5</v>
      </c>
      <c r="K15" t="s">
        <v>1</v>
      </c>
      <c r="X15" s="6"/>
    </row>
    <row r="17" spans="2:16" x14ac:dyDescent="0.25">
      <c r="G17" t="s">
        <v>12</v>
      </c>
      <c r="J17" s="3">
        <f>J13-J15</f>
        <v>2.2393272434788043E-4</v>
      </c>
      <c r="K17" t="s">
        <v>1</v>
      </c>
    </row>
    <row r="18" spans="2:16" x14ac:dyDescent="0.25">
      <c r="J18" s="3"/>
      <c r="N18" s="1"/>
    </row>
    <row r="19" spans="2:16" x14ac:dyDescent="0.25">
      <c r="G19" t="s">
        <v>4</v>
      </c>
      <c r="J19" s="3">
        <f>J17/J13*100</f>
        <v>75.78947368421052</v>
      </c>
      <c r="K19" t="s">
        <v>5</v>
      </c>
      <c r="M19" s="26" t="s">
        <v>60</v>
      </c>
      <c r="N19" s="27"/>
      <c r="O19" s="15" t="s">
        <v>61</v>
      </c>
      <c r="P19" s="16" t="s">
        <v>62</v>
      </c>
    </row>
    <row r="20" spans="2:16" x14ac:dyDescent="0.25">
      <c r="M20" s="26" t="s">
        <v>42</v>
      </c>
      <c r="N20" s="13" t="s">
        <v>66</v>
      </c>
      <c r="O20" s="10">
        <v>0</v>
      </c>
      <c r="P20" s="17">
        <v>0.88</v>
      </c>
    </row>
    <row r="21" spans="2:16" x14ac:dyDescent="0.25">
      <c r="M21" s="28"/>
      <c r="N21" s="12" t="s">
        <v>67</v>
      </c>
      <c r="O21" s="9">
        <v>0.233333333333333</v>
      </c>
      <c r="P21" s="14">
        <v>0.77</v>
      </c>
    </row>
    <row r="22" spans="2:16" x14ac:dyDescent="0.25">
      <c r="M22" s="28"/>
      <c r="N22" s="18" t="s">
        <v>49</v>
      </c>
      <c r="O22" s="19">
        <f>AVERAGE(O20:O21)</f>
        <v>0.1166666666666665</v>
      </c>
      <c r="P22" s="20">
        <f>AVERAGE(P20:P21)</f>
        <v>0.82499999999999996</v>
      </c>
    </row>
    <row r="23" spans="2:16" x14ac:dyDescent="0.25">
      <c r="B23" s="4"/>
      <c r="C23" s="25" t="s">
        <v>3</v>
      </c>
      <c r="D23" s="25"/>
      <c r="E23" s="25"/>
      <c r="F23" s="25" t="s">
        <v>35</v>
      </c>
      <c r="G23" s="25"/>
      <c r="H23" s="25"/>
      <c r="M23" s="29"/>
      <c r="N23" s="21" t="s">
        <v>68</v>
      </c>
      <c r="O23" s="22">
        <f>ABS(O21-O22)</f>
        <v>0.1166666666666665</v>
      </c>
      <c r="P23" s="23">
        <f>ABS(P21-P22)</f>
        <v>5.4999999999999938E-2</v>
      </c>
    </row>
    <row r="24" spans="2:16" x14ac:dyDescent="0.25">
      <c r="B24" s="4"/>
      <c r="C24" s="4" t="s">
        <v>47</v>
      </c>
      <c r="D24" s="4" t="s">
        <v>48</v>
      </c>
      <c r="E24" s="4" t="s">
        <v>49</v>
      </c>
      <c r="F24" s="4" t="s">
        <v>47</v>
      </c>
      <c r="G24" s="4" t="s">
        <v>48</v>
      </c>
      <c r="H24" s="4" t="s">
        <v>49</v>
      </c>
      <c r="M24" s="26" t="s">
        <v>44</v>
      </c>
      <c r="N24" s="13" t="s">
        <v>66</v>
      </c>
      <c r="O24" s="10">
        <v>0.61666666666666703</v>
      </c>
      <c r="P24" s="17">
        <v>0.44000000000000017</v>
      </c>
    </row>
    <row r="25" spans="2:16" x14ac:dyDescent="0.25">
      <c r="B25" s="4" t="s">
        <v>42</v>
      </c>
      <c r="C25" s="5">
        <v>0.86</v>
      </c>
      <c r="D25" s="6">
        <v>0.8</v>
      </c>
      <c r="E25" s="4"/>
      <c r="F25" s="4">
        <v>49</v>
      </c>
      <c r="G25" s="4">
        <v>46</v>
      </c>
      <c r="H25" s="4"/>
      <c r="M25" s="28"/>
      <c r="N25" s="12" t="s">
        <v>67</v>
      </c>
      <c r="O25" s="9">
        <v>0.58181818181818201</v>
      </c>
      <c r="P25" s="14">
        <v>0.49499999999999988</v>
      </c>
    </row>
    <row r="26" spans="2:16" x14ac:dyDescent="0.25">
      <c r="B26" s="4" t="s">
        <v>43</v>
      </c>
      <c r="C26" s="5">
        <v>0.8</v>
      </c>
      <c r="D26" s="5">
        <v>0.69</v>
      </c>
      <c r="E26" s="4"/>
      <c r="F26" s="4">
        <v>77</v>
      </c>
      <c r="G26" s="4">
        <v>67</v>
      </c>
      <c r="H26" s="4"/>
      <c r="M26" s="28"/>
      <c r="N26" s="18" t="s">
        <v>49</v>
      </c>
      <c r="O26" s="19">
        <f>AVERAGE(O24:O25)</f>
        <v>0.59924242424242458</v>
      </c>
      <c r="P26" s="20">
        <f>AVERAGE(P24:P25)</f>
        <v>0.46750000000000003</v>
      </c>
    </row>
    <row r="27" spans="2:16" x14ac:dyDescent="0.25">
      <c r="B27" s="4" t="s">
        <v>44</v>
      </c>
      <c r="C27" s="5">
        <v>0.51</v>
      </c>
      <c r="D27" s="5">
        <v>0.46</v>
      </c>
      <c r="E27" s="4"/>
      <c r="F27" s="4">
        <v>90</v>
      </c>
      <c r="G27" s="4">
        <v>83</v>
      </c>
      <c r="H27" s="4"/>
      <c r="M27" s="29"/>
      <c r="N27" s="21" t="s">
        <v>68</v>
      </c>
      <c r="O27" s="22">
        <f>ABS(O25-O26)</f>
        <v>1.7424242424242564E-2</v>
      </c>
      <c r="P27" s="23">
        <f>ABS(P25-P26)</f>
        <v>2.7499999999999858E-2</v>
      </c>
    </row>
    <row r="28" spans="2:16" x14ac:dyDescent="0.25">
      <c r="B28" s="4" t="s">
        <v>45</v>
      </c>
      <c r="C28" s="5">
        <v>1.2</v>
      </c>
      <c r="D28" s="5">
        <v>0.92</v>
      </c>
      <c r="E28" s="4"/>
      <c r="F28" s="4">
        <v>69</v>
      </c>
      <c r="G28" s="4">
        <v>52</v>
      </c>
      <c r="H28" s="4"/>
      <c r="M28" s="26" t="s">
        <v>58</v>
      </c>
      <c r="N28" s="13" t="s">
        <v>66</v>
      </c>
      <c r="O28" s="10">
        <v>0.54</v>
      </c>
      <c r="P28" s="17">
        <v>0.55000000000000016</v>
      </c>
    </row>
    <row r="29" spans="2:16" x14ac:dyDescent="0.25">
      <c r="B29" s="4" t="s">
        <v>46</v>
      </c>
      <c r="C29" s="5">
        <v>0.62</v>
      </c>
      <c r="D29" s="5">
        <v>0.7</v>
      </c>
      <c r="E29" s="4"/>
      <c r="F29" s="4">
        <v>35</v>
      </c>
      <c r="G29" s="4">
        <v>40</v>
      </c>
      <c r="H29" s="4"/>
      <c r="M29" s="28"/>
      <c r="N29" s="12" t="s">
        <v>67</v>
      </c>
      <c r="O29" s="9">
        <v>0.54</v>
      </c>
      <c r="P29" s="14">
        <v>0.55000000000000016</v>
      </c>
    </row>
    <row r="30" spans="2:16" x14ac:dyDescent="0.25">
      <c r="B30" s="4" t="s">
        <v>50</v>
      </c>
      <c r="C30" s="5">
        <v>0.86</v>
      </c>
      <c r="D30" s="6">
        <v>0.8</v>
      </c>
      <c r="E30" s="4"/>
      <c r="F30" s="4">
        <v>49</v>
      </c>
      <c r="G30" s="4">
        <v>46</v>
      </c>
      <c r="H30" s="4"/>
      <c r="M30" s="28"/>
      <c r="N30" s="18" t="s">
        <v>49</v>
      </c>
      <c r="O30" s="19">
        <f>AVERAGE(O28:O29)</f>
        <v>0.54</v>
      </c>
      <c r="P30" s="20">
        <f>AVERAGE(P28:P29)</f>
        <v>0.55000000000000016</v>
      </c>
    </row>
    <row r="31" spans="2:16" x14ac:dyDescent="0.25">
      <c r="B31" s="4" t="s">
        <v>51</v>
      </c>
      <c r="C31" s="5">
        <v>0.47</v>
      </c>
      <c r="D31" s="5">
        <v>0.47</v>
      </c>
      <c r="E31" s="4"/>
      <c r="F31" s="4">
        <v>27</v>
      </c>
      <c r="G31" s="4">
        <v>27</v>
      </c>
      <c r="H31" s="4"/>
      <c r="M31" s="29"/>
      <c r="N31" s="21" t="s">
        <v>68</v>
      </c>
      <c r="O31" s="22">
        <f>ABS(O29-O30)</f>
        <v>0</v>
      </c>
      <c r="P31" s="23">
        <f>ABS(P29-P30)</f>
        <v>0</v>
      </c>
    </row>
    <row r="32" spans="2:16" x14ac:dyDescent="0.25">
      <c r="B32" s="4" t="s">
        <v>52</v>
      </c>
      <c r="C32" s="5">
        <v>0.88</v>
      </c>
      <c r="D32" s="5">
        <v>0.88</v>
      </c>
      <c r="E32" s="4"/>
      <c r="F32" s="4">
        <v>50</v>
      </c>
      <c r="G32" s="4">
        <v>50</v>
      </c>
      <c r="H32" s="4"/>
      <c r="M32" s="26" t="s">
        <v>59</v>
      </c>
      <c r="N32" s="13" t="s">
        <v>66</v>
      </c>
      <c r="O32" s="10">
        <v>0.75789473684210495</v>
      </c>
      <c r="P32" s="17">
        <v>0.11000000000000017</v>
      </c>
    </row>
    <row r="33" spans="2:16" x14ac:dyDescent="0.25">
      <c r="B33" s="4" t="s">
        <v>53</v>
      </c>
      <c r="C33" s="5">
        <v>0.66</v>
      </c>
      <c r="D33" s="5">
        <v>0.51</v>
      </c>
      <c r="E33" s="4"/>
      <c r="F33" s="4">
        <v>38</v>
      </c>
      <c r="G33" s="4">
        <v>28</v>
      </c>
      <c r="H33" s="4"/>
      <c r="M33" s="28"/>
      <c r="N33" s="12" t="s">
        <v>67</v>
      </c>
      <c r="O33" s="9">
        <v>0.75789473684210495</v>
      </c>
      <c r="P33" s="14">
        <v>0.11000000000000017</v>
      </c>
    </row>
    <row r="34" spans="2:16" x14ac:dyDescent="0.25">
      <c r="M34" s="28"/>
      <c r="N34" s="18" t="s">
        <v>49</v>
      </c>
      <c r="O34" s="19">
        <f>AVERAGE(O32:O33)</f>
        <v>0.75789473684210495</v>
      </c>
      <c r="P34" s="20">
        <f>AVERAGE(P32:P33)</f>
        <v>0.11000000000000017</v>
      </c>
    </row>
    <row r="35" spans="2:16" x14ac:dyDescent="0.25">
      <c r="M35" s="29"/>
      <c r="N35" s="21" t="s">
        <v>68</v>
      </c>
      <c r="O35" s="22">
        <f>ABS(O33-O34)</f>
        <v>0</v>
      </c>
      <c r="P35" s="23">
        <f>ABS(P33-P34)</f>
        <v>0</v>
      </c>
    </row>
    <row r="36" spans="2:16" x14ac:dyDescent="0.25">
      <c r="M36" s="26" t="s">
        <v>57</v>
      </c>
      <c r="N36" s="13" t="s">
        <v>66</v>
      </c>
      <c r="O36" s="10">
        <f>O20</f>
        <v>0</v>
      </c>
      <c r="P36" s="17">
        <f>P20</f>
        <v>0.88</v>
      </c>
    </row>
    <row r="37" spans="2:16" x14ac:dyDescent="0.25">
      <c r="M37" s="28"/>
      <c r="N37" s="12" t="s">
        <v>67</v>
      </c>
      <c r="O37" s="9">
        <f>O21</f>
        <v>0.233333333333333</v>
      </c>
      <c r="P37" s="14">
        <f>P21</f>
        <v>0.77</v>
      </c>
    </row>
    <row r="38" spans="2:16" x14ac:dyDescent="0.25">
      <c r="M38" s="28"/>
      <c r="N38" s="18" t="s">
        <v>49</v>
      </c>
      <c r="O38" s="19">
        <f>AVERAGE(O36:O37)</f>
        <v>0.1166666666666665</v>
      </c>
      <c r="P38" s="20">
        <f>AVERAGE(P36:P37)</f>
        <v>0.82499999999999996</v>
      </c>
    </row>
    <row r="39" spans="2:16" x14ac:dyDescent="0.25">
      <c r="M39" s="29"/>
      <c r="N39" s="21" t="s">
        <v>68</v>
      </c>
      <c r="O39" s="22">
        <f>ABS(O37-O38)</f>
        <v>0.1166666666666665</v>
      </c>
      <c r="P39" s="23">
        <f>ABS(P37-P38)</f>
        <v>5.4999999999999938E-2</v>
      </c>
    </row>
    <row r="40" spans="2:16" x14ac:dyDescent="0.25">
      <c r="M40" s="26" t="s">
        <v>45</v>
      </c>
      <c r="N40" s="13" t="s">
        <v>66</v>
      </c>
      <c r="O40" s="10">
        <v>0.61666666666666703</v>
      </c>
      <c r="P40" s="17">
        <v>0.88000000000000034</v>
      </c>
    </row>
    <row r="41" spans="2:16" x14ac:dyDescent="0.25">
      <c r="M41" s="28"/>
      <c r="N41" s="12" t="s">
        <v>67</v>
      </c>
      <c r="O41" s="9">
        <v>0.45882352941176502</v>
      </c>
      <c r="P41" s="14">
        <v>1.2650000000000001</v>
      </c>
    </row>
    <row r="42" spans="2:16" x14ac:dyDescent="0.25">
      <c r="M42" s="28"/>
      <c r="N42" s="18" t="s">
        <v>49</v>
      </c>
      <c r="O42" s="19">
        <f>AVERAGE(O40:O41)</f>
        <v>0.537745098039216</v>
      </c>
      <c r="P42" s="20">
        <f>AVERAGE(P40:P41)</f>
        <v>1.0725000000000002</v>
      </c>
    </row>
    <row r="43" spans="2:16" x14ac:dyDescent="0.25">
      <c r="M43" s="29"/>
      <c r="N43" s="21" t="s">
        <v>68</v>
      </c>
      <c r="O43" s="22">
        <f>ABS(O41-O42)</f>
        <v>7.8921568627450978E-2</v>
      </c>
      <c r="P43" s="23">
        <f>ABS(P41-P42)</f>
        <v>0.19249999999999989</v>
      </c>
    </row>
    <row r="44" spans="2:16" x14ac:dyDescent="0.25">
      <c r="M44" s="26" t="s">
        <v>63</v>
      </c>
      <c r="N44" s="13" t="s">
        <v>66</v>
      </c>
      <c r="O44" s="10">
        <f>O36</f>
        <v>0</v>
      </c>
      <c r="P44" s="17">
        <f>P36</f>
        <v>0.88</v>
      </c>
    </row>
    <row r="45" spans="2:16" x14ac:dyDescent="0.25">
      <c r="M45" s="28"/>
      <c r="N45" s="12" t="s">
        <v>67</v>
      </c>
      <c r="O45" s="9">
        <f>O37</f>
        <v>0.233333333333333</v>
      </c>
      <c r="P45" s="14">
        <f>P37</f>
        <v>0.77</v>
      </c>
    </row>
    <row r="46" spans="2:16" x14ac:dyDescent="0.25">
      <c r="M46" s="28"/>
      <c r="N46" s="18" t="s">
        <v>49</v>
      </c>
      <c r="O46" s="19">
        <f>AVERAGE(O44:O45)</f>
        <v>0.1166666666666665</v>
      </c>
      <c r="P46" s="20">
        <f>AVERAGE(P44:P45)</f>
        <v>0.82499999999999996</v>
      </c>
    </row>
    <row r="47" spans="2:16" x14ac:dyDescent="0.25">
      <c r="M47" s="29"/>
      <c r="N47" s="21" t="s">
        <v>68</v>
      </c>
      <c r="O47" s="22">
        <f>ABS(O45-O46)</f>
        <v>0.1166666666666665</v>
      </c>
      <c r="P47" s="23">
        <f>ABS(P45-P46)</f>
        <v>5.4999999999999938E-2</v>
      </c>
    </row>
    <row r="48" spans="2:16" x14ac:dyDescent="0.25">
      <c r="M48" s="26" t="s">
        <v>64</v>
      </c>
      <c r="N48" s="13" t="s">
        <v>66</v>
      </c>
      <c r="O48" s="10">
        <v>0.61666666666666703</v>
      </c>
      <c r="P48" s="17">
        <v>0.44000000000000017</v>
      </c>
    </row>
    <row r="49" spans="13:16" x14ac:dyDescent="0.25">
      <c r="M49" s="28"/>
      <c r="N49" s="12" t="s">
        <v>67</v>
      </c>
      <c r="O49" s="9">
        <v>0.61666666666666703</v>
      </c>
      <c r="P49" s="14">
        <v>0.44000000000000017</v>
      </c>
    </row>
    <row r="50" spans="13:16" x14ac:dyDescent="0.25">
      <c r="M50" s="28"/>
      <c r="N50" s="18" t="s">
        <v>49</v>
      </c>
      <c r="O50" s="19">
        <f>AVERAGE(O48:O49)</f>
        <v>0.61666666666666703</v>
      </c>
      <c r="P50" s="20">
        <f>AVERAGE(P48:P49)</f>
        <v>0.44000000000000017</v>
      </c>
    </row>
    <row r="51" spans="13:16" x14ac:dyDescent="0.25">
      <c r="M51" s="29"/>
      <c r="N51" s="21" t="s">
        <v>68</v>
      </c>
      <c r="O51" s="22">
        <f>ABS(O49-O50)</f>
        <v>0</v>
      </c>
      <c r="P51" s="23">
        <f>ABS(P49-P50)</f>
        <v>0</v>
      </c>
    </row>
    <row r="52" spans="13:16" x14ac:dyDescent="0.25">
      <c r="M52" s="26" t="s">
        <v>65</v>
      </c>
      <c r="N52" s="13" t="s">
        <v>66</v>
      </c>
      <c r="O52" s="10">
        <f>O44</f>
        <v>0</v>
      </c>
      <c r="P52" s="17">
        <f>P44</f>
        <v>0.88</v>
      </c>
    </row>
    <row r="53" spans="13:16" x14ac:dyDescent="0.25">
      <c r="M53" s="28"/>
      <c r="N53" s="12" t="s">
        <v>67</v>
      </c>
      <c r="O53" s="9">
        <f>O45</f>
        <v>0.233333333333333</v>
      </c>
      <c r="P53" s="14">
        <f>P45</f>
        <v>0.77</v>
      </c>
    </row>
    <row r="54" spans="13:16" x14ac:dyDescent="0.25">
      <c r="M54" s="28"/>
      <c r="N54" s="18" t="s">
        <v>49</v>
      </c>
      <c r="O54" s="19">
        <f>AVERAGE(O52:O53)</f>
        <v>0.1166666666666665</v>
      </c>
      <c r="P54" s="20">
        <f>AVERAGE(P52:P53)</f>
        <v>0.82499999999999996</v>
      </c>
    </row>
    <row r="55" spans="13:16" x14ac:dyDescent="0.25">
      <c r="M55" s="29"/>
      <c r="N55" s="21" t="s">
        <v>68</v>
      </c>
      <c r="O55" s="22">
        <f>ABS(O53-O54)</f>
        <v>0.1166666666666665</v>
      </c>
      <c r="P55" s="23">
        <f>ABS(P53-P54)</f>
        <v>5.4999999999999938E-2</v>
      </c>
    </row>
    <row r="56" spans="13:16" x14ac:dyDescent="0.25">
      <c r="M56" s="26" t="s">
        <v>69</v>
      </c>
      <c r="N56" s="13" t="s">
        <v>66</v>
      </c>
      <c r="O56" s="10">
        <v>0.42499999999999999</v>
      </c>
      <c r="P56" s="17">
        <v>0.66</v>
      </c>
    </row>
    <row r="57" spans="13:16" x14ac:dyDescent="0.25">
      <c r="M57" s="28"/>
      <c r="N57" s="12" t="s">
        <v>67</v>
      </c>
      <c r="O57" s="9">
        <v>0.58181818181818201</v>
      </c>
      <c r="P57" s="14">
        <v>0.49499999999999988</v>
      </c>
    </row>
    <row r="58" spans="13:16" x14ac:dyDescent="0.25">
      <c r="M58" s="28"/>
      <c r="N58" s="18" t="s">
        <v>49</v>
      </c>
      <c r="O58" s="19">
        <f>AVERAGE(O56:O57)</f>
        <v>0.50340909090909103</v>
      </c>
      <c r="P58" s="20">
        <f>AVERAGE(P56:P57)</f>
        <v>0.5774999999999999</v>
      </c>
    </row>
    <row r="59" spans="13:16" x14ac:dyDescent="0.25">
      <c r="M59" s="29"/>
      <c r="N59" s="21" t="s">
        <v>68</v>
      </c>
      <c r="O59" s="22">
        <f>ABS(O57-O58)</f>
        <v>7.8409090909090984E-2</v>
      </c>
      <c r="P59" s="23">
        <f>ABS(P57-P58)</f>
        <v>8.2500000000000018E-2</v>
      </c>
    </row>
    <row r="60" spans="13:16" x14ac:dyDescent="0.25">
      <c r="M60" s="11"/>
      <c r="N60" s="11"/>
      <c r="O60" s="11"/>
      <c r="P60" s="11"/>
    </row>
    <row r="73" spans="22:22" x14ac:dyDescent="0.25">
      <c r="V73" s="24" t="s">
        <v>70</v>
      </c>
    </row>
  </sheetData>
  <mergeCells count="13">
    <mergeCell ref="M48:M51"/>
    <mergeCell ref="M52:M55"/>
    <mergeCell ref="M56:M59"/>
    <mergeCell ref="M28:M31"/>
    <mergeCell ref="M32:M35"/>
    <mergeCell ref="M36:M39"/>
    <mergeCell ref="M40:M43"/>
    <mergeCell ref="M44:M47"/>
    <mergeCell ref="C23:E23"/>
    <mergeCell ref="F23:H23"/>
    <mergeCell ref="M19:N19"/>
    <mergeCell ref="M20:M23"/>
    <mergeCell ref="M24:M2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13"/>
  <sheetViews>
    <sheetView zoomScale="66" workbookViewId="0">
      <selection activeCell="B13" sqref="B13"/>
    </sheetView>
  </sheetViews>
  <sheetFormatPr defaultRowHeight="15" x14ac:dyDescent="0.25"/>
  <cols>
    <col min="3" max="3" width="12.28515625" customWidth="1"/>
    <col min="9" max="9" width="12" bestFit="1" customWidth="1"/>
    <col min="10" max="10" width="14" customWidth="1"/>
  </cols>
  <sheetData>
    <row r="3" spans="2:17" x14ac:dyDescent="0.25">
      <c r="B3" s="1" t="s">
        <v>15</v>
      </c>
      <c r="I3" s="1" t="s">
        <v>9</v>
      </c>
      <c r="O3" s="1" t="s">
        <v>17</v>
      </c>
    </row>
    <row r="5" spans="2:17" ht="17.25" x14ac:dyDescent="0.25">
      <c r="B5" t="s">
        <v>0</v>
      </c>
      <c r="D5">
        <v>1000</v>
      </c>
      <c r="E5" t="s">
        <v>1</v>
      </c>
      <c r="I5" t="s">
        <v>10</v>
      </c>
      <c r="K5">
        <f>(100-D9)/100*D5</f>
        <v>200</v>
      </c>
      <c r="L5" t="s">
        <v>1</v>
      </c>
      <c r="O5" s="2" t="s">
        <v>14</v>
      </c>
      <c r="P5" s="2">
        <f>K11/D7/D13</f>
        <v>6818.181818181808</v>
      </c>
      <c r="Q5" s="2" t="s">
        <v>19</v>
      </c>
    </row>
    <row r="7" spans="2:17" x14ac:dyDescent="0.25">
      <c r="B7" t="s">
        <v>2</v>
      </c>
      <c r="D7">
        <v>1</v>
      </c>
      <c r="E7" t="s">
        <v>6</v>
      </c>
      <c r="I7" t="s">
        <v>11</v>
      </c>
      <c r="K7">
        <f>D5*D9/100</f>
        <v>800</v>
      </c>
      <c r="L7" t="s">
        <v>1</v>
      </c>
    </row>
    <row r="9" spans="2:17" x14ac:dyDescent="0.25">
      <c r="B9" t="s">
        <v>8</v>
      </c>
      <c r="D9">
        <v>80</v>
      </c>
      <c r="E9" t="s">
        <v>5</v>
      </c>
      <c r="I9" t="s">
        <v>12</v>
      </c>
      <c r="K9">
        <f>(D11/(100-D11))*K5</f>
        <v>50</v>
      </c>
      <c r="L9" t="s">
        <v>1</v>
      </c>
    </row>
    <row r="11" spans="2:17" x14ac:dyDescent="0.25">
      <c r="B11" t="s">
        <v>4</v>
      </c>
      <c r="D11">
        <v>20</v>
      </c>
      <c r="E11" t="s">
        <v>5</v>
      </c>
      <c r="I11" t="s">
        <v>13</v>
      </c>
      <c r="K11">
        <f>K7-K9</f>
        <v>750</v>
      </c>
      <c r="L11" t="s">
        <v>1</v>
      </c>
    </row>
    <row r="13" spans="2:17" ht="17.25" x14ac:dyDescent="0.25">
      <c r="B13" t="s">
        <v>3</v>
      </c>
      <c r="D13">
        <f>('Exp drying rate'!J11-'Exp drying rate'!J17)/'Exp drying rate'!D11/'Exp drying rate'!O5</f>
        <v>0.11000000000000017</v>
      </c>
      <c r="E13" t="s">
        <v>16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218B6D3AD6053478EDDCF60E84474FE" ma:contentTypeVersion="4" ma:contentTypeDescription="Create a new document." ma:contentTypeScope="" ma:versionID="a54d40601869a4ce64a1beff7d6a5b63">
  <xsd:schema xmlns:xsd="http://www.w3.org/2001/XMLSchema" xmlns:xs="http://www.w3.org/2001/XMLSchema" xmlns:p="http://schemas.microsoft.com/office/2006/metadata/properties" xmlns:ns2="0b231d55-79f2-4f8b-b691-173b0122387f" targetNamespace="http://schemas.microsoft.com/office/2006/metadata/properties" ma:root="true" ma:fieldsID="4478627a2347460538829dc51a59c65b" ns2:_="">
    <xsd:import namespace="0b231d55-79f2-4f8b-b691-173b0122387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231d55-79f2-4f8b-b691-173b012238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30B9B57-619E-465D-AE91-DE50D13F641C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2E5A529E-D8D5-4962-9B58-7F0706D904A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21549C8-C5FD-418A-85D6-A3DB95E343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231d55-79f2-4f8b-b691-173b012238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Shrinkage - density</vt:lpstr>
      <vt:lpstr>Exp drying rate</vt:lpstr>
      <vt:lpstr>Design solar drying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2020-08-19T15:48:51Z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0x0101002218B6D3AD6053478EDDCF60E84474FE</vt:lpwstr>
  </property>
</Properties>
</file>