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ding\Desktop\New Project ideas\"/>
    </mc:Choice>
  </mc:AlternateContent>
  <xr:revisionPtr revIDLastSave="0" documentId="13_ncr:1_{10507F43-8E81-448E-9F79-04DE9311D1C2}" xr6:coauthVersionLast="47" xr6:coauthVersionMax="47" xr10:uidLastSave="{00000000-0000-0000-0000-000000000000}"/>
  <bookViews>
    <workbookView xWindow="16350" yWindow="0" windowWidth="24900" windowHeight="10665" xr2:uid="{F9B3BD56-2B52-47E9-B6AC-CBF31EF43E96}"/>
  </bookViews>
  <sheets>
    <sheet name="Sheet1" sheetId="1" r:id="rId1"/>
    <sheet name="Char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 s="1"/>
  <c r="I2" i="1" s="1"/>
  <c r="D2" i="1" l="1"/>
  <c r="L2" i="1"/>
  <c r="K2" i="2"/>
  <c r="C31" i="1"/>
  <c r="C18" i="1"/>
  <c r="C16" i="1"/>
  <c r="C15" i="1"/>
  <c r="C22" i="1"/>
  <c r="C21" i="1"/>
  <c r="C14" i="1"/>
  <c r="C19" i="1"/>
  <c r="C17" i="1"/>
  <c r="C13" i="1"/>
  <c r="C20" i="1"/>
  <c r="C12" i="1"/>
  <c r="C11" i="1"/>
  <c r="C30" i="1"/>
  <c r="C10" i="1"/>
  <c r="C29" i="1"/>
  <c r="C9" i="1"/>
  <c r="C27" i="1"/>
  <c r="C7" i="1"/>
  <c r="C26" i="1"/>
  <c r="C6" i="1"/>
  <c r="C25" i="1"/>
  <c r="C5" i="1"/>
  <c r="C24" i="1"/>
  <c r="C4" i="1"/>
  <c r="C28" i="1"/>
  <c r="C8" i="1"/>
  <c r="C23" i="1"/>
  <c r="C3" i="1"/>
  <c r="I13" i="1" l="1"/>
  <c r="D13" i="1"/>
  <c r="D15" i="1"/>
  <c r="I15" i="1"/>
  <c r="D16" i="1"/>
  <c r="I16" i="1"/>
  <c r="I10" i="1"/>
  <c r="D10" i="1"/>
  <c r="D12" i="1"/>
  <c r="I12" i="1"/>
  <c r="I3" i="1"/>
  <c r="D3" i="1"/>
  <c r="I19" i="1"/>
  <c r="L19" i="1" s="1"/>
  <c r="D19" i="1"/>
  <c r="I14" i="1"/>
  <c r="D14" i="1"/>
  <c r="I22" i="1"/>
  <c r="L22" i="1" s="1"/>
  <c r="D22" i="1"/>
  <c r="I31" i="1"/>
  <c r="D31" i="1"/>
  <c r="G31" i="1" s="1"/>
  <c r="D9" i="1"/>
  <c r="I9" i="1"/>
  <c r="I30" i="1"/>
  <c r="D30" i="1"/>
  <c r="I17" i="1"/>
  <c r="L17" i="1" s="1"/>
  <c r="D17" i="1"/>
  <c r="D25" i="1"/>
  <c r="I25" i="1"/>
  <c r="I29" i="1"/>
  <c r="D29" i="1"/>
  <c r="I20" i="1"/>
  <c r="D20" i="1"/>
  <c r="I28" i="1"/>
  <c r="D28" i="1"/>
  <c r="I11" i="1"/>
  <c r="D11" i="1"/>
  <c r="I23" i="1"/>
  <c r="D23" i="1"/>
  <c r="I8" i="1"/>
  <c r="D8" i="1"/>
  <c r="I21" i="1"/>
  <c r="L21" i="1" s="1"/>
  <c r="D21" i="1"/>
  <c r="I4" i="1"/>
  <c r="D4" i="1"/>
  <c r="I24" i="1"/>
  <c r="D24" i="1"/>
  <c r="I5" i="1"/>
  <c r="D5" i="1"/>
  <c r="I18" i="1"/>
  <c r="D18" i="1"/>
  <c r="D6" i="1"/>
  <c r="I6" i="1"/>
  <c r="I26" i="1"/>
  <c r="D26" i="1"/>
  <c r="D7" i="1"/>
  <c r="I7" i="1"/>
  <c r="I27" i="1"/>
  <c r="D27" i="1"/>
  <c r="M2" i="2"/>
  <c r="H2" i="2"/>
  <c r="K2" i="1"/>
  <c r="F2" i="1"/>
  <c r="G2" i="1"/>
  <c r="E2" i="1"/>
  <c r="H2" i="1"/>
  <c r="M2" i="1"/>
  <c r="A2" i="2" a="1"/>
  <c r="A2" i="2" s="1"/>
  <c r="J2" i="1"/>
  <c r="I2" i="2" l="1"/>
  <c r="F2" i="2"/>
  <c r="K20" i="1"/>
  <c r="L20" i="1"/>
  <c r="K9" i="1"/>
  <c r="L9" i="1"/>
  <c r="K25" i="1"/>
  <c r="L25" i="1"/>
  <c r="K14" i="1"/>
  <c r="L14" i="1"/>
  <c r="K3" i="1"/>
  <c r="L3" i="1"/>
  <c r="K16" i="1"/>
  <c r="L16" i="1"/>
  <c r="K24" i="1"/>
  <c r="L24" i="1"/>
  <c r="K27" i="1"/>
  <c r="L27" i="1"/>
  <c r="K6" i="1"/>
  <c r="L6" i="1"/>
  <c r="K8" i="1"/>
  <c r="L8" i="1"/>
  <c r="K18" i="1"/>
  <c r="L18" i="1"/>
  <c r="K13" i="1"/>
  <c r="L13" i="1"/>
  <c r="K28" i="1"/>
  <c r="L28" i="1"/>
  <c r="K15" i="1"/>
  <c r="L15" i="1"/>
  <c r="K10" i="1"/>
  <c r="L10" i="1"/>
  <c r="K11" i="1"/>
  <c r="L11" i="1"/>
  <c r="K31" i="1"/>
  <c r="L31" i="1"/>
  <c r="K5" i="1"/>
  <c r="L5" i="1"/>
  <c r="K4" i="1"/>
  <c r="L4" i="1"/>
  <c r="K7" i="1"/>
  <c r="L7" i="1"/>
  <c r="K12" i="1"/>
  <c r="L12" i="1"/>
  <c r="K23" i="1"/>
  <c r="L23" i="1"/>
  <c r="K26" i="1"/>
  <c r="L26" i="1"/>
  <c r="K30" i="1"/>
  <c r="L30" i="1"/>
  <c r="K29" i="1"/>
  <c r="L29" i="1"/>
  <c r="E21" i="1"/>
  <c r="G21" i="1"/>
  <c r="F28" i="1"/>
  <c r="G28" i="1"/>
  <c r="E13" i="1"/>
  <c r="G13" i="1"/>
  <c r="E3" i="1"/>
  <c r="G3" i="1"/>
  <c r="F10" i="1"/>
  <c r="G10" i="1"/>
  <c r="F14" i="1"/>
  <c r="G14" i="1"/>
  <c r="F11" i="1"/>
  <c r="G11" i="1"/>
  <c r="F16" i="1"/>
  <c r="G16" i="1"/>
  <c r="F5" i="1"/>
  <c r="G5" i="1"/>
  <c r="F9" i="1"/>
  <c r="G9" i="1"/>
  <c r="H19" i="1"/>
  <c r="G19" i="1"/>
  <c r="E20" i="1"/>
  <c r="G20" i="1"/>
  <c r="F24" i="1"/>
  <c r="G24" i="1"/>
  <c r="F27" i="1"/>
  <c r="G27" i="1"/>
  <c r="F25" i="1"/>
  <c r="G25" i="1"/>
  <c r="F6" i="1"/>
  <c r="G6" i="1"/>
  <c r="F8" i="1"/>
  <c r="G8" i="1"/>
  <c r="F17" i="1"/>
  <c r="G17" i="1"/>
  <c r="F15" i="1"/>
  <c r="G15" i="1"/>
  <c r="F22" i="1"/>
  <c r="G22" i="1"/>
  <c r="F26" i="1"/>
  <c r="G26" i="1"/>
  <c r="F30" i="1"/>
  <c r="G30" i="1"/>
  <c r="E18" i="1"/>
  <c r="G18" i="1"/>
  <c r="F4" i="1"/>
  <c r="G4" i="1"/>
  <c r="F7" i="1"/>
  <c r="G7" i="1"/>
  <c r="F23" i="1"/>
  <c r="G23" i="1"/>
  <c r="E12" i="1"/>
  <c r="G12" i="1"/>
  <c r="F29" i="1"/>
  <c r="G29" i="1"/>
  <c r="N2" i="1"/>
  <c r="E23" i="1"/>
  <c r="E22" i="1"/>
  <c r="H23" i="1"/>
  <c r="H22" i="1"/>
  <c r="E17" i="1"/>
  <c r="H20" i="1"/>
  <c r="E19" i="1"/>
  <c r="H3" i="1"/>
  <c r="H17" i="1"/>
  <c r="H13" i="1"/>
  <c r="R2" i="1"/>
  <c r="H21" i="1"/>
  <c r="H18" i="1"/>
  <c r="F18" i="1"/>
  <c r="F3" i="1"/>
  <c r="F21" i="1"/>
  <c r="F20" i="1"/>
  <c r="F13" i="1"/>
  <c r="F19" i="1"/>
  <c r="F12" i="1"/>
  <c r="H12" i="1"/>
  <c r="S2" i="1"/>
  <c r="M21" i="1"/>
  <c r="K21" i="1"/>
  <c r="M17" i="1"/>
  <c r="K17" i="1"/>
  <c r="M22" i="1"/>
  <c r="K22" i="1"/>
  <c r="M19" i="1"/>
  <c r="K19" i="1"/>
  <c r="M13" i="1"/>
  <c r="M8" i="1"/>
  <c r="M12" i="1"/>
  <c r="M9" i="1"/>
  <c r="M10" i="1"/>
  <c r="M3" i="1"/>
  <c r="M7" i="1"/>
  <c r="M11" i="1"/>
  <c r="M25" i="1"/>
  <c r="M31" i="1"/>
  <c r="M4" i="1"/>
  <c r="M16" i="1"/>
  <c r="M30" i="1"/>
  <c r="M5" i="1"/>
  <c r="M15" i="1"/>
  <c r="M24" i="1"/>
  <c r="M20" i="1"/>
  <c r="M18" i="1"/>
  <c r="M26" i="1"/>
  <c r="M6" i="1"/>
  <c r="M29" i="1"/>
  <c r="M28" i="1"/>
  <c r="M14" i="1"/>
  <c r="M27" i="1"/>
  <c r="M23" i="1"/>
  <c r="H31" i="1"/>
  <c r="F31" i="1"/>
  <c r="H5" i="1"/>
  <c r="H30" i="1"/>
  <c r="H16" i="1"/>
  <c r="H6" i="1"/>
  <c r="H9" i="1"/>
  <c r="H11" i="1"/>
  <c r="H29" i="1"/>
  <c r="H28" i="1"/>
  <c r="H26" i="1"/>
  <c r="H15" i="1"/>
  <c r="H4" i="1"/>
  <c r="H14" i="1"/>
  <c r="H27" i="1"/>
  <c r="H25" i="1"/>
  <c r="H10" i="1"/>
  <c r="H24" i="1"/>
  <c r="H8" i="1"/>
  <c r="H7" i="1"/>
  <c r="J17" i="1"/>
  <c r="J19" i="1"/>
  <c r="J22" i="1"/>
  <c r="J21" i="1"/>
  <c r="E31" i="1"/>
  <c r="J13" i="1"/>
  <c r="J23" i="1"/>
  <c r="J12" i="1"/>
  <c r="J3" i="1"/>
  <c r="J31" i="1"/>
  <c r="J24" i="1"/>
  <c r="E24" i="1"/>
  <c r="E4" i="1"/>
  <c r="J6" i="1"/>
  <c r="J4" i="1"/>
  <c r="E10" i="1"/>
  <c r="J25" i="1"/>
  <c r="J10" i="1"/>
  <c r="E28" i="1"/>
  <c r="J30" i="1"/>
  <c r="J14" i="1"/>
  <c r="J29" i="1"/>
  <c r="J15" i="1"/>
  <c r="J18" i="1"/>
  <c r="E30" i="1"/>
  <c r="J8" i="1"/>
  <c r="J27" i="1"/>
  <c r="E11" i="1"/>
  <c r="E27" i="1"/>
  <c r="E6" i="1"/>
  <c r="E29" i="1"/>
  <c r="E8" i="1"/>
  <c r="E16" i="1"/>
  <c r="J11" i="1"/>
  <c r="J16" i="1"/>
  <c r="J20" i="1"/>
  <c r="E7" i="1"/>
  <c r="E25" i="1"/>
  <c r="J28" i="1"/>
  <c r="E14" i="1"/>
  <c r="E5" i="1"/>
  <c r="E9" i="1"/>
  <c r="J7" i="1"/>
  <c r="J5" i="1"/>
  <c r="J9" i="1"/>
  <c r="E26" i="1"/>
  <c r="E15" i="1"/>
  <c r="J26" i="1"/>
  <c r="O2" i="1"/>
  <c r="F24" i="2" l="1"/>
  <c r="F7" i="2"/>
  <c r="F31" i="2"/>
  <c r="F15" i="2"/>
  <c r="F27" i="2"/>
  <c r="F26" i="2"/>
  <c r="F14" i="2"/>
  <c r="F30" i="2"/>
  <c r="F23" i="2"/>
  <c r="F9" i="2"/>
  <c r="F18" i="2"/>
  <c r="F13" i="2"/>
  <c r="F22" i="2"/>
  <c r="F4" i="2"/>
  <c r="F25" i="2"/>
  <c r="F10" i="2"/>
  <c r="F3" i="2"/>
  <c r="F28" i="2"/>
  <c r="F12" i="2"/>
  <c r="F29" i="2"/>
  <c r="F20" i="2"/>
  <c r="F16" i="2"/>
  <c r="F5" i="2"/>
  <c r="F19" i="2"/>
  <c r="F17" i="2"/>
  <c r="F21" i="2"/>
  <c r="F8" i="2"/>
  <c r="F11" i="2"/>
  <c r="F6" i="2"/>
  <c r="R20" i="1"/>
  <c r="N12" i="1"/>
  <c r="R12" i="1"/>
  <c r="N13" i="1"/>
  <c r="N20" i="1"/>
  <c r="N18" i="1"/>
  <c r="R18" i="1"/>
  <c r="R13" i="1"/>
  <c r="N21" i="1"/>
  <c r="R21" i="1"/>
  <c r="R3" i="1"/>
  <c r="N17" i="1"/>
  <c r="N22" i="1"/>
  <c r="N23" i="1"/>
  <c r="N3" i="1"/>
  <c r="R23" i="1"/>
  <c r="R22" i="1"/>
  <c r="R17" i="1"/>
  <c r="N19" i="1"/>
  <c r="R19" i="1"/>
  <c r="S7" i="1"/>
  <c r="S25" i="1"/>
  <c r="S11" i="1"/>
  <c r="S5" i="1"/>
  <c r="S15" i="1"/>
  <c r="R30" i="1"/>
  <c r="S18" i="1"/>
  <c r="R5" i="1"/>
  <c r="S21" i="1"/>
  <c r="S26" i="1"/>
  <c r="R11" i="1"/>
  <c r="R6" i="1"/>
  <c r="S31" i="1"/>
  <c r="S30" i="1"/>
  <c r="R7" i="1"/>
  <c r="S4" i="1"/>
  <c r="S17" i="1"/>
  <c r="S24" i="1"/>
  <c r="S8" i="1"/>
  <c r="S22" i="1"/>
  <c r="S16" i="1"/>
  <c r="O12" i="1"/>
  <c r="S12" i="1"/>
  <c r="O13" i="1"/>
  <c r="S13" i="1"/>
  <c r="S14" i="1"/>
  <c r="S23" i="1"/>
  <c r="S27" i="1"/>
  <c r="S10" i="1"/>
  <c r="S9" i="1"/>
  <c r="S29" i="1"/>
  <c r="S6" i="1"/>
  <c r="S28" i="1"/>
  <c r="O3" i="1"/>
  <c r="S3" i="1"/>
  <c r="S19" i="1"/>
  <c r="S20" i="1"/>
  <c r="R8" i="1"/>
  <c r="R24" i="1"/>
  <c r="R29" i="1"/>
  <c r="R16" i="1"/>
  <c r="R4" i="1"/>
  <c r="R9" i="1"/>
  <c r="R15" i="1"/>
  <c r="R27" i="1"/>
  <c r="R26" i="1"/>
  <c r="R25" i="1"/>
  <c r="R14" i="1"/>
  <c r="R28" i="1"/>
  <c r="R10" i="1"/>
  <c r="O19" i="1"/>
  <c r="O17" i="1"/>
  <c r="O22" i="1"/>
  <c r="O21" i="1"/>
  <c r="N31" i="1"/>
  <c r="Q31" i="1" s="1"/>
  <c r="C31" i="2" s="1"/>
  <c r="O23" i="1"/>
  <c r="O4" i="1"/>
  <c r="N5" i="1"/>
  <c r="O29" i="1"/>
  <c r="O26" i="1"/>
  <c r="O20" i="1"/>
  <c r="N16" i="1"/>
  <c r="N6" i="1"/>
  <c r="O10" i="1"/>
  <c r="O16" i="1"/>
  <c r="O8" i="1"/>
  <c r="N9" i="1"/>
  <c r="O15" i="1"/>
  <c r="O7" i="1"/>
  <c r="O18" i="1"/>
  <c r="O6" i="1"/>
  <c r="O5" i="1"/>
  <c r="N4" i="1"/>
  <c r="N25" i="1"/>
  <c r="N15" i="1"/>
  <c r="N7" i="1"/>
  <c r="N27" i="1"/>
  <c r="N28" i="1"/>
  <c r="N26" i="1"/>
  <c r="N11" i="1"/>
  <c r="O27" i="1"/>
  <c r="O25" i="1"/>
  <c r="O11" i="1"/>
  <c r="N10" i="1"/>
  <c r="O30" i="1"/>
  <c r="N30" i="1"/>
  <c r="O9" i="1"/>
  <c r="N14" i="1"/>
  <c r="N8" i="1"/>
  <c r="N24" i="1"/>
  <c r="O28" i="1"/>
  <c r="N29" i="1"/>
  <c r="O14" i="1"/>
  <c r="O24" i="1"/>
  <c r="P2" i="1"/>
  <c r="B2" i="2" s="1"/>
  <c r="Q2" i="1"/>
  <c r="U18" i="1" l="1"/>
  <c r="E18" i="2" s="1"/>
  <c r="T20" i="1"/>
  <c r="D20" i="2" s="1"/>
  <c r="Q12" i="1"/>
  <c r="C12" i="2" s="1"/>
  <c r="P23" i="1"/>
  <c r="B23" i="2" s="1"/>
  <c r="T3" i="1"/>
  <c r="D3" i="2" s="1"/>
  <c r="T12" i="1"/>
  <c r="D12" i="2" s="1"/>
  <c r="P13" i="1"/>
  <c r="B13" i="2" s="1"/>
  <c r="P22" i="1"/>
  <c r="B22" i="2" s="1"/>
  <c r="T13" i="1"/>
  <c r="D13" i="2" s="1"/>
  <c r="P20" i="1"/>
  <c r="B20" i="2" s="1"/>
  <c r="Q21" i="1"/>
  <c r="C21" i="2" s="1"/>
  <c r="Q17" i="1"/>
  <c r="C17" i="2" s="1"/>
  <c r="C2" i="2"/>
  <c r="P3" i="1"/>
  <c r="B3" i="2" s="1"/>
  <c r="T23" i="1"/>
  <c r="D23" i="2" s="1"/>
  <c r="T22" i="1"/>
  <c r="D22" i="2" s="1"/>
  <c r="T17" i="1"/>
  <c r="D17" i="2" s="1"/>
  <c r="Q19" i="1"/>
  <c r="C19" i="2" s="1"/>
  <c r="U5" i="1"/>
  <c r="E5" i="2" s="1"/>
  <c r="U10" i="1"/>
  <c r="E10" i="2" s="1"/>
  <c r="T30" i="1"/>
  <c r="D30" i="2" s="1"/>
  <c r="U14" i="1"/>
  <c r="E14" i="2" s="1"/>
  <c r="T5" i="1"/>
  <c r="D5" i="2" s="1"/>
  <c r="T18" i="1"/>
  <c r="D18" i="2" s="1"/>
  <c r="U24" i="1"/>
  <c r="E24" i="2" s="1"/>
  <c r="U16" i="1"/>
  <c r="E16" i="2" s="1"/>
  <c r="U6" i="1"/>
  <c r="E6" i="2" s="1"/>
  <c r="U8" i="1"/>
  <c r="E8" i="2" s="1"/>
  <c r="U13" i="1"/>
  <c r="E13" i="2" s="1"/>
  <c r="U22" i="1"/>
  <c r="E22" i="2" s="1"/>
  <c r="U17" i="1"/>
  <c r="E17" i="2" s="1"/>
  <c r="U20" i="1"/>
  <c r="E20" i="2" s="1"/>
  <c r="T31" i="1"/>
  <c r="D31" i="2" s="1"/>
  <c r="U31" i="1"/>
  <c r="E31" i="2" s="1"/>
  <c r="T15" i="1"/>
  <c r="D15" i="2" s="1"/>
  <c r="U15" i="1"/>
  <c r="E15" i="2" s="1"/>
  <c r="T7" i="1"/>
  <c r="D7" i="2" s="1"/>
  <c r="U7" i="1"/>
  <c r="E7" i="2" s="1"/>
  <c r="T11" i="1"/>
  <c r="D11" i="2" s="1"/>
  <c r="U11" i="1"/>
  <c r="E11" i="2" s="1"/>
  <c r="T19" i="1"/>
  <c r="D19" i="2" s="1"/>
  <c r="U19" i="1"/>
  <c r="E19" i="2" s="1"/>
  <c r="U26" i="1"/>
  <c r="E26" i="2" s="1"/>
  <c r="U12" i="1"/>
  <c r="E12" i="2" s="1"/>
  <c r="T21" i="1"/>
  <c r="D21" i="2" s="1"/>
  <c r="U21" i="1"/>
  <c r="E21" i="2" s="1"/>
  <c r="T25" i="1"/>
  <c r="D25" i="2" s="1"/>
  <c r="U25" i="1"/>
  <c r="E25" i="2" s="1"/>
  <c r="U27" i="1"/>
  <c r="E27" i="2" s="1"/>
  <c r="U3" i="1"/>
  <c r="E3" i="2" s="1"/>
  <c r="U28" i="1"/>
  <c r="E28" i="2" s="1"/>
  <c r="U4" i="1"/>
  <c r="E4" i="2" s="1"/>
  <c r="U23" i="1"/>
  <c r="E23" i="2" s="1"/>
  <c r="U9" i="1"/>
  <c r="E9" i="2" s="1"/>
  <c r="U29" i="1"/>
  <c r="E29" i="2" s="1"/>
  <c r="U30" i="1"/>
  <c r="E30" i="2" s="1"/>
  <c r="T10" i="1"/>
  <c r="D10" i="2" s="1"/>
  <c r="T14" i="1"/>
  <c r="D14" i="2" s="1"/>
  <c r="T16" i="1"/>
  <c r="D16" i="2" s="1"/>
  <c r="T8" i="1"/>
  <c r="D8" i="2" s="1"/>
  <c r="Q13" i="1"/>
  <c r="C13" i="2" s="1"/>
  <c r="T6" i="1"/>
  <c r="D6" i="2" s="1"/>
  <c r="T26" i="1"/>
  <c r="D26" i="2" s="1"/>
  <c r="T27" i="1"/>
  <c r="D27" i="2" s="1"/>
  <c r="T9" i="1"/>
  <c r="D9" i="2" s="1"/>
  <c r="T4" i="1"/>
  <c r="D4" i="2" s="1"/>
  <c r="T29" i="1"/>
  <c r="D29" i="2" s="1"/>
  <c r="T28" i="1"/>
  <c r="D28" i="2" s="1"/>
  <c r="T24" i="1"/>
  <c r="D24" i="2" s="1"/>
  <c r="P12" i="1"/>
  <c r="B12" i="2" s="1"/>
  <c r="Q3" i="1"/>
  <c r="C3" i="2" s="1"/>
  <c r="P19" i="1"/>
  <c r="B19" i="2" s="1"/>
  <c r="P17" i="1"/>
  <c r="B17" i="2" s="1"/>
  <c r="P21" i="1"/>
  <c r="B21" i="2" s="1"/>
  <c r="Q22" i="1"/>
  <c r="C22" i="2" s="1"/>
  <c r="P31" i="1"/>
  <c r="B31" i="2" s="1"/>
  <c r="Q20" i="1"/>
  <c r="C20" i="2" s="1"/>
  <c r="P9" i="1"/>
  <c r="B9" i="2" s="1"/>
  <c r="Q23" i="1"/>
  <c r="C23" i="2" s="1"/>
  <c r="P16" i="1"/>
  <c r="B16" i="2" s="1"/>
  <c r="P4" i="1"/>
  <c r="B4" i="2" s="1"/>
  <c r="P5" i="1"/>
  <c r="B5" i="2" s="1"/>
  <c r="Q4" i="1"/>
  <c r="C4" i="2" s="1"/>
  <c r="Q16" i="1"/>
  <c r="C16" i="2" s="1"/>
  <c r="Q5" i="1"/>
  <c r="C5" i="2" s="1"/>
  <c r="Q25" i="1"/>
  <c r="C25" i="2" s="1"/>
  <c r="Q6" i="1"/>
  <c r="C6" i="2" s="1"/>
  <c r="P25" i="1"/>
  <c r="B25" i="2" s="1"/>
  <c r="P18" i="1"/>
  <c r="B18" i="2" s="1"/>
  <c r="Q18" i="1"/>
  <c r="C18" i="2" s="1"/>
  <c r="P6" i="1"/>
  <c r="B6" i="2" s="1"/>
  <c r="P30" i="1"/>
  <c r="B30" i="2" s="1"/>
  <c r="Q30" i="1"/>
  <c r="C30" i="2" s="1"/>
  <c r="Q27" i="1"/>
  <c r="C27" i="2" s="1"/>
  <c r="P27" i="1"/>
  <c r="B27" i="2" s="1"/>
  <c r="Q9" i="1"/>
  <c r="C9" i="2" s="1"/>
  <c r="P10" i="1"/>
  <c r="B10" i="2" s="1"/>
  <c r="Q10" i="1"/>
  <c r="C10" i="2" s="1"/>
  <c r="Q15" i="1"/>
  <c r="C15" i="2" s="1"/>
  <c r="P15" i="1"/>
  <c r="B15" i="2" s="1"/>
  <c r="P29" i="1"/>
  <c r="B29" i="2" s="1"/>
  <c r="Q29" i="1"/>
  <c r="C29" i="2" s="1"/>
  <c r="Q24" i="1"/>
  <c r="C24" i="2" s="1"/>
  <c r="P24" i="1"/>
  <c r="B24" i="2" s="1"/>
  <c r="P8" i="1"/>
  <c r="B8" i="2" s="1"/>
  <c r="Q8" i="1"/>
  <c r="C8" i="2" s="1"/>
  <c r="Q14" i="1"/>
  <c r="C14" i="2" s="1"/>
  <c r="P14" i="1"/>
  <c r="B14" i="2" s="1"/>
  <c r="P11" i="1"/>
  <c r="B11" i="2" s="1"/>
  <c r="Q11" i="1"/>
  <c r="C11" i="2" s="1"/>
  <c r="P26" i="1"/>
  <c r="B26" i="2" s="1"/>
  <c r="Q26" i="1"/>
  <c r="C26" i="2" s="1"/>
  <c r="P28" i="1"/>
  <c r="B28" i="2" s="1"/>
  <c r="Q28" i="1"/>
  <c r="C28" i="2" s="1"/>
  <c r="Q7" i="1"/>
  <c r="C7" i="2" s="1"/>
  <c r="P7" i="1"/>
  <c r="B7" i="2" s="1"/>
  <c r="H11" i="2" l="1"/>
  <c r="I11" i="2" s="1"/>
  <c r="O2" i="2" a="1"/>
  <c r="O2" i="2" s="1"/>
  <c r="M8" i="2"/>
  <c r="H5" i="2"/>
  <c r="H4" i="2"/>
  <c r="H3" i="2"/>
  <c r="H6" i="2"/>
  <c r="U2" i="1"/>
  <c r="E2" i="2" s="1"/>
  <c r="H12" i="2" s="1"/>
  <c r="I12" i="2" s="1"/>
  <c r="T2" i="1"/>
  <c r="D2" i="2" s="1"/>
  <c r="Q2" i="2" s="1" a="1"/>
  <c r="Q2" i="2" s="1"/>
  <c r="X15" i="2" l="1"/>
  <c r="H7" i="2"/>
  <c r="M9" i="2"/>
  <c r="H10" i="2"/>
  <c r="H9" i="2"/>
  <c r="H8" i="2"/>
  <c r="P6" i="2" s="1"/>
  <c r="I6" i="2"/>
  <c r="I3" i="2"/>
  <c r="I4" i="2"/>
  <c r="I5" i="2"/>
  <c r="P8" i="2" l="1"/>
  <c r="P7" i="2"/>
  <c r="P5" i="2"/>
  <c r="I10" i="2"/>
  <c r="I8" i="2"/>
  <c r="Q6" i="2" s="1"/>
  <c r="I9" i="2"/>
  <c r="I7" i="2"/>
  <c r="Q8" i="2" l="1"/>
  <c r="Q7" i="2"/>
  <c r="Q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<sst xmlns="http://schemas.openxmlformats.org/spreadsheetml/2006/main" count="45" uniqueCount="39">
  <si>
    <t>Spot</t>
  </si>
  <si>
    <t>Strike</t>
  </si>
  <si>
    <t>Call</t>
  </si>
  <si>
    <t>Call Gamma</t>
  </si>
  <si>
    <t>Call Open Interest</t>
  </si>
  <si>
    <t>Put Gamma</t>
  </si>
  <si>
    <t>Put Open Interest</t>
  </si>
  <si>
    <t>Call GEX</t>
  </si>
  <si>
    <t>Put Gex</t>
  </si>
  <si>
    <t>Put</t>
  </si>
  <si>
    <t>Net Gex</t>
  </si>
  <si>
    <t>Abs GEX</t>
  </si>
  <si>
    <t>NQ Ratio</t>
  </si>
  <si>
    <t>Call Volume</t>
  </si>
  <si>
    <t>Put Volume</t>
  </si>
  <si>
    <t>Call GEX Volume</t>
  </si>
  <si>
    <t>Put Gex Volume</t>
  </si>
  <si>
    <t>Net Gex Volume</t>
  </si>
  <si>
    <t>Abs GEX Volume</t>
  </si>
  <si>
    <t>Call Imp Vol</t>
  </si>
  <si>
    <t>Implied Volatility</t>
  </si>
  <si>
    <t>Total OI</t>
  </si>
  <si>
    <t>/NQ</t>
  </si>
  <si>
    <t>PG-OI</t>
  </si>
  <si>
    <t>FG-OI</t>
  </si>
  <si>
    <t>FR-OI</t>
  </si>
  <si>
    <t>NG-OI</t>
  </si>
  <si>
    <t>PG-TT</t>
  </si>
  <si>
    <t>FG-TT</t>
  </si>
  <si>
    <t>FR-TT</t>
  </si>
  <si>
    <t>NG-TT</t>
  </si>
  <si>
    <t>QQQ</t>
  </si>
  <si>
    <t>GEX OI Graph</t>
  </si>
  <si>
    <t>GEX-OI</t>
  </si>
  <si>
    <t>ABS-OI</t>
  </si>
  <si>
    <t>GEX-VOL</t>
  </si>
  <si>
    <t>ABS-VOL</t>
  </si>
  <si>
    <t>Column1</t>
  </si>
  <si>
    <t>Gex Volume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</si>
</sst>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colors>
    <mruColors>
      <color rgb="FF32CD32"/>
      <color rgb="FF8A2B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os.rtd">
      <tp>
        <v>617.66999999999996</v>
        <stp/>
        <stp>LAST</stp>
        <stp>QQQ</stp>
        <tr r="B2" s="1"/>
      </tp>
      <tp>
        <v>0</v>
        <stp/>
        <stp>GAMMA</stp>
        <stp>.QQQ251024P628</stp>
        <tr r="J26" s="1"/>
      </tp>
      <tp>
        <v>0</v>
        <stp/>
        <stp>GAMMA</stp>
        <stp>.QQQ251024C628</stp>
        <tr r="E26" s="1"/>
      </tp>
      <tp>
        <v>0</v>
        <stp/>
        <stp>GAMMA</stp>
        <stp>.QQQ251024P629</stp>
        <tr r="J27" s="1"/>
      </tp>
      <tp>
        <v>0</v>
        <stp/>
        <stp>GAMMA</stp>
        <stp>.QQQ251024C629</stp>
        <tr r="E27" s="1"/>
      </tp>
      <tp>
        <v>0</v>
        <stp/>
        <stp>GAMMA</stp>
        <stp>.QQQ251024P626</stp>
        <tr r="J24" s="1"/>
      </tp>
      <tp>
        <v>1.0000000000000001E-5</v>
        <stp/>
        <stp>GAMMA</stp>
        <stp>.QQQ251024C626</stp>
        <tr r="E24" s="1"/>
      </tp>
      <tp>
        <v>0</v>
        <stp/>
        <stp>GAMMA</stp>
        <stp>.QQQ251024P627</stp>
        <tr r="J25" s="1"/>
      </tp>
      <tp>
        <v>0</v>
        <stp/>
        <stp>GAMMA</stp>
        <stp>.QQQ251024C627</stp>
        <tr r="E25" s="1"/>
      </tp>
      <tp>
        <v>0</v>
        <stp/>
        <stp>GAMMA</stp>
        <stp>.QQQ251024P624</stp>
        <tr r="J22" s="1"/>
      </tp>
      <tp>
        <v>8.0000000000000004E-4</v>
        <stp/>
        <stp>GAMMA</stp>
        <stp>.QQQ251024C624</stp>
        <tr r="E22" s="1"/>
      </tp>
      <tp>
        <v>0</v>
        <stp/>
        <stp>GAMMA</stp>
        <stp>.QQQ251024P625</stp>
        <tr r="J23" s="1"/>
      </tp>
      <tp>
        <v>1.2E-4</v>
        <stp/>
        <stp>GAMMA</stp>
        <stp>.QQQ251024C625</stp>
        <tr r="E23" s="1"/>
      </tp>
      <tp>
        <v>0</v>
        <stp/>
        <stp>GAMMA</stp>
        <stp>.QQQ251024P622</stp>
        <tr r="J20" s="1"/>
      </tp>
      <tp>
        <v>1.5480000000000001E-2</v>
        <stp/>
        <stp>GAMMA</stp>
        <stp>.QQQ251024C622</stp>
        <tr r="E20" s="1"/>
      </tp>
      <tp>
        <v>0</v>
        <stp/>
        <stp>GAMMA</stp>
        <stp>.QQQ251024P623</stp>
        <tr r="J21" s="1"/>
      </tp>
      <tp>
        <v>4.0400000000000002E-3</v>
        <stp/>
        <stp>GAMMA</stp>
        <stp>.QQQ251024C623</stp>
        <tr r="E21" s="1"/>
      </tp>
      <tp>
        <v>9.5210000000000003E-2</v>
        <stp/>
        <stp>GAMMA</stp>
        <stp>.QQQ251024P620</stp>
        <tr r="J18" s="1"/>
      </tp>
      <tp>
        <v>9.9309999999999996E-2</v>
        <stp/>
        <stp>GAMMA</stp>
        <stp>.QQQ251024C620</stp>
        <tr r="E18" s="1"/>
      </tp>
      <tp>
        <v>2.8029999999999999E-2</v>
        <stp/>
        <stp>GAMMA</stp>
        <stp>.QQQ251024P621</stp>
        <tr r="J19" s="1"/>
      </tp>
      <tp>
        <v>4.5069999999999999E-2</v>
        <stp/>
        <stp>GAMMA</stp>
        <stp>.QQQ251024C621</stp>
        <tr r="E19" s="1"/>
      </tp>
      <tp>
        <v>0</v>
        <stp/>
        <stp>GAMMA</stp>
        <stp>.QQQ251024P632</stp>
        <tr r="J30" s="1"/>
      </tp>
      <tp>
        <v>0</v>
        <stp/>
        <stp>GAMMA</stp>
        <stp>.QQQ251024C632</stp>
        <tr r="E30" s="1"/>
      </tp>
      <tp>
        <v>0</v>
        <stp/>
        <stp>GAMMA</stp>
        <stp>.QQQ251024P633</stp>
        <tr r="J31" s="1"/>
      </tp>
      <tp>
        <v>0</v>
        <stp/>
        <stp>GAMMA</stp>
        <stp>.QQQ251024C633</stp>
        <tr r="E31" s="1"/>
      </tp>
      <tp>
        <v>0</v>
        <stp/>
        <stp>GAMMA</stp>
        <stp>.QQQ251024P630</stp>
        <tr r="J28" s="1"/>
      </tp>
      <tp>
        <v>0</v>
        <stp/>
        <stp>GAMMA</stp>
        <stp>.QQQ251024C630</stp>
        <tr r="E28" s="1"/>
      </tp>
      <tp>
        <v>0</v>
        <stp/>
        <stp>GAMMA</stp>
        <stp>.QQQ251024P631</stp>
        <tr r="J29" s="1"/>
      </tp>
      <tp>
        <v>0</v>
        <stp/>
        <stp>GAMMA</stp>
        <stp>.QQQ251024C631</stp>
        <tr r="E29" s="1"/>
      </tp>
      <tp>
        <v>1.052E-2</v>
        <stp/>
        <stp>GAMMA</stp>
        <stp>.QQQ251024P608</stp>
        <tr r="J6" s="1"/>
      </tp>
      <tp>
        <v>1.052E-2</v>
        <stp/>
        <stp>GAMMA</stp>
        <stp>.QQQ251024C608</stp>
        <tr r="E6" s="1"/>
      </tp>
      <tp>
        <v>1.3769999999999999E-2</v>
        <stp/>
        <stp>GAMMA</stp>
        <stp>.QQQ251024P609</stp>
        <tr r="J7" s="1"/>
      </tp>
      <tp>
        <v>1.376E-2</v>
        <stp/>
        <stp>GAMMA</stp>
        <stp>.QQQ251024C609</stp>
        <tr r="E7" s="1"/>
      </tp>
      <tp>
        <v>6.4200000000000004E-3</v>
        <stp/>
        <stp>GAMMA</stp>
        <stp>.QQQ251024P606</stp>
        <tr r="J4" s="1"/>
      </tp>
      <tp>
        <v>6.4200000000000004E-3</v>
        <stp/>
        <stp>GAMMA</stp>
        <stp>.QQQ251024C606</stp>
        <tr r="E4" s="1"/>
      </tp>
      <tp>
        <v>8.1600000000000006E-3</v>
        <stp/>
        <stp>GAMMA</stp>
        <stp>.QQQ251024P607</stp>
        <tr r="J5" s="1"/>
      </tp>
      <tp>
        <v>8.1600000000000006E-3</v>
        <stp/>
        <stp>GAMMA</stp>
        <stp>.QQQ251024C607</stp>
        <tr r="E5" s="1"/>
      </tp>
      <tp>
        <v>4.1200000000000004E-3</v>
        <stp/>
        <stp>GAMMA</stp>
        <stp>.QQQ251024P604</stp>
        <tr r="J2" s="1"/>
      </tp>
      <tp>
        <v>4.1200000000000004E-3</v>
        <stp/>
        <stp>GAMMA</stp>
        <stp>.QQQ251024C604</stp>
        <tr r="E2" s="1"/>
      </tp>
      <tp>
        <v>5.11E-3</v>
        <stp/>
        <stp>GAMMA</stp>
        <stp>.QQQ251024P605</stp>
        <tr r="J3" s="1"/>
      </tp>
      <tp>
        <v>5.11E-3</v>
        <stp/>
        <stp>GAMMA</stp>
        <stp>.QQQ251024C605</stp>
        <tr r="E3" s="1"/>
      </tp>
      <tp>
        <v>0.17671999999999999</v>
        <stp/>
        <stp>GAMMA</stp>
        <stp>.QQQ251024P618</stp>
        <tr r="J16" s="1"/>
      </tp>
      <tp>
        <v>0.17674000000000001</v>
        <stp/>
        <stp>GAMMA</stp>
        <stp>.QQQ251024C618</stp>
        <tr r="E16" s="1"/>
      </tp>
      <tp>
        <v>0.16073999999999999</v>
        <stp/>
        <stp>GAMMA</stp>
        <stp>.QQQ251024P619</stp>
        <tr r="J17" s="1"/>
      </tp>
      <tp>
        <v>0.16125999999999999</v>
        <stp/>
        <stp>GAMMA</stp>
        <stp>.QQQ251024C619</stp>
        <tr r="E17" s="1"/>
      </tp>
      <tp>
        <v>0.12051000000000001</v>
        <stp/>
        <stp>GAMMA</stp>
        <stp>.QQQ251024P616</stp>
        <tr r="J14" s="1"/>
      </tp>
      <tp>
        <v>0.12051000000000001</v>
        <stp/>
        <stp>GAMMA</stp>
        <stp>.QQQ251024C616</stp>
        <tr r="E14" s="1"/>
      </tp>
      <tp>
        <v>0.15448000000000001</v>
        <stp/>
        <stp>GAMMA</stp>
        <stp>.QQQ251024P617</stp>
        <tr r="J15" s="1"/>
      </tp>
      <tp>
        <v>0.15447</v>
        <stp/>
        <stp>GAMMA</stp>
        <stp>.QQQ251024C617</stp>
        <tr r="E15" s="1"/>
      </tp>
      <tp>
        <v>6.4390000000000003E-2</v>
        <stp/>
        <stp>GAMMA</stp>
        <stp>.QQQ251024P614</stp>
        <tr r="J12" s="1"/>
      </tp>
      <tp>
        <v>6.4390000000000003E-2</v>
        <stp/>
        <stp>GAMMA</stp>
        <stp>.QQQ251024C614</stp>
        <tr r="E12" s="1"/>
      </tp>
      <tp>
        <v>8.9039999999999994E-2</v>
        <stp/>
        <stp>GAMMA</stp>
        <stp>.QQQ251024P615</stp>
        <tr r="J13" s="1"/>
      </tp>
      <tp>
        <v>8.9039999999999994E-2</v>
        <stp/>
        <stp>GAMMA</stp>
        <stp>.QQQ251024C615</stp>
        <tr r="E13" s="1"/>
      </tp>
      <tp>
        <v>3.3610000000000001E-2</v>
        <stp/>
        <stp>GAMMA</stp>
        <stp>.QQQ251024P612</stp>
        <tr r="J10" s="1"/>
      </tp>
      <tp>
        <v>3.3610000000000001E-2</v>
        <stp/>
        <stp>GAMMA</stp>
        <stp>.QQQ251024C612</stp>
        <tr r="E10" s="1"/>
      </tp>
      <tp>
        <v>4.6379999999999998E-2</v>
        <stp/>
        <stp>GAMMA</stp>
        <stp>.QQQ251024P613</stp>
        <tr r="J11" s="1"/>
      </tp>
      <tp>
        <v>4.6379999999999998E-2</v>
        <stp/>
        <stp>GAMMA</stp>
        <stp>.QQQ251024C613</stp>
        <tr r="E11" s="1"/>
      </tp>
      <tp>
        <v>1.8280000000000001E-2</v>
        <stp/>
        <stp>GAMMA</stp>
        <stp>.QQQ251024P610</stp>
        <tr r="J8" s="1"/>
      </tp>
      <tp>
        <v>1.8280000000000001E-2</v>
        <stp/>
        <stp>GAMMA</stp>
        <stp>.QQQ251024C610</stp>
        <tr r="E8" s="1"/>
      </tp>
      <tp>
        <v>2.462E-2</v>
        <stp/>
        <stp>GAMMA</stp>
        <stp>.QQQ251024P611</stp>
        <tr r="J9" s="1"/>
      </tp>
      <tp>
        <v>2.462E-2</v>
        <stp/>
        <stp>GAMMA</stp>
        <stp>.QQQ251024C611</stp>
        <tr r="E9" s="1"/>
      </tp>
      <tp>
        <v>108</v>
        <stp/>
        <stp>VOLUME</stp>
        <stp>.QQQ251024P630</stp>
        <tr r="M28" s="1"/>
      </tp>
      <tp>
        <v>1257</v>
        <stp/>
        <stp>VOLUME</stp>
        <stp>.QQQ251024C630</stp>
        <tr r="H28" s="1"/>
      </tp>
      <tp>
        <v>90</v>
        <stp/>
        <stp>VOLUME</stp>
        <stp>.QQQ251024P631</stp>
        <tr r="M29" s="1"/>
      </tp>
      <tp>
        <v>13</v>
        <stp/>
        <stp>VOLUME</stp>
        <stp>.QQQ251024C631</stp>
        <tr r="H29" s="1"/>
      </tp>
      <tp>
        <v>71</v>
        <stp/>
        <stp>VOLUME</stp>
        <stp>.QQQ251024P632</stp>
        <tr r="M30" s="1"/>
      </tp>
      <tp>
        <v>4</v>
        <stp/>
        <stp>VOLUME</stp>
        <stp>.QQQ251024C632</stp>
        <tr r="H30" s="1"/>
      </tp>
      <tp>
        <v>201</v>
        <stp/>
        <stp>VOLUME</stp>
        <stp>.QQQ251024P633</stp>
        <tr r="M31" s="1"/>
      </tp>
      <tp>
        <v>506</v>
        <stp/>
        <stp>VOLUME</stp>
        <stp>.QQQ251024C633</stp>
        <tr r="H31" s="1"/>
      </tp>
      <tp>
        <v>32401</v>
        <stp/>
        <stp>VOLUME</stp>
        <stp>.QQQ251024P620</stp>
        <tr r="M18" s="1"/>
      </tp>
      <tp>
        <v>174687</v>
        <stp/>
        <stp>VOLUME</stp>
        <stp>.QQQ251024C620</stp>
        <tr r="H18" s="1"/>
      </tp>
      <tp>
        <v>3659</v>
        <stp/>
        <stp>VOLUME</stp>
        <stp>.QQQ251024P621</stp>
        <tr r="M19" s="1"/>
      </tp>
      <tp>
        <v>49778</v>
        <stp/>
        <stp>VOLUME</stp>
        <stp>.QQQ251024C621</stp>
        <tr r="H19" s="1"/>
      </tp>
      <tp>
        <v>4367</v>
        <stp/>
        <stp>VOLUME</stp>
        <stp>.QQQ251024P622</stp>
        <tr r="M20" s="1"/>
      </tp>
      <tp>
        <v>31015</v>
        <stp/>
        <stp>VOLUME</stp>
        <stp>.QQQ251024C622</stp>
        <tr r="H20" s="1"/>
      </tp>
      <tp>
        <v>1438</v>
        <stp/>
        <stp>VOLUME</stp>
        <stp>.QQQ251024P623</stp>
        <tr r="M21" s="1"/>
      </tp>
      <tp>
        <v>14648</v>
        <stp/>
        <stp>VOLUME</stp>
        <stp>.QQQ251024C623</stp>
        <tr r="H21" s="1"/>
      </tp>
      <tp>
        <v>676</v>
        <stp/>
        <stp>VOLUME</stp>
        <stp>.QQQ251024P624</stp>
        <tr r="M22" s="1"/>
      </tp>
      <tp>
        <v>4626</v>
        <stp/>
        <stp>VOLUME</stp>
        <stp>.QQQ251024C624</stp>
        <tr r="H22" s="1"/>
      </tp>
      <tp>
        <v>1416</v>
        <stp/>
        <stp>VOLUME</stp>
        <stp>.QQQ251024P625</stp>
        <tr r="M23" s="1"/>
      </tp>
      <tp>
        <v>3871</v>
        <stp/>
        <stp>VOLUME</stp>
        <stp>.QQQ251024C625</stp>
        <tr r="H23" s="1"/>
      </tp>
      <tp>
        <v>668</v>
        <stp/>
        <stp>VOLUME</stp>
        <stp>.QQQ251024P626</stp>
        <tr r="M24" s="1"/>
      </tp>
      <tp>
        <v>3349</v>
        <stp/>
        <stp>VOLUME</stp>
        <stp>.QQQ251024C626</stp>
        <tr r="H24" s="1"/>
      </tp>
      <tp>
        <v>643</v>
        <stp/>
        <stp>VOLUME</stp>
        <stp>.QQQ251024P627</stp>
        <tr r="M25" s="1"/>
      </tp>
      <tp>
        <v>942</v>
        <stp/>
        <stp>VOLUME</stp>
        <stp>.QQQ251024C627</stp>
        <tr r="H25" s="1"/>
      </tp>
      <tp>
        <v>140</v>
        <stp/>
        <stp>VOLUME</stp>
        <stp>.QQQ251024P628</stp>
        <tr r="M26" s="1"/>
      </tp>
      <tp>
        <v>925</v>
        <stp/>
        <stp>VOLUME</stp>
        <stp>.QQQ251024C628</stp>
        <tr r="H26" s="1"/>
      </tp>
      <tp>
        <v>57</v>
        <stp/>
        <stp>VOLUME</stp>
        <stp>.QQQ251024P629</stp>
        <tr r="M27" s="1"/>
      </tp>
      <tp>
        <v>51</v>
        <stp/>
        <stp>VOLUME</stp>
        <stp>.QQQ251024C629</stp>
        <tr r="H27" s="1"/>
      </tp>
      <tp>
        <v>57113</v>
        <stp/>
        <stp>VOLUME</stp>
        <stp>.QQQ251024P610</stp>
        <tr r="M8" s="1"/>
      </tp>
      <tp>
        <v>10231</v>
        <stp/>
        <stp>VOLUME</stp>
        <stp>.QQQ251024C610</stp>
        <tr r="H8" s="1"/>
      </tp>
      <tp>
        <v>24343</v>
        <stp/>
        <stp>VOLUME</stp>
        <stp>.QQQ251024P611</stp>
        <tr r="M9" s="1"/>
      </tp>
      <tp>
        <v>5560</v>
        <stp/>
        <stp>VOLUME</stp>
        <stp>.QQQ251024C611</stp>
        <tr r="H9" s="1"/>
      </tp>
      <tp>
        <v>73092</v>
        <stp/>
        <stp>VOLUME</stp>
        <stp>.QQQ251024P612</stp>
        <tr r="M10" s="1"/>
      </tp>
      <tp>
        <v>6902</v>
        <stp/>
        <stp>VOLUME</stp>
        <stp>.QQQ251024C612</stp>
        <tr r="H10" s="1"/>
      </tp>
      <tp>
        <v>64854</v>
        <stp/>
        <stp>VOLUME</stp>
        <stp>.QQQ251024P613</stp>
        <tr r="M11" s="1"/>
      </tp>
      <tp>
        <v>9643</v>
        <stp/>
        <stp>VOLUME</stp>
        <stp>.QQQ251024C613</stp>
        <tr r="H11" s="1"/>
      </tp>
      <tp>
        <v>84499</v>
        <stp/>
        <stp>VOLUME</stp>
        <stp>.QQQ251024P614</stp>
        <tr r="M12" s="1"/>
      </tp>
      <tp>
        <v>15435</v>
        <stp/>
        <stp>VOLUME</stp>
        <stp>.QQQ251024C614</stp>
        <tr r="H12" s="1"/>
      </tp>
      <tp>
        <v>144644</v>
        <stp/>
        <stp>VOLUME</stp>
        <stp>.QQQ251024P615</stp>
        <tr r="M13" s="1"/>
      </tp>
      <tp>
        <v>43686</v>
        <stp/>
        <stp>VOLUME</stp>
        <stp>.QQQ251024C615</stp>
        <tr r="H13" s="1"/>
      </tp>
      <tp>
        <v>160109</v>
        <stp/>
        <stp>VOLUME</stp>
        <stp>.QQQ251024P616</stp>
        <tr r="M14" s="1"/>
      </tp>
      <tp>
        <v>80631</v>
        <stp/>
        <stp>VOLUME</stp>
        <stp>.QQQ251024C616</stp>
        <tr r="H14" s="1"/>
      </tp>
      <tp>
        <v>240144</v>
        <stp/>
        <stp>VOLUME</stp>
        <stp>.QQQ251024P617</stp>
        <tr r="M15" s="1"/>
      </tp>
      <tp>
        <v>203880</v>
        <stp/>
        <stp>VOLUME</stp>
        <stp>.QQQ251024C617</stp>
        <tr r="H15" s="1"/>
      </tp>
      <tp>
        <v>150250</v>
        <stp/>
        <stp>VOLUME</stp>
        <stp>.QQQ251024P618</stp>
        <tr r="M16" s="1"/>
      </tp>
      <tp>
        <v>263347</v>
        <stp/>
        <stp>VOLUME</stp>
        <stp>.QQQ251024C618</stp>
        <tr r="H16" s="1"/>
      </tp>
      <tp>
        <v>45364</v>
        <stp/>
        <stp>VOLUME</stp>
        <stp>.QQQ251024P619</stp>
        <tr r="M17" s="1"/>
      </tp>
      <tp>
        <v>178771</v>
        <stp/>
        <stp>VOLUME</stp>
        <stp>.QQQ251024C619</stp>
        <tr r="H17" s="1"/>
      </tp>
      <tp>
        <v>5932</v>
        <stp/>
        <stp>VOLUME</stp>
        <stp>.QQQ251024P604</stp>
        <tr r="M2" s="1"/>
      </tp>
      <tp>
        <v>389</v>
        <stp/>
        <stp>VOLUME</stp>
        <stp>.QQQ251024C604</stp>
        <tr r="H2" s="1"/>
      </tp>
      <tp>
        <v>21603</v>
        <stp/>
        <stp>VOLUME</stp>
        <stp>.QQQ251024P605</stp>
        <tr r="M3" s="1"/>
      </tp>
      <tp>
        <v>1880</v>
        <stp/>
        <stp>VOLUME</stp>
        <stp>.QQQ251024C605</stp>
        <tr r="H3" s="1"/>
      </tp>
      <tp>
        <v>10754</v>
        <stp/>
        <stp>VOLUME</stp>
        <stp>.QQQ251024P606</stp>
        <tr r="M4" s="1"/>
      </tp>
      <tp>
        <v>1919</v>
        <stp/>
        <stp>VOLUME</stp>
        <stp>.QQQ251024C606</stp>
        <tr r="H4" s="1"/>
      </tp>
      <tp>
        <v>12271</v>
        <stp/>
        <stp>VOLUME</stp>
        <stp>.QQQ251024P607</stp>
        <tr r="M5" s="1"/>
      </tp>
      <tp>
        <v>3919</v>
        <stp/>
        <stp>VOLUME</stp>
        <stp>.QQQ251024C607</stp>
        <tr r="H5" s="1"/>
      </tp>
      <tp>
        <v>20571</v>
        <stp/>
        <stp>VOLUME</stp>
        <stp>.QQQ251024P608</stp>
        <tr r="M6" s="1"/>
      </tp>
      <tp>
        <v>3296</v>
        <stp/>
        <stp>VOLUME</stp>
        <stp>.QQQ251024C608</stp>
        <tr r="H6" s="1"/>
      </tp>
      <tp>
        <v>14967</v>
        <stp/>
        <stp>VOLUME</stp>
        <stp>.QQQ251024P609</stp>
        <tr r="M7" s="1"/>
      </tp>
      <tp>
        <v>2689</v>
        <stp/>
        <stp>VOLUME</stp>
        <stp>.QQQ251024C609</stp>
        <tr r="H7" s="1"/>
      </tp>
      <tp t="s">
        <v>23.87%</v>
        <stp/>
        <stp>IMPL_VOL</stp>
        <stp>.QQQ251024C626</stp>
        <tr r="G24" s="1"/>
      </tp>
      <tp t="s">
        <v>23.87%</v>
        <stp/>
        <stp>IMPL_VOL</stp>
        <stp>.QQQ251024P626</stp>
        <tr r="L24" s="1"/>
      </tp>
      <tp t="s">
        <v>23.87%</v>
        <stp/>
        <stp>IMPL_VOL</stp>
        <stp>.QQQ251024C627</stp>
        <tr r="G25" s="1"/>
      </tp>
      <tp t="s">
        <v>23.87%</v>
        <stp/>
        <stp>IMPL_VOL</stp>
        <stp>.QQQ251024P627</stp>
        <tr r="L25" s="1"/>
      </tp>
      <tp t="s">
        <v>23.87%</v>
        <stp/>
        <stp>IMPL_VOL</stp>
        <stp>.QQQ251024C624</stp>
        <tr r="G22" s="1"/>
      </tp>
      <tp t="s">
        <v>23.87%</v>
        <stp/>
        <stp>IMPL_VOL</stp>
        <stp>.QQQ251024P624</stp>
        <tr r="L22" s="1"/>
      </tp>
      <tp t="s">
        <v>23.87%</v>
        <stp/>
        <stp>IMPL_VOL</stp>
        <stp>.QQQ251024C625</stp>
        <tr r="G23" s="1"/>
      </tp>
      <tp t="s">
        <v>23.87%</v>
        <stp/>
        <stp>IMPL_VOL</stp>
        <stp>.QQQ251024P625</stp>
        <tr r="L23" s="1"/>
      </tp>
      <tp t="s">
        <v>23.87%</v>
        <stp/>
        <stp>IMPL_VOL</stp>
        <stp>.QQQ251024C622</stp>
        <tr r="G20" s="1"/>
      </tp>
      <tp t="s">
        <v>23.87%</v>
        <stp/>
        <stp>IMPL_VOL</stp>
        <stp>.QQQ251024P622</stp>
        <tr r="L20" s="1"/>
      </tp>
      <tp t="s">
        <v>23.87%</v>
        <stp/>
        <stp>IMPL_VOL</stp>
        <stp>.QQQ251024C623</stp>
        <tr r="G21" s="1"/>
      </tp>
      <tp t="s">
        <v>23.87%</v>
        <stp/>
        <stp>IMPL_VOL</stp>
        <stp>.QQQ251024P623</stp>
        <tr r="L21" s="1"/>
      </tp>
      <tp t="s">
        <v>23.89%</v>
        <stp/>
        <stp>IMPL_VOL</stp>
        <stp>.QQQ251024C620</stp>
        <tr r="G18" s="1"/>
      </tp>
      <tp t="s">
        <v>23.89%</v>
        <stp/>
        <stp>IMPL_VOL</stp>
        <stp>.QQQ251024P620</stp>
        <tr r="L18" s="1"/>
      </tp>
      <tp t="s">
        <v>23.87%</v>
        <stp/>
        <stp>IMPL_VOL</stp>
        <stp>.QQQ251024C621</stp>
        <tr r="G19" s="1"/>
      </tp>
      <tp t="s">
        <v>23.87%</v>
        <stp/>
        <stp>IMPL_VOL</stp>
        <stp>.QQQ251024P621</stp>
        <tr r="L19" s="1"/>
      </tp>
      <tp t="s">
        <v>23.87%</v>
        <stp/>
        <stp>IMPL_VOL</stp>
        <stp>.QQQ251024C628</stp>
        <tr r="G26" s="1"/>
      </tp>
      <tp t="s">
        <v>23.87%</v>
        <stp/>
        <stp>IMPL_VOL</stp>
        <stp>.QQQ251024P628</stp>
        <tr r="L26" s="1"/>
      </tp>
      <tp t="s">
        <v>23.87%</v>
        <stp/>
        <stp>IMPL_VOL</stp>
        <stp>.QQQ251024C629</stp>
        <tr r="G27" s="1"/>
      </tp>
      <tp t="s">
        <v>23.87%</v>
        <stp/>
        <stp>IMPL_VOL</stp>
        <stp>.QQQ251024P629</stp>
        <tr r="L27" s="1"/>
      </tp>
      <tp t="s">
        <v>23.87%</v>
        <stp/>
        <stp>IMPL_VOL</stp>
        <stp>.QQQ251024C632</stp>
        <tr r="G30" s="1"/>
      </tp>
      <tp t="s">
        <v>23.87%</v>
        <stp/>
        <stp>IMPL_VOL</stp>
        <stp>.QQQ251024P632</stp>
        <tr r="L30" s="1"/>
      </tp>
      <tp t="s">
        <v>23.87%</v>
        <stp/>
        <stp>IMPL_VOL</stp>
        <stp>.QQQ251024C633</stp>
        <tr r="G31" s="1"/>
      </tp>
      <tp t="s">
        <v>23.87%</v>
        <stp/>
        <stp>IMPL_VOL</stp>
        <stp>.QQQ251024P633</stp>
        <tr r="L31" s="1"/>
      </tp>
      <tp t="s">
        <v>23.87%</v>
        <stp/>
        <stp>IMPL_VOL</stp>
        <stp>.QQQ251024C630</stp>
        <tr r="G28" s="1"/>
      </tp>
      <tp t="s">
        <v>23.87%</v>
        <stp/>
        <stp>IMPL_VOL</stp>
        <stp>.QQQ251024P630</stp>
        <tr r="L28" s="1"/>
      </tp>
      <tp t="s">
        <v>23.87%</v>
        <stp/>
        <stp>IMPL_VOL</stp>
        <stp>.QQQ251024C631</stp>
        <tr r="G29" s="1"/>
      </tp>
      <tp t="s">
        <v>23.87%</v>
        <stp/>
        <stp>IMPL_VOL</stp>
        <stp>.QQQ251024P631</stp>
        <tr r="L29" s="1"/>
      </tp>
      <tp t="s">
        <v>67.50%</v>
        <stp/>
        <stp>IMPL_VOL</stp>
        <stp>.QQQ251024C606</stp>
        <tr r="G4" s="1"/>
      </tp>
      <tp t="s">
        <v>67.50%</v>
        <stp/>
        <stp>IMPL_VOL</stp>
        <stp>.QQQ251024P606</stp>
        <tr r="L4" s="1"/>
      </tp>
      <tp t="s">
        <v>64.20%</v>
        <stp/>
        <stp>IMPL_VOL</stp>
        <stp>.QQQ251024C607</stp>
        <tr r="G5" s="1"/>
      </tp>
      <tp t="s">
        <v>64.20%</v>
        <stp/>
        <stp>IMPL_VOL</stp>
        <stp>.QQQ251024P607</stp>
        <tr r="L5" s="1"/>
      </tp>
      <tp t="s">
        <v>74.11%</v>
        <stp/>
        <stp>IMPL_VOL</stp>
        <stp>.QQQ251024C604</stp>
        <tr r="G2" s="1"/>
      </tp>
      <tp t="s">
        <v>74.11%</v>
        <stp/>
        <stp>IMPL_VOL</stp>
        <stp>.QQQ251024P604</stp>
        <tr r="L2" s="1"/>
      </tp>
      <tp t="s">
        <v>70.80%</v>
        <stp/>
        <stp>IMPL_VOL</stp>
        <stp>.QQQ251024C605</stp>
        <tr r="G3" s="1"/>
      </tp>
      <tp t="s">
        <v>70.80%</v>
        <stp/>
        <stp>IMPL_VOL</stp>
        <stp>.QQQ251024P605</stp>
        <tr r="L3" s="1"/>
      </tp>
      <tp t="s">
        <v>60.91%</v>
        <stp/>
        <stp>IMPL_VOL</stp>
        <stp>.QQQ251024C608</stp>
        <tr r="G6" s="1"/>
      </tp>
      <tp t="s">
        <v>60.91%</v>
        <stp/>
        <stp>IMPL_VOL</stp>
        <stp>.QQQ251024P608</stp>
        <tr r="L6" s="1"/>
      </tp>
      <tp t="s">
        <v>57.62%</v>
        <stp/>
        <stp>IMPL_VOL</stp>
        <stp>.QQQ251024C609</stp>
        <tr r="G7" s="1"/>
      </tp>
      <tp t="s">
        <v>57.62%</v>
        <stp/>
        <stp>IMPL_VOL</stp>
        <stp>.QQQ251024P609</stp>
        <tr r="L7" s="1"/>
      </tp>
      <tp t="s">
        <v>34.77%</v>
        <stp/>
        <stp>IMPL_VOL</stp>
        <stp>.QQQ251024C616</stp>
        <tr r="G14" s="1"/>
      </tp>
      <tp t="s">
        <v>34.77%</v>
        <stp/>
        <stp>IMPL_VOL</stp>
        <stp>.QQQ251024P616</stp>
        <tr r="L14" s="1"/>
      </tp>
      <tp t="s">
        <v>31.52%</v>
        <stp/>
        <stp>IMPL_VOL</stp>
        <stp>.QQQ251024C617</stp>
        <tr r="G15" s="1"/>
      </tp>
      <tp t="s">
        <v>31.52%</v>
        <stp/>
        <stp>IMPL_VOL</stp>
        <stp>.QQQ251024P617</stp>
        <tr r="L15" s="1"/>
      </tp>
      <tp t="s">
        <v>41.27%</v>
        <stp/>
        <stp>IMPL_VOL</stp>
        <stp>.QQQ251024C614</stp>
        <tr r="G12" s="1"/>
      </tp>
      <tp t="s">
        <v>41.27%</v>
        <stp/>
        <stp>IMPL_VOL</stp>
        <stp>.QQQ251024P614</stp>
        <tr r="L12" s="1"/>
      </tp>
      <tp t="s">
        <v>38.01%</v>
        <stp/>
        <stp>IMPL_VOL</stp>
        <stp>.QQQ251024C615</stp>
        <tr r="G13" s="1"/>
      </tp>
      <tp t="s">
        <v>38.01%</v>
        <stp/>
        <stp>IMPL_VOL</stp>
        <stp>.QQQ251024P615</stp>
        <tr r="L13" s="1"/>
      </tp>
      <tp t="s">
        <v>47.79%</v>
        <stp/>
        <stp>IMPL_VOL</stp>
        <stp>.QQQ251024C612</stp>
        <tr r="G10" s="1"/>
      </tp>
      <tp t="s">
        <v>47.79%</v>
        <stp/>
        <stp>IMPL_VOL</stp>
        <stp>.QQQ251024P612</stp>
        <tr r="L10" s="1"/>
      </tp>
      <tp t="s">
        <v>44.53%</v>
        <stp/>
        <stp>IMPL_VOL</stp>
        <stp>.QQQ251024C613</stp>
        <tr r="G11" s="1"/>
      </tp>
      <tp t="s">
        <v>44.53%</v>
        <stp/>
        <stp>IMPL_VOL</stp>
        <stp>.QQQ251024P613</stp>
        <tr r="L11" s="1"/>
      </tp>
      <tp t="s">
        <v>54.34%</v>
        <stp/>
        <stp>IMPL_VOL</stp>
        <stp>.QQQ251024C610</stp>
        <tr r="G8" s="1"/>
      </tp>
      <tp t="s">
        <v>54.34%</v>
        <stp/>
        <stp>IMPL_VOL</stp>
        <stp>.QQQ251024P610</stp>
        <tr r="L8" s="1"/>
      </tp>
      <tp t="s">
        <v>51.06%</v>
        <stp/>
        <stp>IMPL_VOL</stp>
        <stp>.QQQ251024C611</stp>
        <tr r="G9" s="1"/>
      </tp>
      <tp t="s">
        <v>51.06%</v>
        <stp/>
        <stp>IMPL_VOL</stp>
        <stp>.QQQ251024P611</stp>
        <tr r="L9" s="1"/>
      </tp>
      <tp t="s">
        <v>28.29%</v>
        <stp/>
        <stp>IMPL_VOL</stp>
        <stp>.QQQ251024C618</stp>
        <tr r="G16" s="1"/>
      </tp>
      <tp t="s">
        <v>28.29%</v>
        <stp/>
        <stp>IMPL_VOL</stp>
        <stp>.QQQ251024P618</stp>
        <tr r="L16" s="1"/>
      </tp>
      <tp t="s">
        <v>25.09%</v>
        <stp/>
        <stp>IMPL_VOL</stp>
        <stp>.QQQ251024C619</stp>
        <tr r="G17" s="1"/>
      </tp>
      <tp t="s">
        <v>25.09%</v>
        <stp/>
        <stp>IMPL_VOL</stp>
        <stp>.QQQ251024P619</stp>
        <tr r="L17" s="1"/>
      </tp>
      <tp>
        <v>6569</v>
        <stp/>
        <stp>open_int</stp>
        <stp>.QQQ251024P606</stp>
        <tr r="K4" s="1"/>
      </tp>
      <tp>
        <v>2232</v>
        <stp/>
        <stp>open_int</stp>
        <stp>.QQQ251024C606</stp>
        <tr r="F4" s="1"/>
      </tp>
      <tp>
        <v>8814</v>
        <stp/>
        <stp>open_int</stp>
        <stp>.QQQ251024P607</stp>
        <tr r="K5" s="1"/>
      </tp>
      <tp>
        <v>3285</v>
        <stp/>
        <stp>open_int</stp>
        <stp>.QQQ251024C607</stp>
        <tr r="F5" s="1"/>
      </tp>
      <tp>
        <v>7005</v>
        <stp/>
        <stp>open_int</stp>
        <stp>.QQQ251024P604</stp>
        <tr r="K2" s="1"/>
      </tp>
      <tp>
        <v>1773</v>
        <stp/>
        <stp>open_int</stp>
        <stp>.QQQ251024C604</stp>
        <tr r="F2" s="1"/>
      </tp>
      <tp>
        <v>16943</v>
        <stp/>
        <stp>open_int</stp>
        <stp>.QQQ251024P605</stp>
        <tr r="K3" s="1"/>
      </tp>
      <tp>
        <v>7198</v>
        <stp/>
        <stp>open_int</stp>
        <stp>.QQQ251024C605</stp>
        <tr r="F3" s="1"/>
      </tp>
      <tp>
        <v>9062</v>
        <stp/>
        <stp>open_int</stp>
        <stp>.QQQ251024P608</stp>
        <tr r="K6" s="1"/>
      </tp>
      <tp>
        <v>4523</v>
        <stp/>
        <stp>open_int</stp>
        <stp>.QQQ251024C608</stp>
        <tr r="F6" s="1"/>
      </tp>
      <tp>
        <v>6337</v>
        <stp/>
        <stp>open_int</stp>
        <stp>.QQQ251024P609</stp>
        <tr r="K7" s="1"/>
      </tp>
      <tp>
        <v>3343</v>
        <stp/>
        <stp>open_int</stp>
        <stp>.QQQ251024C609</stp>
        <tr r="F7" s="1"/>
      </tp>
      <tp>
        <v>23109</v>
        <stp/>
        <stp>open_int</stp>
        <stp>.QQQ251024P612</stp>
        <tr r="K10" s="1"/>
      </tp>
      <tp>
        <v>8370</v>
        <stp/>
        <stp>open_int</stp>
        <stp>.QQQ251024C612</stp>
        <tr r="F10" s="1"/>
      </tp>
      <tp>
        <v>1644</v>
        <stp/>
        <stp>open_int</stp>
        <stp>.QQQ251024P613</stp>
        <tr r="K11" s="1"/>
      </tp>
      <tp>
        <v>10486</v>
        <stp/>
        <stp>open_int</stp>
        <stp>.QQQ251024C613</stp>
        <tr r="F11" s="1"/>
      </tp>
      <tp>
        <v>12114</v>
        <stp/>
        <stp>open_int</stp>
        <stp>.QQQ251024P610</stp>
        <tr r="K8" s="1"/>
      </tp>
      <tp>
        <v>22306</v>
        <stp/>
        <stp>open_int</stp>
        <stp>.QQQ251024C610</stp>
        <tr r="F8" s="1"/>
      </tp>
      <tp>
        <v>5011</v>
        <stp/>
        <stp>open_int</stp>
        <stp>.QQQ251024P611</stp>
        <tr r="K9" s="1"/>
      </tp>
      <tp>
        <v>7766</v>
        <stp/>
        <stp>open_int</stp>
        <stp>.QQQ251024C611</stp>
        <tr r="F9" s="1"/>
      </tp>
      <tp>
        <v>459</v>
        <stp/>
        <stp>open_int</stp>
        <stp>.QQQ251024P616</stp>
        <tr r="K14" s="1"/>
      </tp>
      <tp>
        <v>5289</v>
        <stp/>
        <stp>open_int</stp>
        <stp>.QQQ251024C616</stp>
        <tr r="F14" s="1"/>
      </tp>
      <tp>
        <v>385</v>
        <stp/>
        <stp>open_int</stp>
        <stp>.QQQ251024P617</stp>
        <tr r="K15" s="1"/>
      </tp>
      <tp>
        <v>7512</v>
        <stp/>
        <stp>open_int</stp>
        <stp>.QQQ251024C617</stp>
        <tr r="F15" s="1"/>
      </tp>
      <tp>
        <v>1320</v>
        <stp/>
        <stp>open_int</stp>
        <stp>.QQQ251024P614</stp>
        <tr r="K12" s="1"/>
      </tp>
      <tp>
        <v>14277</v>
        <stp/>
        <stp>open_int</stp>
        <stp>.QQQ251024C614</stp>
        <tr r="F12" s="1"/>
      </tp>
      <tp>
        <v>2683</v>
        <stp/>
        <stp>open_int</stp>
        <stp>.QQQ251024P615</stp>
        <tr r="K13" s="1"/>
      </tp>
      <tp>
        <v>22350</v>
        <stp/>
        <stp>open_int</stp>
        <stp>.QQQ251024C615</stp>
        <tr r="F13" s="1"/>
      </tp>
      <tp>
        <v>303</v>
        <stp/>
        <stp>open_int</stp>
        <stp>.QQQ251024P618</stp>
        <tr r="K16" s="1"/>
      </tp>
      <tp>
        <v>5989</v>
        <stp/>
        <stp>open_int</stp>
        <stp>.QQQ251024C618</stp>
        <tr r="F16" s="1"/>
      </tp>
      <tp>
        <v>7</v>
        <stp/>
        <stp>open_int</stp>
        <stp>.QQQ251024P619</stp>
        <tr r="K17" s="1"/>
      </tp>
      <tp>
        <v>11291</v>
        <stp/>
        <stp>open_int</stp>
        <stp>.QQQ251024C619</stp>
        <tr r="F17" s="1"/>
      </tp>
      <tp>
        <v>46</v>
        <stp/>
        <stp>open_int</stp>
        <stp>.QQQ251024P622</stp>
        <tr r="K20" s="1"/>
      </tp>
      <tp>
        <v>14191</v>
        <stp/>
        <stp>open_int</stp>
        <stp>.QQQ251024C622</stp>
        <tr r="F20" s="1"/>
      </tp>
      <tp>
        <v>30</v>
        <stp/>
        <stp>open_int</stp>
        <stp>.QQQ251024P623</stp>
        <tr r="K21" s="1"/>
      </tp>
      <tp>
        <v>3716</v>
        <stp/>
        <stp>open_int</stp>
        <stp>.QQQ251024C623</stp>
        <tr r="F21" s="1"/>
      </tp>
      <tp>
        <v>1140</v>
        <stp/>
        <stp>open_int</stp>
        <stp>.QQQ251024P620</stp>
        <tr r="K18" s="1"/>
      </tp>
      <tp>
        <v>13292</v>
        <stp/>
        <stp>open_int</stp>
        <stp>.QQQ251024C620</stp>
        <tr r="F18" s="1"/>
      </tp>
      <tp>
        <v>19</v>
        <stp/>
        <stp>open_int</stp>
        <stp>.QQQ251024P621</stp>
        <tr r="K19" s="1"/>
      </tp>
      <tp>
        <v>11428</v>
        <stp/>
        <stp>open_int</stp>
        <stp>.QQQ251024C621</stp>
        <tr r="F19" s="1"/>
      </tp>
      <tp>
        <v>0</v>
        <stp/>
        <stp>open_int</stp>
        <stp>.QQQ251024P626</stp>
        <tr r="K24" s="1"/>
      </tp>
      <tp>
        <v>5491</v>
        <stp/>
        <stp>open_int</stp>
        <stp>.QQQ251024C626</stp>
        <tr r="F24" s="1"/>
      </tp>
      <tp>
        <v>0</v>
        <stp/>
        <stp>open_int</stp>
        <stp>.QQQ251024P627</stp>
        <tr r="K25" s="1"/>
      </tp>
      <tp>
        <v>1820</v>
        <stp/>
        <stp>open_int</stp>
        <stp>.QQQ251024C627</stp>
        <tr r="F25" s="1"/>
      </tp>
      <tp>
        <v>16</v>
        <stp/>
        <stp>open_int</stp>
        <stp>.QQQ251024P624</stp>
        <tr r="K22" s="1"/>
      </tp>
      <tp>
        <v>3136</v>
        <stp/>
        <stp>open_int</stp>
        <stp>.QQQ251024C624</stp>
        <tr r="F22" s="1"/>
      </tp>
      <tp>
        <v>15</v>
        <stp/>
        <stp>open_int</stp>
        <stp>.QQQ251024P625</stp>
        <tr r="K23" s="1"/>
      </tp>
      <tp>
        <v>3117</v>
        <stp/>
        <stp>open_int</stp>
        <stp>.QQQ251024C625</stp>
        <tr r="F23" s="1"/>
      </tp>
      <tp>
        <v>0</v>
        <stp/>
        <stp>open_int</stp>
        <stp>.QQQ251024P628</stp>
        <tr r="K26" s="1"/>
      </tp>
      <tp>
        <v>2493</v>
        <stp/>
        <stp>open_int</stp>
        <stp>.QQQ251024C628</stp>
        <tr r="F26" s="1"/>
      </tp>
      <tp>
        <v>0</v>
        <stp/>
        <stp>open_int</stp>
        <stp>.QQQ251024P629</stp>
        <tr r="K27" s="1"/>
      </tp>
      <tp>
        <v>1775</v>
        <stp/>
        <stp>open_int</stp>
        <stp>.QQQ251024C629</stp>
        <tr r="F27" s="1"/>
      </tp>
      <tp>
        <v>0</v>
        <stp/>
        <stp>open_int</stp>
        <stp>.QQQ251024P632</stp>
        <tr r="K30" s="1"/>
      </tp>
      <tp>
        <v>2195</v>
        <stp/>
        <stp>open_int</stp>
        <stp>.QQQ251024C632</stp>
        <tr r="F30" s="1"/>
      </tp>
      <tp>
        <v>0</v>
        <stp/>
        <stp>open_int</stp>
        <stp>.QQQ251024P633</stp>
        <tr r="K31" s="1"/>
      </tp>
      <tp>
        <v>181</v>
        <stp/>
        <stp>open_int</stp>
        <stp>.QQQ251024C633</stp>
        <tr r="F31" s="1"/>
      </tp>
      <tp>
        <v>19</v>
        <stp/>
        <stp>open_int</stp>
        <stp>.QQQ251024P630</stp>
        <tr r="K28" s="1"/>
      </tp>
      <tp>
        <v>4864</v>
        <stp/>
        <stp>open_int</stp>
        <stp>.QQQ251024C630</stp>
        <tr r="F28" s="1"/>
      </tp>
      <tp>
        <v>0</v>
        <stp/>
        <stp>open_int</stp>
        <stp>.QQQ251024P631</stp>
        <tr r="K29" s="1"/>
      </tp>
      <tp>
        <v>861</v>
        <stp/>
        <stp>open_int</stp>
        <stp>.QQQ251024C631</stp>
        <tr r="F29" s="1"/>
      </tp>
      <tp>
        <v>25536.5</v>
        <stp/>
        <stp>LAST</stp>
        <stp>/NQ:XCME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B07B0-6D41-4249-9695-271E2FC313B9}" name="Table1" displayName="Table1" ref="G1:I12" totalsRowShown="0">
  <autoFilter ref="G1:I12" xr:uid="{FA7B07B0-6D41-4249-9695-271E2FC313B9}"/>
  <tableColumns count="3">
    <tableColumn id="1" xr3:uid="{8094004A-891B-4E81-A264-2CF533CD8F20}" name="Column1"/>
    <tableColumn id="2" xr3:uid="{F5373A9A-29FE-4C5A-B632-B1F743E7A56C}" name="QQQ"/>
    <tableColumn id="3" xr3:uid="{24231AB9-1FCD-4E28-838B-40EE756C3973}" name="/NQ" dataDxfId="0">
      <calculatedColumnFormula>$M$2*H2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A221-E05C-4ECF-88E4-D5AE359B1B26}">
  <sheetPr codeName="Sheet1"/>
  <dimension ref="A1:U31"/>
  <sheetViews>
    <sheetView tabSelected="1" workbookViewId="0">
      <selection activeCell="H5" sqref="H5"/>
    </sheetView>
  </sheetViews>
  <sheetFormatPr defaultRowHeight="15" x14ac:dyDescent="0.25"/>
  <cols>
    <col min="3" max="3" width="6.85546875" customWidth="1"/>
    <col min="4" max="4" width="16.140625" bestFit="1" customWidth="1"/>
    <col min="5" max="5" width="11.42578125" bestFit="1" customWidth="1"/>
    <col min="6" max="6" width="17.28515625" bestFit="1" customWidth="1"/>
    <col min="7" max="7" width="11.5703125" bestFit="1" customWidth="1"/>
    <col min="8" max="8" width="11.7109375" bestFit="1" customWidth="1"/>
    <col min="9" max="9" width="16.140625" bestFit="1" customWidth="1"/>
    <col min="10" max="10" width="11.140625" bestFit="1" customWidth="1"/>
    <col min="11" max="11" width="16.85546875" bestFit="1" customWidth="1"/>
    <col min="12" max="12" width="11.28515625" bestFit="1" customWidth="1"/>
    <col min="13" max="13" width="11.42578125" bestFit="1" customWidth="1"/>
    <col min="14" max="14" width="12" bestFit="1" customWidth="1"/>
    <col min="18" max="18" width="15.7109375" bestFit="1" customWidth="1"/>
    <col min="19" max="19" width="15.42578125" bestFit="1" customWidth="1"/>
    <col min="20" max="21" width="15.7109375" bestFit="1" customWidth="1"/>
  </cols>
  <sheetData>
    <row r="1" spans="1:2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13</v>
      </c>
      <c r="I1" t="s">
        <v>9</v>
      </c>
      <c r="J1" t="s">
        <v>5</v>
      </c>
      <c r="K1" t="s">
        <v>6</v>
      </c>
      <c r="L1" t="s">
        <v>20</v>
      </c>
      <c r="M1" t="s">
        <v>14</v>
      </c>
      <c r="N1" t="s">
        <v>7</v>
      </c>
      <c r="O1" t="s">
        <v>8</v>
      </c>
      <c r="P1" t="s">
        <v>10</v>
      </c>
      <c r="Q1" t="s">
        <v>11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f>RTD("tos.rtd", , "LAST", "/NQ:XCME")</f>
        <v>25536.5</v>
      </c>
      <c r="B2">
        <f>RTD("tos.rtd", , "LAST", "QQQ")</f>
        <v>617.66999999999996</v>
      </c>
      <c r="C2">
        <f>INT($B$2)-14+(ROW()-1)</f>
        <v>604</v>
      </c>
      <c r="D2" t="str">
        <f t="shared" ref="D2:D31" si="0">".QQQ251024C" &amp; C2</f>
        <v>.QQQ251024C604</v>
      </c>
      <c r="E2">
        <f>RTD("tos.rtd", , "GAMMA", D2)</f>
        <v>4.1200000000000004E-3</v>
      </c>
      <c r="F2">
        <f>RTD("tos.rtd", , "open_int", D2)</f>
        <v>1773</v>
      </c>
      <c r="G2" t="str">
        <f>RTD("tos.rtd", , "IMPL_VOL", D2)</f>
        <v>74.11%</v>
      </c>
      <c r="H2">
        <f>RTD("tos.rtd", , "VOLUME", D2)</f>
        <v>389</v>
      </c>
      <c r="I2" t="str">
        <f t="shared" ref="I2:I31" si="1">".QQQ251024P" &amp; C2</f>
        <v>.QQQ251024P604</v>
      </c>
      <c r="J2">
        <f>RTD("tos.rtd", , "GAMMA", I2)</f>
        <v>4.1200000000000004E-3</v>
      </c>
      <c r="K2">
        <f>RTD("tos.rtd", , "open_int", I2)</f>
        <v>7005</v>
      </c>
      <c r="L2" t="str">
        <f>RTD("tos.rtd", , "IMPL_VOL", I2)</f>
        <v>74.11%</v>
      </c>
      <c r="M2">
        <f>RTD("tos.rtd", , "VOLUME", I2)</f>
        <v>5932</v>
      </c>
      <c r="N2">
        <f>E2*F2*100*$B$2*0.01</f>
        <v>4511.9311092000007</v>
      </c>
      <c r="O2">
        <f>-(J2*K2*100*$B$2*0.01)</f>
        <v>-17826.326802</v>
      </c>
      <c r="P2">
        <f>N2+O2</f>
        <v>-13314.395692799999</v>
      </c>
      <c r="Q2">
        <f>N2+(-1*O2)</f>
        <v>22338.257911200002</v>
      </c>
      <c r="R2">
        <f>E2*H2*100*$B$2*0.01</f>
        <v>989.92735560000006</v>
      </c>
      <c r="S2">
        <f>-(J2*M2*100*$B$2*0.01)</f>
        <v>-15095.755972800001</v>
      </c>
      <c r="T2">
        <f>R2+S2</f>
        <v>-14105.828617200001</v>
      </c>
      <c r="U2">
        <f>R2+(-1*S2)</f>
        <v>16085.683328400002</v>
      </c>
    </row>
    <row r="3" spans="1:21" x14ac:dyDescent="0.25">
      <c r="C3">
        <f t="shared" ref="C3:C30" si="2">INT($B$2)-14+(ROW()-1)</f>
        <v>605</v>
      </c>
      <c r="D3" t="str">
        <f t="shared" si="0"/>
        <v>.QQQ251024C605</v>
      </c>
      <c r="E3">
        <f>RTD("tos.rtd", , "GAMMA", D3)</f>
        <v>5.11E-3</v>
      </c>
      <c r="F3">
        <f>RTD("tos.rtd", , "open_int", D3)</f>
        <v>7198</v>
      </c>
      <c r="G3" t="str">
        <f>RTD("tos.rtd", , "IMPL_VOL", D3)</f>
        <v>70.80%</v>
      </c>
      <c r="H3">
        <f>RTD("tos.rtd", , "VOLUME", D3)</f>
        <v>1880</v>
      </c>
      <c r="I3" t="str">
        <f t="shared" si="1"/>
        <v>.QQQ251024P605</v>
      </c>
      <c r="J3">
        <f>RTD("tos.rtd", , "GAMMA", I3)</f>
        <v>5.11E-3</v>
      </c>
      <c r="K3">
        <f>RTD("tos.rtd", , "open_int", I3)</f>
        <v>16943</v>
      </c>
      <c r="L3" t="str">
        <f>RTD("tos.rtd", , "IMPL_VOL", I3)</f>
        <v>70.80%</v>
      </c>
      <c r="M3">
        <f>RTD("tos.rtd", , "VOLUME", I3)</f>
        <v>21603</v>
      </c>
      <c r="N3">
        <f t="shared" ref="N3:N31" si="3">E3*F3*100*$B$2*0.01</f>
        <v>22719.002052599997</v>
      </c>
      <c r="O3">
        <f t="shared" ref="O3:O30" si="4">-(J3*K3*100*$B$2*0.01)</f>
        <v>-53477.084159099992</v>
      </c>
      <c r="P3">
        <f t="shared" ref="P3:P31" si="5">N3+O3</f>
        <v>-30758.082106499995</v>
      </c>
      <c r="Q3">
        <f t="shared" ref="Q3:Q31" si="6">N3+(-1*O3)</f>
        <v>76196.086211699992</v>
      </c>
      <c r="R3">
        <f t="shared" ref="R3:R30" si="7">E3*H3*100*$B$2*0.01</f>
        <v>5933.8321559999986</v>
      </c>
      <c r="S3">
        <f t="shared" ref="S3:S31" si="8">-(J3*M3*100*$B$2*0.01)</f>
        <v>-68185.412801099999</v>
      </c>
      <c r="T3">
        <f t="shared" ref="T3:T31" si="9">R3+S3</f>
        <v>-62251.580645100003</v>
      </c>
      <c r="U3">
        <f t="shared" ref="U3:U31" si="10">R3+(-1*S3)</f>
        <v>74119.244957100003</v>
      </c>
    </row>
    <row r="4" spans="1:21" x14ac:dyDescent="0.25">
      <c r="C4">
        <f t="shared" si="2"/>
        <v>606</v>
      </c>
      <c r="D4" t="str">
        <f t="shared" si="0"/>
        <v>.QQQ251024C606</v>
      </c>
      <c r="E4">
        <f>RTD("tos.rtd", , "GAMMA", D4)</f>
        <v>6.4200000000000004E-3</v>
      </c>
      <c r="F4">
        <f>RTD("tos.rtd", , "open_int", D4)</f>
        <v>2232</v>
      </c>
      <c r="G4" t="str">
        <f>RTD("tos.rtd", , "IMPL_VOL", D4)</f>
        <v>67.50%</v>
      </c>
      <c r="H4">
        <f>RTD("tos.rtd", , "VOLUME", D4)</f>
        <v>1919</v>
      </c>
      <c r="I4" t="str">
        <f t="shared" si="1"/>
        <v>.QQQ251024P606</v>
      </c>
      <c r="J4">
        <f>RTD("tos.rtd", , "GAMMA", I4)</f>
        <v>6.4200000000000004E-3</v>
      </c>
      <c r="K4">
        <f>RTD("tos.rtd", , "open_int", I4)</f>
        <v>6569</v>
      </c>
      <c r="L4" t="str">
        <f>RTD("tos.rtd", , "IMPL_VOL", I4)</f>
        <v>67.50%</v>
      </c>
      <c r="M4">
        <f>RTD("tos.rtd", , "VOLUME", I4)</f>
        <v>10754</v>
      </c>
      <c r="N4">
        <f t="shared" si="3"/>
        <v>8850.8652048000004</v>
      </c>
      <c r="O4">
        <f t="shared" si="4"/>
        <v>-26048.984556600004</v>
      </c>
      <c r="P4">
        <f t="shared" si="5"/>
        <v>-17198.119351800004</v>
      </c>
      <c r="Q4">
        <f t="shared" si="6"/>
        <v>34899.849761400008</v>
      </c>
      <c r="R4">
        <f t="shared" si="7"/>
        <v>7609.682046599999</v>
      </c>
      <c r="S4">
        <f t="shared" si="8"/>
        <v>-42644.356815600004</v>
      </c>
      <c r="T4">
        <f t="shared" si="9"/>
        <v>-35034.674769000005</v>
      </c>
      <c r="U4">
        <f t="shared" si="10"/>
        <v>50254.038862200003</v>
      </c>
    </row>
    <row r="5" spans="1:21" x14ac:dyDescent="0.25">
      <c r="C5">
        <f t="shared" si="2"/>
        <v>607</v>
      </c>
      <c r="D5" t="str">
        <f t="shared" si="0"/>
        <v>.QQQ251024C607</v>
      </c>
      <c r="E5">
        <f>RTD("tos.rtd", , "GAMMA", D5)</f>
        <v>8.1600000000000006E-3</v>
      </c>
      <c r="F5">
        <f>RTD("tos.rtd", , "open_int", D5)</f>
        <v>3285</v>
      </c>
      <c r="G5" t="str">
        <f>RTD("tos.rtd", , "IMPL_VOL", D5)</f>
        <v>64.20%</v>
      </c>
      <c r="H5">
        <f>RTD("tos.rtd", , "VOLUME", D5)</f>
        <v>3919</v>
      </c>
      <c r="I5" t="str">
        <f t="shared" si="1"/>
        <v>.QQQ251024P607</v>
      </c>
      <c r="J5">
        <f>RTD("tos.rtd", , "GAMMA", I5)</f>
        <v>8.1600000000000006E-3</v>
      </c>
      <c r="K5">
        <f>RTD("tos.rtd", , "open_int", I5)</f>
        <v>8814</v>
      </c>
      <c r="L5" t="str">
        <f>RTD("tos.rtd", , "IMPL_VOL", I5)</f>
        <v>64.20%</v>
      </c>
      <c r="M5">
        <f>RTD("tos.rtd", , "VOLUME", I5)</f>
        <v>12271</v>
      </c>
      <c r="N5">
        <f t="shared" si="3"/>
        <v>16557.014952000001</v>
      </c>
      <c r="O5">
        <f t="shared" si="4"/>
        <v>-44424.209980799991</v>
      </c>
      <c r="P5">
        <f t="shared" si="5"/>
        <v>-27867.19502879999</v>
      </c>
      <c r="Q5">
        <f t="shared" si="6"/>
        <v>60981.224932799989</v>
      </c>
      <c r="R5">
        <f t="shared" si="7"/>
        <v>19752.493636800002</v>
      </c>
      <c r="S5">
        <f t="shared" si="8"/>
        <v>-61848.137131199997</v>
      </c>
      <c r="T5">
        <f t="shared" si="9"/>
        <v>-42095.643494399992</v>
      </c>
      <c r="U5">
        <f t="shared" si="10"/>
        <v>81600.630768000003</v>
      </c>
    </row>
    <row r="6" spans="1:21" x14ac:dyDescent="0.25">
      <c r="C6">
        <f t="shared" si="2"/>
        <v>608</v>
      </c>
      <c r="D6" t="str">
        <f t="shared" si="0"/>
        <v>.QQQ251024C608</v>
      </c>
      <c r="E6">
        <f>RTD("tos.rtd", , "GAMMA", D6)</f>
        <v>1.052E-2</v>
      </c>
      <c r="F6">
        <f>RTD("tos.rtd", , "open_int", D6)</f>
        <v>4523</v>
      </c>
      <c r="G6" t="str">
        <f>RTD("tos.rtd", , "IMPL_VOL", D6)</f>
        <v>60.91%</v>
      </c>
      <c r="H6">
        <f>RTD("tos.rtd", , "VOLUME", D6)</f>
        <v>3296</v>
      </c>
      <c r="I6" t="str">
        <f t="shared" si="1"/>
        <v>.QQQ251024P608</v>
      </c>
      <c r="J6">
        <f>RTD("tos.rtd", , "GAMMA", I6)</f>
        <v>1.052E-2</v>
      </c>
      <c r="K6">
        <f>RTD("tos.rtd", , "open_int", I6)</f>
        <v>9062</v>
      </c>
      <c r="L6" t="str">
        <f>RTD("tos.rtd", , "IMPL_VOL", I6)</f>
        <v>60.91%</v>
      </c>
      <c r="M6">
        <f>RTD("tos.rtd", , "VOLUME", I6)</f>
        <v>20571</v>
      </c>
      <c r="N6">
        <f t="shared" si="3"/>
        <v>29389.949233199997</v>
      </c>
      <c r="O6">
        <f t="shared" si="4"/>
        <v>-58883.864680800005</v>
      </c>
      <c r="P6">
        <f t="shared" si="5"/>
        <v>-29493.915447600008</v>
      </c>
      <c r="Q6">
        <f t="shared" si="6"/>
        <v>88273.813913999998</v>
      </c>
      <c r="R6">
        <f t="shared" si="7"/>
        <v>21417.040166400002</v>
      </c>
      <c r="S6">
        <f t="shared" si="8"/>
        <v>-133668.06227639999</v>
      </c>
      <c r="T6">
        <f t="shared" si="9"/>
        <v>-112251.02210999999</v>
      </c>
      <c r="U6">
        <f t="shared" si="10"/>
        <v>155085.10244279998</v>
      </c>
    </row>
    <row r="7" spans="1:21" x14ac:dyDescent="0.25">
      <c r="C7">
        <f t="shared" si="2"/>
        <v>609</v>
      </c>
      <c r="D7" t="str">
        <f t="shared" si="0"/>
        <v>.QQQ251024C609</v>
      </c>
      <c r="E7">
        <f>RTD("tos.rtd", , "GAMMA", D7)</f>
        <v>1.376E-2</v>
      </c>
      <c r="F7">
        <f>RTD("tos.rtd", , "open_int", D7)</f>
        <v>3343</v>
      </c>
      <c r="G7" t="str">
        <f>RTD("tos.rtd", , "IMPL_VOL", D7)</f>
        <v>57.62%</v>
      </c>
      <c r="H7">
        <f>RTD("tos.rtd", , "VOLUME", D7)</f>
        <v>2689</v>
      </c>
      <c r="I7" t="str">
        <f t="shared" si="1"/>
        <v>.QQQ251024P609</v>
      </c>
      <c r="J7">
        <f>RTD("tos.rtd", , "GAMMA", I7)</f>
        <v>1.3769999999999999E-2</v>
      </c>
      <c r="K7">
        <f>RTD("tos.rtd", , "open_int", I7)</f>
        <v>6337</v>
      </c>
      <c r="L7" t="str">
        <f>RTD("tos.rtd", , "IMPL_VOL", I7)</f>
        <v>57.62%</v>
      </c>
      <c r="M7">
        <f>RTD("tos.rtd", , "VOLUME", I7)</f>
        <v>14967</v>
      </c>
      <c r="N7">
        <f t="shared" si="3"/>
        <v>28412.622345599997</v>
      </c>
      <c r="O7">
        <f t="shared" si="4"/>
        <v>-53898.186858299989</v>
      </c>
      <c r="P7">
        <f t="shared" si="5"/>
        <v>-25485.564512699992</v>
      </c>
      <c r="Q7">
        <f t="shared" si="6"/>
        <v>82310.809203899989</v>
      </c>
      <c r="R7">
        <f t="shared" si="7"/>
        <v>22854.185308799999</v>
      </c>
      <c r="S7">
        <f t="shared" si="8"/>
        <v>-127299.06307529997</v>
      </c>
      <c r="T7">
        <f t="shared" si="9"/>
        <v>-104444.87776649997</v>
      </c>
      <c r="U7">
        <f t="shared" si="10"/>
        <v>150153.24838409998</v>
      </c>
    </row>
    <row r="8" spans="1:21" x14ac:dyDescent="0.25">
      <c r="C8">
        <f t="shared" si="2"/>
        <v>610</v>
      </c>
      <c r="D8" t="str">
        <f t="shared" si="0"/>
        <v>.QQQ251024C610</v>
      </c>
      <c r="E8">
        <f>RTD("tos.rtd", , "GAMMA", D8)</f>
        <v>1.8280000000000001E-2</v>
      </c>
      <c r="F8">
        <f>RTD("tos.rtd", , "open_int", D8)</f>
        <v>22306</v>
      </c>
      <c r="G8" t="str">
        <f>RTD("tos.rtd", , "IMPL_VOL", D8)</f>
        <v>54.34%</v>
      </c>
      <c r="H8">
        <f>RTD("tos.rtd", , "VOLUME", D8)</f>
        <v>10231</v>
      </c>
      <c r="I8" t="str">
        <f t="shared" si="1"/>
        <v>.QQQ251024P610</v>
      </c>
      <c r="J8">
        <f>RTD("tos.rtd", , "GAMMA", I8)</f>
        <v>1.8280000000000001E-2</v>
      </c>
      <c r="K8">
        <f>RTD("tos.rtd", , "open_int", I8)</f>
        <v>12114</v>
      </c>
      <c r="L8" t="str">
        <f>RTD("tos.rtd", , "IMPL_VOL", I8)</f>
        <v>54.34%</v>
      </c>
      <c r="M8">
        <f>RTD("tos.rtd", , "VOLUME", I8)</f>
        <v>57113</v>
      </c>
      <c r="N8">
        <f t="shared" si="3"/>
        <v>251857.21552559998</v>
      </c>
      <c r="O8">
        <f t="shared" si="4"/>
        <v>-136779.26606640001</v>
      </c>
      <c r="P8">
        <f t="shared" si="5"/>
        <v>115077.94945919997</v>
      </c>
      <c r="Q8">
        <f t="shared" si="6"/>
        <v>388636.481592</v>
      </c>
      <c r="R8">
        <f t="shared" si="7"/>
        <v>115518.29875559999</v>
      </c>
      <c r="S8">
        <f t="shared" si="8"/>
        <v>-644863.31705880002</v>
      </c>
      <c r="T8">
        <f t="shared" si="9"/>
        <v>-529345.01830320002</v>
      </c>
      <c r="U8">
        <f t="shared" si="10"/>
        <v>760381.61581440002</v>
      </c>
    </row>
    <row r="9" spans="1:21" x14ac:dyDescent="0.25">
      <c r="C9">
        <f t="shared" si="2"/>
        <v>611</v>
      </c>
      <c r="D9" t="str">
        <f t="shared" si="0"/>
        <v>.QQQ251024C611</v>
      </c>
      <c r="E9">
        <f>RTD("tos.rtd", , "GAMMA", D9)</f>
        <v>2.462E-2</v>
      </c>
      <c r="F9">
        <f>RTD("tos.rtd", , "open_int", D9)</f>
        <v>7766</v>
      </c>
      <c r="G9" t="str">
        <f>RTD("tos.rtd", , "IMPL_VOL", D9)</f>
        <v>51.06%</v>
      </c>
      <c r="H9">
        <f>RTD("tos.rtd", , "VOLUME", D9)</f>
        <v>5560</v>
      </c>
      <c r="I9" t="str">
        <f t="shared" si="1"/>
        <v>.QQQ251024P611</v>
      </c>
      <c r="J9">
        <f>RTD("tos.rtd", , "GAMMA", I9)</f>
        <v>2.462E-2</v>
      </c>
      <c r="K9">
        <f>RTD("tos.rtd", , "open_int", I9)</f>
        <v>5011</v>
      </c>
      <c r="L9" t="str">
        <f>RTD("tos.rtd", , "IMPL_VOL", I9)</f>
        <v>51.06%</v>
      </c>
      <c r="M9">
        <f>RTD("tos.rtd", , "VOLUME", I9)</f>
        <v>24343</v>
      </c>
      <c r="N9">
        <f t="shared" si="3"/>
        <v>118097.83691639999</v>
      </c>
      <c r="O9">
        <f t="shared" si="4"/>
        <v>-76202.454389399994</v>
      </c>
      <c r="P9">
        <f t="shared" si="5"/>
        <v>41895.382526999994</v>
      </c>
      <c r="Q9">
        <f t="shared" si="6"/>
        <v>194300.29130579997</v>
      </c>
      <c r="R9">
        <f t="shared" si="7"/>
        <v>84551.116823999997</v>
      </c>
      <c r="S9">
        <f t="shared" si="8"/>
        <v>-370184.86274219997</v>
      </c>
      <c r="T9">
        <f t="shared" si="9"/>
        <v>-285633.7459182</v>
      </c>
      <c r="U9">
        <f t="shared" si="10"/>
        <v>454735.97956619994</v>
      </c>
    </row>
    <row r="10" spans="1:21" x14ac:dyDescent="0.25">
      <c r="C10">
        <f t="shared" si="2"/>
        <v>612</v>
      </c>
      <c r="D10" t="str">
        <f t="shared" si="0"/>
        <v>.QQQ251024C612</v>
      </c>
      <c r="E10">
        <f>RTD("tos.rtd", , "GAMMA", D10)</f>
        <v>3.3610000000000001E-2</v>
      </c>
      <c r="F10">
        <f>RTD("tos.rtd", , "open_int", D10)</f>
        <v>8370</v>
      </c>
      <c r="G10" t="str">
        <f>RTD("tos.rtd", , "IMPL_VOL", D10)</f>
        <v>47.79%</v>
      </c>
      <c r="H10">
        <f>RTD("tos.rtd", , "VOLUME", D10)</f>
        <v>6902</v>
      </c>
      <c r="I10" t="str">
        <f t="shared" si="1"/>
        <v>.QQQ251024P612</v>
      </c>
      <c r="J10">
        <f>RTD("tos.rtd", , "GAMMA", I10)</f>
        <v>3.3610000000000001E-2</v>
      </c>
      <c r="K10">
        <f>RTD("tos.rtd", , "open_int", I10)</f>
        <v>23109</v>
      </c>
      <c r="L10" t="str">
        <f>RTD("tos.rtd", , "IMPL_VOL", I10)</f>
        <v>47.79%</v>
      </c>
      <c r="M10">
        <f>RTD("tos.rtd", , "VOLUME", I10)</f>
        <v>73092</v>
      </c>
      <c r="N10">
        <f t="shared" si="3"/>
        <v>173760.268419</v>
      </c>
      <c r="O10">
        <f t="shared" si="4"/>
        <v>-479740.26796829997</v>
      </c>
      <c r="P10">
        <f t="shared" si="5"/>
        <v>-305979.99954929994</v>
      </c>
      <c r="Q10">
        <f t="shared" si="6"/>
        <v>653500.5363873</v>
      </c>
      <c r="R10">
        <f t="shared" si="7"/>
        <v>143284.7518074</v>
      </c>
      <c r="S10">
        <f t="shared" si="8"/>
        <v>-1517381.7848604</v>
      </c>
      <c r="T10">
        <f t="shared" si="9"/>
        <v>-1374097.033053</v>
      </c>
      <c r="U10">
        <f t="shared" si="10"/>
        <v>1660666.5366678</v>
      </c>
    </row>
    <row r="11" spans="1:21" x14ac:dyDescent="0.25">
      <c r="C11">
        <f t="shared" si="2"/>
        <v>613</v>
      </c>
      <c r="D11" t="str">
        <f t="shared" si="0"/>
        <v>.QQQ251024C613</v>
      </c>
      <c r="E11">
        <f>RTD("tos.rtd", , "GAMMA", D11)</f>
        <v>4.6379999999999998E-2</v>
      </c>
      <c r="F11">
        <f>RTD("tos.rtd", , "open_int", D11)</f>
        <v>10486</v>
      </c>
      <c r="G11" t="str">
        <f>RTD("tos.rtd", , "IMPL_VOL", D11)</f>
        <v>44.53%</v>
      </c>
      <c r="H11">
        <f>RTD("tos.rtd", , "VOLUME", D11)</f>
        <v>9643</v>
      </c>
      <c r="I11" t="str">
        <f t="shared" si="1"/>
        <v>.QQQ251024P613</v>
      </c>
      <c r="J11">
        <f>RTD("tos.rtd", , "GAMMA", I11)</f>
        <v>4.6379999999999998E-2</v>
      </c>
      <c r="K11">
        <f>RTD("tos.rtd", , "open_int", I11)</f>
        <v>1644</v>
      </c>
      <c r="L11" t="str">
        <f>RTD("tos.rtd", , "IMPL_VOL", I11)</f>
        <v>44.53%</v>
      </c>
      <c r="M11">
        <f>RTD("tos.rtd", , "VOLUME", I11)</f>
        <v>64854</v>
      </c>
      <c r="N11">
        <f t="shared" si="3"/>
        <v>300398.04781559994</v>
      </c>
      <c r="O11">
        <f t="shared" si="4"/>
        <v>-47096.546882399991</v>
      </c>
      <c r="P11">
        <f t="shared" si="5"/>
        <v>253301.50093319995</v>
      </c>
      <c r="Q11">
        <f t="shared" si="6"/>
        <v>347494.59469799994</v>
      </c>
      <c r="R11">
        <f t="shared" si="7"/>
        <v>276248.1761478</v>
      </c>
      <c r="S11">
        <f t="shared" si="8"/>
        <v>-1857907.2089484001</v>
      </c>
      <c r="T11">
        <f t="shared" si="9"/>
        <v>-1581659.0328006002</v>
      </c>
      <c r="U11">
        <f t="shared" si="10"/>
        <v>2134155.3850962003</v>
      </c>
    </row>
    <row r="12" spans="1:21" x14ac:dyDescent="0.25">
      <c r="C12">
        <f t="shared" si="2"/>
        <v>614</v>
      </c>
      <c r="D12" t="str">
        <f t="shared" si="0"/>
        <v>.QQQ251024C614</v>
      </c>
      <c r="E12">
        <f>RTD("tos.rtd", , "GAMMA", D12)</f>
        <v>6.4390000000000003E-2</v>
      </c>
      <c r="F12">
        <f>RTD("tos.rtd", , "open_int", D12)</f>
        <v>14277</v>
      </c>
      <c r="G12" t="str">
        <f>RTD("tos.rtd", , "IMPL_VOL", D12)</f>
        <v>41.27%</v>
      </c>
      <c r="H12">
        <f>RTD("tos.rtd", , "VOLUME", D12)</f>
        <v>15435</v>
      </c>
      <c r="I12" t="str">
        <f t="shared" si="1"/>
        <v>.QQQ251024P614</v>
      </c>
      <c r="J12">
        <f>RTD("tos.rtd", , "GAMMA", I12)</f>
        <v>6.4390000000000003E-2</v>
      </c>
      <c r="K12">
        <f>RTD("tos.rtd", , "open_int", I12)</f>
        <v>1320</v>
      </c>
      <c r="L12" t="str">
        <f>RTD("tos.rtd", , "IMPL_VOL", I12)</f>
        <v>41.27%</v>
      </c>
      <c r="M12">
        <f>RTD("tos.rtd", , "VOLUME", I12)</f>
        <v>84499</v>
      </c>
      <c r="N12">
        <f t="shared" si="3"/>
        <v>567821.57885009993</v>
      </c>
      <c r="O12">
        <f t="shared" si="4"/>
        <v>-52498.738116</v>
      </c>
      <c r="P12">
        <f t="shared" si="5"/>
        <v>515322.84073409991</v>
      </c>
      <c r="Q12">
        <f t="shared" si="6"/>
        <v>620320.3169660999</v>
      </c>
      <c r="R12">
        <f t="shared" si="7"/>
        <v>613877.29001549992</v>
      </c>
      <c r="S12">
        <f t="shared" si="8"/>
        <v>-3360674.9030787</v>
      </c>
      <c r="T12">
        <f t="shared" si="9"/>
        <v>-2746797.6130631999</v>
      </c>
      <c r="U12">
        <f t="shared" si="10"/>
        <v>3974552.1930942</v>
      </c>
    </row>
    <row r="13" spans="1:21" x14ac:dyDescent="0.25">
      <c r="C13">
        <f t="shared" si="2"/>
        <v>615</v>
      </c>
      <c r="D13" t="str">
        <f t="shared" si="0"/>
        <v>.QQQ251024C615</v>
      </c>
      <c r="E13">
        <f>RTD("tos.rtd", , "GAMMA", D13)</f>
        <v>8.9039999999999994E-2</v>
      </c>
      <c r="F13">
        <f>RTD("tos.rtd", , "open_int", D13)</f>
        <v>22350</v>
      </c>
      <c r="G13" t="str">
        <f>RTD("tos.rtd", , "IMPL_VOL", D13)</f>
        <v>38.01%</v>
      </c>
      <c r="H13">
        <f>RTD("tos.rtd", , "VOLUME", D13)</f>
        <v>43686</v>
      </c>
      <c r="I13" t="str">
        <f t="shared" si="1"/>
        <v>.QQQ251024P615</v>
      </c>
      <c r="J13">
        <f>RTD("tos.rtd", , "GAMMA", I13)</f>
        <v>8.9039999999999994E-2</v>
      </c>
      <c r="K13">
        <f>RTD("tos.rtd", , "open_int", I13)</f>
        <v>2683</v>
      </c>
      <c r="L13" t="str">
        <f>RTD("tos.rtd", , "IMPL_VOL", I13)</f>
        <v>38.01%</v>
      </c>
      <c r="M13">
        <f>RTD("tos.rtd", , "VOLUME", I13)</f>
        <v>144644</v>
      </c>
      <c r="N13">
        <f t="shared" si="3"/>
        <v>1229190.4774799999</v>
      </c>
      <c r="O13">
        <f t="shared" si="4"/>
        <v>-147557.85463439999</v>
      </c>
      <c r="P13">
        <f t="shared" si="5"/>
        <v>1081632.6228455999</v>
      </c>
      <c r="Q13">
        <f t="shared" si="6"/>
        <v>1376748.3321143999</v>
      </c>
      <c r="R13">
        <f t="shared" si="7"/>
        <v>2402613.6554447999</v>
      </c>
      <c r="S13">
        <f t="shared" si="8"/>
        <v>-7955034.7840991998</v>
      </c>
      <c r="T13">
        <f t="shared" si="9"/>
        <v>-5552421.1286543999</v>
      </c>
      <c r="U13">
        <f t="shared" si="10"/>
        <v>10357648.439544</v>
      </c>
    </row>
    <row r="14" spans="1:21" x14ac:dyDescent="0.25">
      <c r="C14">
        <f t="shared" si="2"/>
        <v>616</v>
      </c>
      <c r="D14" t="str">
        <f t="shared" si="0"/>
        <v>.QQQ251024C616</v>
      </c>
      <c r="E14">
        <f>RTD("tos.rtd", , "GAMMA", D14)</f>
        <v>0.12051000000000001</v>
      </c>
      <c r="F14">
        <f>RTD("tos.rtd", , "open_int", D14)</f>
        <v>5289</v>
      </c>
      <c r="G14" t="str">
        <f>RTD("tos.rtd", , "IMPL_VOL", D14)</f>
        <v>34.77%</v>
      </c>
      <c r="H14">
        <f>RTD("tos.rtd", , "VOLUME", D14)</f>
        <v>80631</v>
      </c>
      <c r="I14" t="str">
        <f t="shared" si="1"/>
        <v>.QQQ251024P616</v>
      </c>
      <c r="J14">
        <f>RTD("tos.rtd", , "GAMMA", I14)</f>
        <v>0.12051000000000001</v>
      </c>
      <c r="K14">
        <f>RTD("tos.rtd", , "open_int", I14)</f>
        <v>459</v>
      </c>
      <c r="L14" t="str">
        <f>RTD("tos.rtd", , "IMPL_VOL", I14)</f>
        <v>34.77%</v>
      </c>
      <c r="M14">
        <f>RTD("tos.rtd", , "VOLUME", I14)</f>
        <v>160109</v>
      </c>
      <c r="N14">
        <f t="shared" si="3"/>
        <v>393688.89248130005</v>
      </c>
      <c r="O14">
        <f t="shared" si="4"/>
        <v>-34165.853970299999</v>
      </c>
      <c r="P14">
        <f t="shared" si="5"/>
        <v>359523.03851100005</v>
      </c>
      <c r="Q14">
        <f t="shared" si="6"/>
        <v>427854.74645160005</v>
      </c>
      <c r="R14">
        <f t="shared" si="7"/>
        <v>6001801.6807827</v>
      </c>
      <c r="S14">
        <f t="shared" si="8"/>
        <v>-11917779.3318753</v>
      </c>
      <c r="T14">
        <f t="shared" si="9"/>
        <v>-5915977.6510926001</v>
      </c>
      <c r="U14">
        <f t="shared" si="10"/>
        <v>17919581.012658</v>
      </c>
    </row>
    <row r="15" spans="1:21" x14ac:dyDescent="0.25">
      <c r="C15">
        <f t="shared" si="2"/>
        <v>617</v>
      </c>
      <c r="D15" t="str">
        <f t="shared" si="0"/>
        <v>.QQQ251024C617</v>
      </c>
      <c r="E15">
        <f>RTD("tos.rtd", , "GAMMA", D15)</f>
        <v>0.15447</v>
      </c>
      <c r="F15">
        <f>RTD("tos.rtd", , "open_int", D15)</f>
        <v>7512</v>
      </c>
      <c r="G15" t="str">
        <f>RTD("tos.rtd", , "IMPL_VOL", D15)</f>
        <v>31.52%</v>
      </c>
      <c r="H15">
        <f>RTD("tos.rtd", , "VOLUME", D15)</f>
        <v>203880</v>
      </c>
      <c r="I15" t="str">
        <f t="shared" si="1"/>
        <v>.QQQ251024P617</v>
      </c>
      <c r="J15">
        <f>RTD("tos.rtd", , "GAMMA", I15)</f>
        <v>0.15448000000000001</v>
      </c>
      <c r="K15">
        <f>RTD("tos.rtd", , "open_int", I15)</f>
        <v>385</v>
      </c>
      <c r="L15" t="str">
        <f>RTD("tos.rtd", , "IMPL_VOL", I15)</f>
        <v>31.52%</v>
      </c>
      <c r="M15">
        <f>RTD("tos.rtd", , "VOLUME", I15)</f>
        <v>240144</v>
      </c>
      <c r="N15">
        <f t="shared" si="3"/>
        <v>716731.07456879993</v>
      </c>
      <c r="O15">
        <f t="shared" si="4"/>
        <v>-36735.799716000001</v>
      </c>
      <c r="P15">
        <f t="shared" si="5"/>
        <v>679995.27485279995</v>
      </c>
      <c r="Q15">
        <f t="shared" si="6"/>
        <v>753466.87428479991</v>
      </c>
      <c r="R15">
        <f t="shared" si="7"/>
        <v>19452493.541412</v>
      </c>
      <c r="S15">
        <f t="shared" si="8"/>
        <v>-22913978.927270405</v>
      </c>
      <c r="T15">
        <f t="shared" si="9"/>
        <v>-3461485.3858584054</v>
      </c>
      <c r="U15">
        <f t="shared" si="10"/>
        <v>42366472.468682408</v>
      </c>
    </row>
    <row r="16" spans="1:21" x14ac:dyDescent="0.25">
      <c r="C16">
        <f t="shared" si="2"/>
        <v>618</v>
      </c>
      <c r="D16" t="str">
        <f t="shared" si="0"/>
        <v>.QQQ251024C618</v>
      </c>
      <c r="E16">
        <f>RTD("tos.rtd", , "GAMMA", D16)</f>
        <v>0.17674000000000001</v>
      </c>
      <c r="F16">
        <f>RTD("tos.rtd", , "open_int", D16)</f>
        <v>5989</v>
      </c>
      <c r="G16" t="str">
        <f>RTD("tos.rtd", , "IMPL_VOL", D16)</f>
        <v>28.29%</v>
      </c>
      <c r="H16">
        <f>RTD("tos.rtd", , "VOLUME", D16)</f>
        <v>263347</v>
      </c>
      <c r="I16" t="str">
        <f t="shared" si="1"/>
        <v>.QQQ251024P618</v>
      </c>
      <c r="J16">
        <f>RTD("tos.rtd", , "GAMMA", I16)</f>
        <v>0.17671999999999999</v>
      </c>
      <c r="K16">
        <f>RTD("tos.rtd", , "open_int", I16)</f>
        <v>303</v>
      </c>
      <c r="L16" t="str">
        <f>RTD("tos.rtd", , "IMPL_VOL", I16)</f>
        <v>28.29%</v>
      </c>
      <c r="M16">
        <f>RTD("tos.rtd", , "VOLUME", I16)</f>
        <v>150250</v>
      </c>
      <c r="N16">
        <f t="shared" si="3"/>
        <v>653801.13784619991</v>
      </c>
      <c r="O16">
        <f t="shared" si="4"/>
        <v>-33073.856647199995</v>
      </c>
      <c r="P16">
        <f t="shared" si="5"/>
        <v>620727.28119899996</v>
      </c>
      <c r="Q16">
        <f t="shared" si="6"/>
        <v>686874.99449339986</v>
      </c>
      <c r="R16">
        <f t="shared" si="7"/>
        <v>28748800.842942595</v>
      </c>
      <c r="S16">
        <f t="shared" si="8"/>
        <v>-16400485.020599997</v>
      </c>
      <c r="T16">
        <f t="shared" si="9"/>
        <v>12348315.822342599</v>
      </c>
      <c r="U16">
        <f t="shared" si="10"/>
        <v>45149285.863542594</v>
      </c>
    </row>
    <row r="17" spans="3:21" x14ac:dyDescent="0.25">
      <c r="C17">
        <f t="shared" si="2"/>
        <v>619</v>
      </c>
      <c r="D17" t="str">
        <f t="shared" si="0"/>
        <v>.QQQ251024C619</v>
      </c>
      <c r="E17">
        <f>RTD("tos.rtd", , "GAMMA", D17)</f>
        <v>0.16125999999999999</v>
      </c>
      <c r="F17">
        <f>RTD("tos.rtd", , "open_int", D17)</f>
        <v>11291</v>
      </c>
      <c r="G17" t="str">
        <f>RTD("tos.rtd", , "IMPL_VOL", D17)</f>
        <v>25.09%</v>
      </c>
      <c r="H17">
        <f>RTD("tos.rtd", , "VOLUME", D17)</f>
        <v>178771</v>
      </c>
      <c r="I17" t="str">
        <f t="shared" si="1"/>
        <v>.QQQ251024P619</v>
      </c>
      <c r="J17">
        <f>RTD("tos.rtd", , "GAMMA", I17)</f>
        <v>0.16073999999999999</v>
      </c>
      <c r="K17">
        <f>RTD("tos.rtd", , "open_int", I17)</f>
        <v>7</v>
      </c>
      <c r="L17" t="str">
        <f>RTD("tos.rtd", , "IMPL_VOL", I17)</f>
        <v>25.09%</v>
      </c>
      <c r="M17">
        <f>RTD("tos.rtd", , "VOLUME", I17)</f>
        <v>45364</v>
      </c>
      <c r="N17">
        <f t="shared" si="3"/>
        <v>1124645.2962821999</v>
      </c>
      <c r="O17">
        <f t="shared" si="4"/>
        <v>-694.98993059999998</v>
      </c>
      <c r="P17">
        <f t="shared" si="5"/>
        <v>1123950.3063516</v>
      </c>
      <c r="Q17">
        <f t="shared" si="6"/>
        <v>1125340.2862127998</v>
      </c>
      <c r="R17">
        <f t="shared" si="7"/>
        <v>17806568.440498196</v>
      </c>
      <c r="S17">
        <f t="shared" si="8"/>
        <v>-4503931.8873911994</v>
      </c>
      <c r="T17">
        <f t="shared" si="9"/>
        <v>13302636.553106997</v>
      </c>
      <c r="U17">
        <f t="shared" si="10"/>
        <v>22310500.327889394</v>
      </c>
    </row>
    <row r="18" spans="3:21" x14ac:dyDescent="0.25">
      <c r="C18">
        <f t="shared" si="2"/>
        <v>620</v>
      </c>
      <c r="D18" t="str">
        <f t="shared" si="0"/>
        <v>.QQQ251024C620</v>
      </c>
      <c r="E18">
        <f>RTD("tos.rtd", , "GAMMA", D18)</f>
        <v>9.9309999999999996E-2</v>
      </c>
      <c r="F18">
        <f>RTD("tos.rtd", , "open_int", D18)</f>
        <v>13292</v>
      </c>
      <c r="G18" t="str">
        <f>RTD("tos.rtd", , "IMPL_VOL", D18)</f>
        <v>23.89%</v>
      </c>
      <c r="H18">
        <f>RTD("tos.rtd", , "VOLUME", D18)</f>
        <v>174687</v>
      </c>
      <c r="I18" t="str">
        <f t="shared" si="1"/>
        <v>.QQQ251024P620</v>
      </c>
      <c r="J18">
        <f>RTD("tos.rtd", , "GAMMA", I18)</f>
        <v>9.5210000000000003E-2</v>
      </c>
      <c r="K18">
        <f>RTD("tos.rtd", , "open_int", I18)</f>
        <v>1140</v>
      </c>
      <c r="L18" t="str">
        <f>RTD("tos.rtd", , "IMPL_VOL", I18)</f>
        <v>23.89%</v>
      </c>
      <c r="M18">
        <f>RTD("tos.rtd", , "VOLUME", I18)</f>
        <v>32401</v>
      </c>
      <c r="N18">
        <f t="shared" si="3"/>
        <v>815342.0159483999</v>
      </c>
      <c r="O18">
        <f t="shared" si="4"/>
        <v>-67041.531197999997</v>
      </c>
      <c r="P18">
        <f t="shared" si="5"/>
        <v>748300.48475039995</v>
      </c>
      <c r="Q18">
        <f t="shared" si="6"/>
        <v>882383.54714639985</v>
      </c>
      <c r="R18">
        <f t="shared" si="7"/>
        <v>10715441.674689898</v>
      </c>
      <c r="S18">
        <f t="shared" si="8"/>
        <v>-1905449.6950407003</v>
      </c>
      <c r="T18">
        <f t="shared" si="9"/>
        <v>8809991.9796491973</v>
      </c>
      <c r="U18">
        <f t="shared" si="10"/>
        <v>12620891.369730599</v>
      </c>
    </row>
    <row r="19" spans="3:21" x14ac:dyDescent="0.25">
      <c r="C19">
        <f t="shared" si="2"/>
        <v>621</v>
      </c>
      <c r="D19" t="str">
        <f t="shared" si="0"/>
        <v>.QQQ251024C621</v>
      </c>
      <c r="E19">
        <f>RTD("tos.rtd", , "GAMMA", D19)</f>
        <v>4.5069999999999999E-2</v>
      </c>
      <c r="F19">
        <f>RTD("tos.rtd", , "open_int", D19)</f>
        <v>11428</v>
      </c>
      <c r="G19" t="str">
        <f>RTD("tos.rtd", , "IMPL_VOL", D19)</f>
        <v>23.87%</v>
      </c>
      <c r="H19">
        <f>RTD("tos.rtd", , "VOLUME", D19)</f>
        <v>49778</v>
      </c>
      <c r="I19" t="str">
        <f t="shared" si="1"/>
        <v>.QQQ251024P621</v>
      </c>
      <c r="J19">
        <f>RTD("tos.rtd", , "GAMMA", I19)</f>
        <v>2.8029999999999999E-2</v>
      </c>
      <c r="K19">
        <f>RTD("tos.rtd", , "open_int", I19)</f>
        <v>19</v>
      </c>
      <c r="L19" t="str">
        <f>RTD("tos.rtd", , "IMPL_VOL", I19)</f>
        <v>23.87%</v>
      </c>
      <c r="M19">
        <f>RTD("tos.rtd", , "VOLUME", I19)</f>
        <v>3659</v>
      </c>
      <c r="N19">
        <f t="shared" si="3"/>
        <v>318137.08549319993</v>
      </c>
      <c r="O19">
        <f t="shared" si="4"/>
        <v>-328.95251189999993</v>
      </c>
      <c r="P19">
        <f t="shared" si="5"/>
        <v>317808.13298129995</v>
      </c>
      <c r="Q19">
        <f t="shared" si="6"/>
        <v>318466.03800509992</v>
      </c>
      <c r="R19">
        <f t="shared" si="7"/>
        <v>1385739.2231081999</v>
      </c>
      <c r="S19">
        <f t="shared" si="8"/>
        <v>-63349.328475899994</v>
      </c>
      <c r="T19">
        <f t="shared" si="9"/>
        <v>1322389.8946322999</v>
      </c>
      <c r="U19">
        <f t="shared" si="10"/>
        <v>1449088.5515840999</v>
      </c>
    </row>
    <row r="20" spans="3:21" x14ac:dyDescent="0.25">
      <c r="C20">
        <f t="shared" si="2"/>
        <v>622</v>
      </c>
      <c r="D20" t="str">
        <f t="shared" si="0"/>
        <v>.QQQ251024C622</v>
      </c>
      <c r="E20">
        <f>RTD("tos.rtd", , "GAMMA", D20)</f>
        <v>1.5480000000000001E-2</v>
      </c>
      <c r="F20">
        <f>RTD("tos.rtd", , "open_int", D20)</f>
        <v>14191</v>
      </c>
      <c r="G20" t="str">
        <f>RTD("tos.rtd", , "IMPL_VOL", D20)</f>
        <v>23.87%</v>
      </c>
      <c r="H20">
        <f>RTD("tos.rtd", , "VOLUME", D20)</f>
        <v>31015</v>
      </c>
      <c r="I20" t="str">
        <f t="shared" si="1"/>
        <v>.QQQ251024P622</v>
      </c>
      <c r="J20">
        <f>RTD("tos.rtd", , "GAMMA", I20)</f>
        <v>0</v>
      </c>
      <c r="K20">
        <f>RTD("tos.rtd", , "open_int", I20)</f>
        <v>46</v>
      </c>
      <c r="L20" t="str">
        <f>RTD("tos.rtd", , "IMPL_VOL", I20)</f>
        <v>23.87%</v>
      </c>
      <c r="M20">
        <f>RTD("tos.rtd", , "VOLUME", I20)</f>
        <v>4367</v>
      </c>
      <c r="N20">
        <f t="shared" si="3"/>
        <v>135687.69493559998</v>
      </c>
      <c r="O20">
        <f t="shared" si="4"/>
        <v>0</v>
      </c>
      <c r="P20">
        <f t="shared" si="5"/>
        <v>135687.69493559998</v>
      </c>
      <c r="Q20">
        <f t="shared" si="6"/>
        <v>135687.69493559998</v>
      </c>
      <c r="R20">
        <f t="shared" si="7"/>
        <v>296550.90257400001</v>
      </c>
      <c r="S20">
        <f t="shared" si="8"/>
        <v>0</v>
      </c>
      <c r="T20">
        <f t="shared" si="9"/>
        <v>296550.90257400001</v>
      </c>
      <c r="U20">
        <f t="shared" si="10"/>
        <v>296550.90257400001</v>
      </c>
    </row>
    <row r="21" spans="3:21" x14ac:dyDescent="0.25">
      <c r="C21">
        <f t="shared" si="2"/>
        <v>623</v>
      </c>
      <c r="D21" t="str">
        <f t="shared" si="0"/>
        <v>.QQQ251024C623</v>
      </c>
      <c r="E21">
        <f>RTD("tos.rtd", , "GAMMA", D21)</f>
        <v>4.0400000000000002E-3</v>
      </c>
      <c r="F21">
        <f>RTD("tos.rtd", , "open_int", D21)</f>
        <v>3716</v>
      </c>
      <c r="G21" t="str">
        <f>RTD("tos.rtd", , "IMPL_VOL", D21)</f>
        <v>23.87%</v>
      </c>
      <c r="H21">
        <f>RTD("tos.rtd", , "VOLUME", D21)</f>
        <v>14648</v>
      </c>
      <c r="I21" t="str">
        <f t="shared" si="1"/>
        <v>.QQQ251024P623</v>
      </c>
      <c r="J21">
        <f>RTD("tos.rtd", , "GAMMA", I21)</f>
        <v>0</v>
      </c>
      <c r="K21">
        <f>RTD("tos.rtd", , "open_int", I21)</f>
        <v>30</v>
      </c>
      <c r="L21" t="str">
        <f>RTD("tos.rtd", , "IMPL_VOL", I21)</f>
        <v>23.87%</v>
      </c>
      <c r="M21">
        <f>RTD("tos.rtd", , "VOLUME", I21)</f>
        <v>1438</v>
      </c>
      <c r="N21">
        <f t="shared" si="3"/>
        <v>9272.8573488000002</v>
      </c>
      <c r="O21">
        <f t="shared" si="4"/>
        <v>0</v>
      </c>
      <c r="P21">
        <f t="shared" si="5"/>
        <v>9272.8573488000002</v>
      </c>
      <c r="Q21">
        <f t="shared" si="6"/>
        <v>9272.8573488000002</v>
      </c>
      <c r="R21">
        <f t="shared" si="7"/>
        <v>36552.425846400001</v>
      </c>
      <c r="S21">
        <f t="shared" si="8"/>
        <v>0</v>
      </c>
      <c r="T21">
        <f t="shared" si="9"/>
        <v>36552.425846400001</v>
      </c>
      <c r="U21">
        <f t="shared" si="10"/>
        <v>36552.425846400001</v>
      </c>
    </row>
    <row r="22" spans="3:21" x14ac:dyDescent="0.25">
      <c r="C22">
        <f t="shared" si="2"/>
        <v>624</v>
      </c>
      <c r="D22" t="str">
        <f t="shared" si="0"/>
        <v>.QQQ251024C624</v>
      </c>
      <c r="E22">
        <f>RTD("tos.rtd", , "GAMMA", D22)</f>
        <v>8.0000000000000004E-4</v>
      </c>
      <c r="F22">
        <f>RTD("tos.rtd", , "open_int", D22)</f>
        <v>3136</v>
      </c>
      <c r="G22" t="str">
        <f>RTD("tos.rtd", , "IMPL_VOL", D22)</f>
        <v>23.87%</v>
      </c>
      <c r="H22">
        <f>RTD("tos.rtd", , "VOLUME", D22)</f>
        <v>4626</v>
      </c>
      <c r="I22" t="str">
        <f t="shared" si="1"/>
        <v>.QQQ251024P624</v>
      </c>
      <c r="J22">
        <f>RTD("tos.rtd", , "GAMMA", I22)</f>
        <v>0</v>
      </c>
      <c r="K22">
        <f>RTD("tos.rtd", , "open_int", I22)</f>
        <v>16</v>
      </c>
      <c r="L22" t="str">
        <f>RTD("tos.rtd", , "IMPL_VOL", I22)</f>
        <v>23.87%</v>
      </c>
      <c r="M22">
        <f>RTD("tos.rtd", , "VOLUME", I22)</f>
        <v>676</v>
      </c>
      <c r="N22">
        <f t="shared" si="3"/>
        <v>1549.610496</v>
      </c>
      <c r="O22">
        <f t="shared" si="4"/>
        <v>0</v>
      </c>
      <c r="P22">
        <f t="shared" si="5"/>
        <v>1549.610496</v>
      </c>
      <c r="Q22">
        <f t="shared" si="6"/>
        <v>1549.610496</v>
      </c>
      <c r="R22">
        <f t="shared" si="7"/>
        <v>2285.8731359999997</v>
      </c>
      <c r="S22">
        <f t="shared" si="8"/>
        <v>0</v>
      </c>
      <c r="T22">
        <f t="shared" si="9"/>
        <v>2285.8731359999997</v>
      </c>
      <c r="U22">
        <f t="shared" si="10"/>
        <v>2285.8731359999997</v>
      </c>
    </row>
    <row r="23" spans="3:21" x14ac:dyDescent="0.25">
      <c r="C23">
        <f t="shared" si="2"/>
        <v>625</v>
      </c>
      <c r="D23" t="str">
        <f t="shared" si="0"/>
        <v>.QQQ251024C625</v>
      </c>
      <c r="E23">
        <f>RTD("tos.rtd", , "GAMMA", D23)</f>
        <v>1.2E-4</v>
      </c>
      <c r="F23">
        <f>RTD("tos.rtd", , "open_int", D23)</f>
        <v>3117</v>
      </c>
      <c r="G23" t="str">
        <f>RTD("tos.rtd", , "IMPL_VOL", D23)</f>
        <v>23.87%</v>
      </c>
      <c r="H23">
        <f>RTD("tos.rtd", , "VOLUME", D23)</f>
        <v>3871</v>
      </c>
      <c r="I23" t="str">
        <f t="shared" si="1"/>
        <v>.QQQ251024P625</v>
      </c>
      <c r="J23">
        <f>RTD("tos.rtd", , "GAMMA", I23)</f>
        <v>0</v>
      </c>
      <c r="K23">
        <f>RTD("tos.rtd", , "open_int", I23)</f>
        <v>15</v>
      </c>
      <c r="L23" t="str">
        <f>RTD("tos.rtd", , "IMPL_VOL", I23)</f>
        <v>23.87%</v>
      </c>
      <c r="M23">
        <f>RTD("tos.rtd", , "VOLUME", I23)</f>
        <v>1416</v>
      </c>
      <c r="N23">
        <f t="shared" si="3"/>
        <v>231.03328679999996</v>
      </c>
      <c r="O23">
        <f t="shared" si="4"/>
        <v>0</v>
      </c>
      <c r="P23">
        <f t="shared" si="5"/>
        <v>231.03328679999996</v>
      </c>
      <c r="Q23">
        <f t="shared" si="6"/>
        <v>231.03328679999996</v>
      </c>
      <c r="R23">
        <f t="shared" si="7"/>
        <v>286.92006839999999</v>
      </c>
      <c r="S23">
        <f t="shared" si="8"/>
        <v>0</v>
      </c>
      <c r="T23">
        <f t="shared" si="9"/>
        <v>286.92006839999999</v>
      </c>
      <c r="U23">
        <f t="shared" si="10"/>
        <v>286.92006839999999</v>
      </c>
    </row>
    <row r="24" spans="3:21" x14ac:dyDescent="0.25">
      <c r="C24">
        <f t="shared" si="2"/>
        <v>626</v>
      </c>
      <c r="D24" t="str">
        <f t="shared" si="0"/>
        <v>.QQQ251024C626</v>
      </c>
      <c r="E24">
        <f>RTD("tos.rtd", , "GAMMA", D24)</f>
        <v>1.0000000000000001E-5</v>
      </c>
      <c r="F24">
        <f>RTD("tos.rtd", , "open_int", D24)</f>
        <v>5491</v>
      </c>
      <c r="G24" t="str">
        <f>RTD("tos.rtd", , "IMPL_VOL", D24)</f>
        <v>23.87%</v>
      </c>
      <c r="H24">
        <f>RTD("tos.rtd", , "VOLUME", D24)</f>
        <v>3349</v>
      </c>
      <c r="I24" t="str">
        <f t="shared" si="1"/>
        <v>.QQQ251024P626</v>
      </c>
      <c r="J24">
        <f>RTD("tos.rtd", , "GAMMA", I24)</f>
        <v>0</v>
      </c>
      <c r="K24">
        <f>RTD("tos.rtd", , "open_int", I24)</f>
        <v>0</v>
      </c>
      <c r="L24" t="str">
        <f>RTD("tos.rtd", , "IMPL_VOL", I24)</f>
        <v>23.87%</v>
      </c>
      <c r="M24">
        <f>RTD("tos.rtd", , "VOLUME", I24)</f>
        <v>668</v>
      </c>
      <c r="N24">
        <f t="shared" si="3"/>
        <v>33.916259699999998</v>
      </c>
      <c r="O24">
        <f t="shared" si="4"/>
        <v>0</v>
      </c>
      <c r="P24">
        <f t="shared" si="5"/>
        <v>33.916259699999998</v>
      </c>
      <c r="Q24">
        <f t="shared" si="6"/>
        <v>33.916259699999998</v>
      </c>
      <c r="R24">
        <f t="shared" si="7"/>
        <v>20.685768300000003</v>
      </c>
      <c r="S24">
        <f t="shared" si="8"/>
        <v>0</v>
      </c>
      <c r="T24">
        <f t="shared" si="9"/>
        <v>20.685768300000003</v>
      </c>
      <c r="U24">
        <f t="shared" si="10"/>
        <v>20.685768300000003</v>
      </c>
    </row>
    <row r="25" spans="3:21" x14ac:dyDescent="0.25">
      <c r="C25">
        <f t="shared" si="2"/>
        <v>627</v>
      </c>
      <c r="D25" t="str">
        <f t="shared" si="0"/>
        <v>.QQQ251024C627</v>
      </c>
      <c r="E25">
        <f>RTD("tos.rtd", , "GAMMA", D25)</f>
        <v>0</v>
      </c>
      <c r="F25">
        <f>RTD("tos.rtd", , "open_int", D25)</f>
        <v>1820</v>
      </c>
      <c r="G25" t="str">
        <f>RTD("tos.rtd", , "IMPL_VOL", D25)</f>
        <v>23.87%</v>
      </c>
      <c r="H25">
        <f>RTD("tos.rtd", , "VOLUME", D25)</f>
        <v>942</v>
      </c>
      <c r="I25" t="str">
        <f t="shared" si="1"/>
        <v>.QQQ251024P627</v>
      </c>
      <c r="J25">
        <f>RTD("tos.rtd", , "GAMMA", I25)</f>
        <v>0</v>
      </c>
      <c r="K25">
        <f>RTD("tos.rtd", , "open_int", I25)</f>
        <v>0</v>
      </c>
      <c r="L25" t="str">
        <f>RTD("tos.rtd", , "IMPL_VOL", I25)</f>
        <v>23.87%</v>
      </c>
      <c r="M25">
        <f>RTD("tos.rtd", , "VOLUME", I25)</f>
        <v>643</v>
      </c>
      <c r="N25">
        <f t="shared" si="3"/>
        <v>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</row>
    <row r="26" spans="3:21" x14ac:dyDescent="0.25">
      <c r="C26">
        <f t="shared" si="2"/>
        <v>628</v>
      </c>
      <c r="D26" t="str">
        <f t="shared" si="0"/>
        <v>.QQQ251024C628</v>
      </c>
      <c r="E26">
        <f>RTD("tos.rtd", , "GAMMA", D26)</f>
        <v>0</v>
      </c>
      <c r="F26">
        <f>RTD("tos.rtd", , "open_int", D26)</f>
        <v>2493</v>
      </c>
      <c r="G26" t="str">
        <f>RTD("tos.rtd", , "IMPL_VOL", D26)</f>
        <v>23.87%</v>
      </c>
      <c r="H26">
        <f>RTD("tos.rtd", , "VOLUME", D26)</f>
        <v>925</v>
      </c>
      <c r="I26" t="str">
        <f t="shared" si="1"/>
        <v>.QQQ251024P628</v>
      </c>
      <c r="J26">
        <f>RTD("tos.rtd", , "GAMMA", I26)</f>
        <v>0</v>
      </c>
      <c r="K26">
        <f>RTD("tos.rtd", , "open_int", I26)</f>
        <v>0</v>
      </c>
      <c r="L26" t="str">
        <f>RTD("tos.rtd", , "IMPL_VOL", I26)</f>
        <v>23.87%</v>
      </c>
      <c r="M26">
        <f>RTD("tos.rtd", , "VOLUME", I26)</f>
        <v>140</v>
      </c>
      <c r="N26">
        <f t="shared" si="3"/>
        <v>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</row>
    <row r="27" spans="3:21" x14ac:dyDescent="0.25">
      <c r="C27">
        <f t="shared" si="2"/>
        <v>629</v>
      </c>
      <c r="D27" t="str">
        <f t="shared" si="0"/>
        <v>.QQQ251024C629</v>
      </c>
      <c r="E27">
        <f>RTD("tos.rtd", , "GAMMA", D27)</f>
        <v>0</v>
      </c>
      <c r="F27">
        <f>RTD("tos.rtd", , "open_int", D27)</f>
        <v>1775</v>
      </c>
      <c r="G27" t="str">
        <f>RTD("tos.rtd", , "IMPL_VOL", D27)</f>
        <v>23.87%</v>
      </c>
      <c r="H27">
        <f>RTD("tos.rtd", , "VOLUME", D27)</f>
        <v>51</v>
      </c>
      <c r="I27" t="str">
        <f t="shared" si="1"/>
        <v>.QQQ251024P629</v>
      </c>
      <c r="J27">
        <f>RTD("tos.rtd", , "GAMMA", I27)</f>
        <v>0</v>
      </c>
      <c r="K27">
        <f>RTD("tos.rtd", , "open_int", I27)</f>
        <v>0</v>
      </c>
      <c r="L27" t="str">
        <f>RTD("tos.rtd", , "IMPL_VOL", I27)</f>
        <v>23.87%</v>
      </c>
      <c r="M27">
        <f>RTD("tos.rtd", , "VOLUME", I27)</f>
        <v>57</v>
      </c>
      <c r="N27">
        <f t="shared" si="3"/>
        <v>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</row>
    <row r="28" spans="3:21" x14ac:dyDescent="0.25">
      <c r="C28">
        <f t="shared" si="2"/>
        <v>630</v>
      </c>
      <c r="D28" t="str">
        <f t="shared" si="0"/>
        <v>.QQQ251024C630</v>
      </c>
      <c r="E28">
        <f>RTD("tos.rtd", , "GAMMA", D28)</f>
        <v>0</v>
      </c>
      <c r="F28">
        <f>RTD("tos.rtd", , "open_int", D28)</f>
        <v>4864</v>
      </c>
      <c r="G28" t="str">
        <f>RTD("tos.rtd", , "IMPL_VOL", D28)</f>
        <v>23.87%</v>
      </c>
      <c r="H28">
        <f>RTD("tos.rtd", , "VOLUME", D28)</f>
        <v>1257</v>
      </c>
      <c r="I28" t="str">
        <f t="shared" si="1"/>
        <v>.QQQ251024P630</v>
      </c>
      <c r="J28">
        <f>RTD("tos.rtd", , "GAMMA", I28)</f>
        <v>0</v>
      </c>
      <c r="K28">
        <f>RTD("tos.rtd", , "open_int", I28)</f>
        <v>19</v>
      </c>
      <c r="L28" t="str">
        <f>RTD("tos.rtd", , "IMPL_VOL", I28)</f>
        <v>23.87%</v>
      </c>
      <c r="M28">
        <f>RTD("tos.rtd", , "VOLUME", I28)</f>
        <v>108</v>
      </c>
      <c r="N28">
        <f t="shared" si="3"/>
        <v>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</row>
    <row r="29" spans="3:21" x14ac:dyDescent="0.25">
      <c r="C29">
        <f t="shared" si="2"/>
        <v>631</v>
      </c>
      <c r="D29" t="str">
        <f t="shared" si="0"/>
        <v>.QQQ251024C631</v>
      </c>
      <c r="E29">
        <f>RTD("tos.rtd", , "GAMMA", D29)</f>
        <v>0</v>
      </c>
      <c r="F29">
        <f>RTD("tos.rtd", , "open_int", D29)</f>
        <v>861</v>
      </c>
      <c r="G29" t="str">
        <f>RTD("tos.rtd", , "IMPL_VOL", D29)</f>
        <v>23.87%</v>
      </c>
      <c r="H29">
        <f>RTD("tos.rtd", , "VOLUME", D29)</f>
        <v>13</v>
      </c>
      <c r="I29" t="str">
        <f t="shared" si="1"/>
        <v>.QQQ251024P631</v>
      </c>
      <c r="J29">
        <f>RTD("tos.rtd", , "GAMMA", I29)</f>
        <v>0</v>
      </c>
      <c r="K29">
        <f>RTD("tos.rtd", , "open_int", I29)</f>
        <v>0</v>
      </c>
      <c r="L29" t="str">
        <f>RTD("tos.rtd", , "IMPL_VOL", I29)</f>
        <v>23.87%</v>
      </c>
      <c r="M29">
        <f>RTD("tos.rtd", , "VOLUME", I29)</f>
        <v>90</v>
      </c>
      <c r="N29">
        <f t="shared" si="3"/>
        <v>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</row>
    <row r="30" spans="3:21" x14ac:dyDescent="0.25">
      <c r="C30">
        <f t="shared" si="2"/>
        <v>632</v>
      </c>
      <c r="D30" t="str">
        <f t="shared" si="0"/>
        <v>.QQQ251024C632</v>
      </c>
      <c r="E30">
        <f>RTD("tos.rtd", , "GAMMA", D30)</f>
        <v>0</v>
      </c>
      <c r="F30">
        <f>RTD("tos.rtd", , "open_int", D30)</f>
        <v>2195</v>
      </c>
      <c r="G30" t="str">
        <f>RTD("tos.rtd", , "IMPL_VOL", D30)</f>
        <v>23.87%</v>
      </c>
      <c r="H30">
        <f>RTD("tos.rtd", , "VOLUME", D30)</f>
        <v>4</v>
      </c>
      <c r="I30" t="str">
        <f t="shared" si="1"/>
        <v>.QQQ251024P632</v>
      </c>
      <c r="J30">
        <f>RTD("tos.rtd", , "GAMMA", I30)</f>
        <v>0</v>
      </c>
      <c r="K30">
        <f>RTD("tos.rtd", , "open_int", I30)</f>
        <v>0</v>
      </c>
      <c r="L30" t="str">
        <f>RTD("tos.rtd", , "IMPL_VOL", I30)</f>
        <v>23.87%</v>
      </c>
      <c r="M30">
        <f>RTD("tos.rtd", , "VOLUME", I30)</f>
        <v>71</v>
      </c>
      <c r="N30">
        <f t="shared" si="3"/>
        <v>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</row>
    <row r="31" spans="3:21" x14ac:dyDescent="0.25">
      <c r="C31">
        <f>INT($B$2)-14+(ROW()-1)</f>
        <v>633</v>
      </c>
      <c r="D31" t="str">
        <f t="shared" si="0"/>
        <v>.QQQ251024C633</v>
      </c>
      <c r="E31">
        <f>RTD("tos.rtd", , "GAMMA", D31)</f>
        <v>0</v>
      </c>
      <c r="F31">
        <f>RTD("tos.rtd", , "open_int", D31)</f>
        <v>181</v>
      </c>
      <c r="G31" t="str">
        <f>RTD("tos.rtd", , "IMPL_VOL", D31)</f>
        <v>23.87%</v>
      </c>
      <c r="H31">
        <f>RTD("tos.rtd", , "VOLUME", D31)</f>
        <v>506</v>
      </c>
      <c r="I31" t="str">
        <f t="shared" si="1"/>
        <v>.QQQ251024P633</v>
      </c>
      <c r="J31">
        <f>RTD("tos.rtd", , "GAMMA", I31)</f>
        <v>0</v>
      </c>
      <c r="K31">
        <f>RTD("tos.rtd", , "open_int", I31)</f>
        <v>0</v>
      </c>
      <c r="L31" t="str">
        <f>RTD("tos.rtd", , "IMPL_VOL", I31)</f>
        <v>23.87%</v>
      </c>
      <c r="M31">
        <f>RTD("tos.rtd", , "VOLUME", I31)</f>
        <v>201</v>
      </c>
      <c r="N31">
        <f t="shared" si="3"/>
        <v>0</v>
      </c>
      <c r="P31">
        <f t="shared" si="5"/>
        <v>0</v>
      </c>
      <c r="Q31">
        <f t="shared" si="6"/>
        <v>0</v>
      </c>
      <c r="S31">
        <f t="shared" si="8"/>
        <v>0</v>
      </c>
      <c r="T31">
        <f t="shared" si="9"/>
        <v>0</v>
      </c>
      <c r="U31">
        <f t="shared" si="1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B9E8-E987-48D9-A5E2-776D3D18A36E}">
  <sheetPr codeName="Sheet2"/>
  <dimension ref="A1:X31"/>
  <sheetViews>
    <sheetView workbookViewId="0">
      <selection activeCell="Q2" sqref="Q2"/>
    </sheetView>
  </sheetViews>
  <sheetFormatPr defaultRowHeight="15" x14ac:dyDescent="0.25"/>
  <cols>
    <col min="7" max="7" width="11" customWidth="1"/>
    <col min="15" max="15" width="18.85546875" bestFit="1" customWidth="1"/>
    <col min="16" max="16" width="14.7109375" bestFit="1" customWidth="1"/>
    <col min="17" max="17" width="12.140625" bestFit="1" customWidth="1"/>
    <col min="18" max="18" width="7.5703125" bestFit="1" customWidth="1"/>
  </cols>
  <sheetData>
    <row r="1" spans="1:24" x14ac:dyDescent="0.25">
      <c r="A1" t="s">
        <v>1</v>
      </c>
      <c r="B1" t="s">
        <v>33</v>
      </c>
      <c r="C1" t="s">
        <v>34</v>
      </c>
      <c r="D1" t="s">
        <v>35</v>
      </c>
      <c r="E1" t="s">
        <v>36</v>
      </c>
      <c r="F1" t="s">
        <v>21</v>
      </c>
      <c r="G1" t="s">
        <v>37</v>
      </c>
      <c r="H1" t="s">
        <v>31</v>
      </c>
      <c r="I1" t="s">
        <v>22</v>
      </c>
      <c r="K1" t="s">
        <v>0</v>
      </c>
      <c r="M1" t="s">
        <v>12</v>
      </c>
      <c r="O1" t="s">
        <v>32</v>
      </c>
      <c r="Q1" t="s">
        <v>38</v>
      </c>
    </row>
    <row r="2" spans="1:24" x14ac:dyDescent="0.25">
      <c r="A2" cm="1">
        <f t="array" ref="A2:A31">Sheet1!C2:C31</f>
        <v>604</v>
      </c>
      <c r="B2">
        <f>Sheet1!P2</f>
        <v>-13314.395692799999</v>
      </c>
      <c r="C2">
        <f>Sheet1!Q2</f>
        <v>22338.257911200002</v>
      </c>
      <c r="D2">
        <f>IFERROR(Sheet1!T2,0)</f>
        <v>-14105.828617200001</v>
      </c>
      <c r="E2">
        <f>IFERROR(Sheet1!U2,0)</f>
        <v>16085.683328400002</v>
      </c>
      <c r="F2">
        <f>Sheet1!F2+Sheet1!K2</f>
        <v>8778</v>
      </c>
      <c r="G2" t="s">
        <v>0</v>
      </c>
      <c r="H2">
        <f>K2</f>
        <v>617.66999999999996</v>
      </c>
      <c r="I2" s="1">
        <f>$M$2*H2</f>
        <v>25536.5</v>
      </c>
      <c r="K2">
        <f>Sheet1!B2</f>
        <v>617.66999999999996</v>
      </c>
      <c r="M2">
        <f>Sheet1!A2 / K2</f>
        <v>41.343273916492628</v>
      </c>
      <c r="O2" s="2" cm="1">
        <f t="array" ref="O2">SUM(B2:B31)/SUMPRODUCT(ABS(B2:B31))</f>
        <v>0.86053025233735925</v>
      </c>
      <c r="Q2" s="2" cm="1">
        <f t="array" ref="Q2">SUM(D2:D31)/SUMPRODUCT(ABS(D2:D31))</f>
        <v>0.24684608859265283</v>
      </c>
    </row>
    <row r="3" spans="1:24" x14ac:dyDescent="0.25">
      <c r="A3">
        <v>605</v>
      </c>
      <c r="B3">
        <f>Sheet1!P3</f>
        <v>-30758.082106499995</v>
      </c>
      <c r="C3">
        <f>Sheet1!Q3</f>
        <v>76196.086211699992</v>
      </c>
      <c r="D3">
        <f>IFERROR(Sheet1!T3,0)</f>
        <v>-62251.580645100003</v>
      </c>
      <c r="E3">
        <f>IFERROR(Sheet1!U3,0)</f>
        <v>74119.244957100003</v>
      </c>
      <c r="F3">
        <f>Sheet1!F3+Sheet1!K3</f>
        <v>24141</v>
      </c>
      <c r="G3" t="s">
        <v>23</v>
      </c>
      <c r="H3">
        <f>INDEX(A2:A32, MATCH(MAX(B2:B32), B2:B32, 0))</f>
        <v>619</v>
      </c>
      <c r="I3" s="1">
        <f>$M$2*H3</f>
        <v>25591.486554308936</v>
      </c>
    </row>
    <row r="4" spans="1:24" x14ac:dyDescent="0.25">
      <c r="A4">
        <v>606</v>
      </c>
      <c r="B4">
        <f>Sheet1!P4</f>
        <v>-17198.119351800004</v>
      </c>
      <c r="C4">
        <f>Sheet1!Q4</f>
        <v>34899.849761400008</v>
      </c>
      <c r="D4">
        <f>IFERROR(Sheet1!T4,0)</f>
        <v>-35034.674769000005</v>
      </c>
      <c r="E4">
        <f>IFERROR(Sheet1!U4,0)</f>
        <v>50254.038862200003</v>
      </c>
      <c r="F4">
        <f>Sheet1!F4+Sheet1!K4</f>
        <v>8801</v>
      </c>
      <c r="G4" t="s">
        <v>24</v>
      </c>
      <c r="H4">
        <f>_xlfn.MINIFS(A2:A32, B2:B32, "&gt;0")</f>
        <v>610</v>
      </c>
      <c r="I4" s="1">
        <f t="shared" ref="I4" si="0">$M$2*H4</f>
        <v>25219.397089060501</v>
      </c>
    </row>
    <row r="5" spans="1:24" x14ac:dyDescent="0.25">
      <c r="A5">
        <v>607</v>
      </c>
      <c r="B5">
        <f>Sheet1!P5</f>
        <v>-27867.19502879999</v>
      </c>
      <c r="C5">
        <f>Sheet1!Q5</f>
        <v>60981.224932799989</v>
      </c>
      <c r="D5">
        <f>IFERROR(Sheet1!T5,0)</f>
        <v>-42095.643494399992</v>
      </c>
      <c r="E5">
        <f>IFERROR(Sheet1!U5,0)</f>
        <v>81600.630768000003</v>
      </c>
      <c r="F5">
        <f>Sheet1!F5+Sheet1!K5</f>
        <v>12099</v>
      </c>
      <c r="G5" t="s">
        <v>25</v>
      </c>
      <c r="H5">
        <f>_xlfn.MAXIFS(A2:A32, B2:B32, "&lt;0")</f>
        <v>612</v>
      </c>
      <c r="I5" s="1">
        <f>$M$2*H5</f>
        <v>25302.083636893487</v>
      </c>
      <c r="P5">
        <f t="shared" ref="P5:Q8" si="1">H7</f>
        <v>619</v>
      </c>
      <c r="Q5" s="1">
        <f t="shared" si="1"/>
        <v>25591.486554308936</v>
      </c>
    </row>
    <row r="6" spans="1:24" x14ac:dyDescent="0.25">
      <c r="A6">
        <v>608</v>
      </c>
      <c r="B6">
        <f>Sheet1!P6</f>
        <v>-29493.915447600008</v>
      </c>
      <c r="C6">
        <f>Sheet1!Q6</f>
        <v>88273.813913999998</v>
      </c>
      <c r="D6">
        <f>IFERROR(Sheet1!T6,0)</f>
        <v>-112251.02210999999</v>
      </c>
      <c r="E6">
        <f>IFERROR(Sheet1!U6,0)</f>
        <v>155085.10244279998</v>
      </c>
      <c r="F6">
        <f>Sheet1!F6+Sheet1!K6</f>
        <v>13585</v>
      </c>
      <c r="G6" t="s">
        <v>26</v>
      </c>
      <c r="H6">
        <f>INDEX(A2:A32, MATCH(MIN(B2:B32), B2:B32, 0))</f>
        <v>612</v>
      </c>
      <c r="I6" s="1">
        <f>$M$2*H6</f>
        <v>25302.083636893487</v>
      </c>
      <c r="P6">
        <f t="shared" si="1"/>
        <v>618</v>
      </c>
      <c r="Q6" s="1">
        <f t="shared" si="1"/>
        <v>25550.143280392444</v>
      </c>
    </row>
    <row r="7" spans="1:24" x14ac:dyDescent="0.25">
      <c r="A7">
        <v>609</v>
      </c>
      <c r="B7">
        <f>Sheet1!P7</f>
        <v>-25485.564512699992</v>
      </c>
      <c r="C7">
        <f>Sheet1!Q7</f>
        <v>82310.809203899989</v>
      </c>
      <c r="D7">
        <f>IFERROR(Sheet1!T7,0)</f>
        <v>-104444.87776649997</v>
      </c>
      <c r="E7">
        <f>IFERROR(Sheet1!U7,0)</f>
        <v>150153.24838409998</v>
      </c>
      <c r="F7">
        <f>Sheet1!F7+Sheet1!K7</f>
        <v>9680</v>
      </c>
      <c r="G7" t="s">
        <v>27</v>
      </c>
      <c r="H7">
        <f>INDEX(A2:A32, MATCH(MAX(D2:D32), D2:D32, 0))</f>
        <v>619</v>
      </c>
      <c r="I7" s="1">
        <f t="shared" ref="I7:I8" si="2">$M$2*H7</f>
        <v>25591.486554308936</v>
      </c>
      <c r="P7">
        <f t="shared" si="1"/>
        <v>617</v>
      </c>
      <c r="Q7" s="1">
        <f t="shared" si="1"/>
        <v>25508.800006475951</v>
      </c>
    </row>
    <row r="8" spans="1:24" x14ac:dyDescent="0.25">
      <c r="A8">
        <v>610</v>
      </c>
      <c r="B8">
        <f>Sheet1!P8</f>
        <v>115077.94945919997</v>
      </c>
      <c r="C8">
        <f>Sheet1!Q8</f>
        <v>388636.481592</v>
      </c>
      <c r="D8">
        <f>IFERROR(Sheet1!T8,0)</f>
        <v>-529345.01830320002</v>
      </c>
      <c r="E8">
        <f>IFERROR(Sheet1!U8,0)</f>
        <v>760381.61581440002</v>
      </c>
      <c r="F8">
        <f>Sheet1!F8+Sheet1!K8</f>
        <v>34420</v>
      </c>
      <c r="G8" t="s">
        <v>28</v>
      </c>
      <c r="H8">
        <f>_xlfn.MINIFS(A2:A32, D2:D32, "&gt;0", D2:D32, "&gt;"&amp;AVERAGEIF(D2:D32, "&gt;0"))</f>
        <v>618</v>
      </c>
      <c r="I8" s="1">
        <f t="shared" si="2"/>
        <v>25550.143280392444</v>
      </c>
      <c r="M8">
        <f>(SUMIF(B:B, "&gt;0")-SUMIF(B:B, "&lt;0"))/SUM(B:B)</f>
        <v>1.1620741947000874</v>
      </c>
      <c r="P8">
        <f t="shared" si="1"/>
        <v>616</v>
      </c>
      <c r="Q8" s="1">
        <f t="shared" si="1"/>
        <v>25467.456732559458</v>
      </c>
    </row>
    <row r="9" spans="1:24" x14ac:dyDescent="0.25">
      <c r="A9">
        <v>611</v>
      </c>
      <c r="B9">
        <f>Sheet1!P9</f>
        <v>41895.382526999994</v>
      </c>
      <c r="C9">
        <f>Sheet1!Q9</f>
        <v>194300.29130579997</v>
      </c>
      <c r="D9">
        <f>IFERROR(Sheet1!T9,0)</f>
        <v>-285633.7459182</v>
      </c>
      <c r="E9">
        <f>IFERROR(Sheet1!U9,0)</f>
        <v>454735.97956619994</v>
      </c>
      <c r="F9">
        <f>Sheet1!F9+Sheet1!K9</f>
        <v>12777</v>
      </c>
      <c r="G9" t="s">
        <v>29</v>
      </c>
      <c r="H9">
        <f>_xlfn.MAXIFS(A2:A32, D2:D32, "&lt;0", D2:D32, "&lt;"&amp;AVERAGEIF(D2:D32, "&lt;0"))</f>
        <v>617</v>
      </c>
      <c r="I9" s="1">
        <f>$M$2*H9</f>
        <v>25508.800006475951</v>
      </c>
      <c r="M9">
        <f>(SUMIF(D:D, "&gt;0")-SUMIF(D:D, "&lt;0"))/SUM(D:D)</f>
        <v>4.0511073345391635</v>
      </c>
    </row>
    <row r="10" spans="1:24" x14ac:dyDescent="0.25">
      <c r="A10">
        <v>612</v>
      </c>
      <c r="B10">
        <f>Sheet1!P10</f>
        <v>-305979.99954929994</v>
      </c>
      <c r="C10">
        <f>Sheet1!Q10</f>
        <v>653500.5363873</v>
      </c>
      <c r="D10">
        <f>IFERROR(Sheet1!T10,0)</f>
        <v>-1374097.033053</v>
      </c>
      <c r="E10">
        <f>IFERROR(Sheet1!U10,0)</f>
        <v>1660666.5366678</v>
      </c>
      <c r="F10">
        <f>Sheet1!F10+Sheet1!K10</f>
        <v>31479</v>
      </c>
      <c r="G10" t="s">
        <v>30</v>
      </c>
      <c r="H10">
        <f>INDEX(A2:A32, MATCH(MIN(D2:D32), D2:D32, 0))</f>
        <v>616</v>
      </c>
      <c r="I10" s="1">
        <f>$M$2*H10</f>
        <v>25467.456732559458</v>
      </c>
      <c r="Q10" s="1"/>
    </row>
    <row r="11" spans="1:24" x14ac:dyDescent="0.25">
      <c r="A11">
        <v>613</v>
      </c>
      <c r="B11">
        <f>Sheet1!P11</f>
        <v>253301.50093319995</v>
      </c>
      <c r="C11">
        <f>Sheet1!Q11</f>
        <v>347494.59469799994</v>
      </c>
      <c r="D11">
        <f>IFERROR(Sheet1!T11,0)</f>
        <v>-1581659.0328006002</v>
      </c>
      <c r="E11">
        <f>IFERROR(Sheet1!U11,0)</f>
        <v>2134155.3850962003</v>
      </c>
      <c r="F11">
        <f>Sheet1!F11+Sheet1!K11</f>
        <v>12130</v>
      </c>
      <c r="G11" t="s">
        <v>34</v>
      </c>
      <c r="H11">
        <f>INDEX(A2:A32, MATCH(MAX(C2:C32), C2:C32, 0))</f>
        <v>615</v>
      </c>
      <c r="I11" s="1">
        <f>$M$2*H11</f>
        <v>25426.113458642965</v>
      </c>
    </row>
    <row r="12" spans="1:24" x14ac:dyDescent="0.25">
      <c r="A12">
        <v>614</v>
      </c>
      <c r="B12">
        <f>Sheet1!P12</f>
        <v>515322.84073409991</v>
      </c>
      <c r="C12">
        <f>Sheet1!Q12</f>
        <v>620320.3169660999</v>
      </c>
      <c r="D12">
        <f>IFERROR(Sheet1!T12,0)</f>
        <v>-2746797.6130631999</v>
      </c>
      <c r="E12">
        <f>IFERROR(Sheet1!U12,0)</f>
        <v>3974552.1930942</v>
      </c>
      <c r="F12">
        <f>Sheet1!F12+Sheet1!K12</f>
        <v>15597</v>
      </c>
      <c r="G12" t="s">
        <v>36</v>
      </c>
      <c r="H12">
        <f>INDEX(A2:A32, MATCH(MAX(E2:E32), E2:E32, 0))</f>
        <v>618</v>
      </c>
      <c r="I12" s="1">
        <f>$M$2*H12</f>
        <v>25550.143280392444</v>
      </c>
    </row>
    <row r="13" spans="1:24" x14ac:dyDescent="0.25">
      <c r="A13">
        <v>615</v>
      </c>
      <c r="B13">
        <f>Sheet1!P13</f>
        <v>1081632.6228455999</v>
      </c>
      <c r="C13">
        <f>Sheet1!Q13</f>
        <v>1376748.3321143999</v>
      </c>
      <c r="D13">
        <f>IFERROR(Sheet1!T13,0)</f>
        <v>-5552421.1286543999</v>
      </c>
      <c r="E13">
        <f>IFERROR(Sheet1!U13,0)</f>
        <v>10357648.439544</v>
      </c>
      <c r="F13">
        <f>Sheet1!F13+Sheet1!K13</f>
        <v>25033</v>
      </c>
    </row>
    <row r="14" spans="1:24" x14ac:dyDescent="0.25">
      <c r="A14">
        <v>616</v>
      </c>
      <c r="B14">
        <f>Sheet1!P14</f>
        <v>359523.03851100005</v>
      </c>
      <c r="C14">
        <f>Sheet1!Q14</f>
        <v>427854.74645160005</v>
      </c>
      <c r="D14">
        <f>IFERROR(Sheet1!T14,0)</f>
        <v>-5915977.6510926001</v>
      </c>
      <c r="E14">
        <f>IFERROR(Sheet1!U14,0)</f>
        <v>17919581.012658</v>
      </c>
      <c r="F14">
        <f>Sheet1!F14+Sheet1!K14</f>
        <v>5748</v>
      </c>
    </row>
    <row r="15" spans="1:24" x14ac:dyDescent="0.25">
      <c r="A15">
        <v>617</v>
      </c>
      <c r="B15">
        <f>Sheet1!P15</f>
        <v>679995.27485279995</v>
      </c>
      <c r="C15">
        <f>Sheet1!Q15</f>
        <v>753466.87428479991</v>
      </c>
      <c r="D15">
        <f>IFERROR(Sheet1!T15,0)</f>
        <v>-3461485.3858584054</v>
      </c>
      <c r="E15">
        <f>IFERROR(Sheet1!U15,0)</f>
        <v>42366472.468682408</v>
      </c>
      <c r="F15">
        <f>Sheet1!F15+Sheet1!K15</f>
        <v>7897</v>
      </c>
      <c r="X15">
        <f>IF(O2&gt;=0, ABS(O2/Q2), 0)</f>
        <v>3.4861004168367131</v>
      </c>
    </row>
    <row r="16" spans="1:24" x14ac:dyDescent="0.25">
      <c r="A16">
        <v>618</v>
      </c>
      <c r="B16">
        <f>Sheet1!P16</f>
        <v>620727.28119899996</v>
      </c>
      <c r="C16">
        <f>Sheet1!Q16</f>
        <v>686874.99449339986</v>
      </c>
      <c r="D16">
        <f>IFERROR(Sheet1!T16,0)</f>
        <v>12348315.822342599</v>
      </c>
      <c r="E16">
        <f>IFERROR(Sheet1!U16,0)</f>
        <v>45149285.863542594</v>
      </c>
      <c r="F16">
        <f>Sheet1!F16+Sheet1!K16</f>
        <v>6292</v>
      </c>
    </row>
    <row r="17" spans="1:6" x14ac:dyDescent="0.25">
      <c r="A17">
        <v>619</v>
      </c>
      <c r="B17">
        <f>Sheet1!P17</f>
        <v>1123950.3063516</v>
      </c>
      <c r="C17">
        <f>Sheet1!Q17</f>
        <v>1125340.2862127998</v>
      </c>
      <c r="D17">
        <f>IFERROR(Sheet1!T17,0)</f>
        <v>13302636.553106997</v>
      </c>
      <c r="E17">
        <f>IFERROR(Sheet1!U17,0)</f>
        <v>22310500.327889394</v>
      </c>
      <c r="F17">
        <f>Sheet1!F17+Sheet1!K17</f>
        <v>11298</v>
      </c>
    </row>
    <row r="18" spans="1:6" x14ac:dyDescent="0.25">
      <c r="A18">
        <v>620</v>
      </c>
      <c r="B18">
        <f>Sheet1!P18</f>
        <v>748300.48475039995</v>
      </c>
      <c r="C18">
        <f>Sheet1!Q18</f>
        <v>882383.54714639985</v>
      </c>
      <c r="D18">
        <f>IFERROR(Sheet1!T18,0)</f>
        <v>8809991.9796491973</v>
      </c>
      <c r="E18">
        <f>IFERROR(Sheet1!U18,0)</f>
        <v>12620891.369730599</v>
      </c>
      <c r="F18">
        <f>Sheet1!F18+Sheet1!K18</f>
        <v>14432</v>
      </c>
    </row>
    <row r="19" spans="1:6" x14ac:dyDescent="0.25">
      <c r="A19">
        <v>621</v>
      </c>
      <c r="B19">
        <f>Sheet1!P19</f>
        <v>317808.13298129995</v>
      </c>
      <c r="C19">
        <f>Sheet1!Q19</f>
        <v>318466.03800509992</v>
      </c>
      <c r="D19">
        <f>IFERROR(Sheet1!T19,0)</f>
        <v>1322389.8946322999</v>
      </c>
      <c r="E19">
        <f>IFERROR(Sheet1!U19,0)</f>
        <v>1449088.5515840999</v>
      </c>
      <c r="F19">
        <f>Sheet1!F19+Sheet1!K19</f>
        <v>11447</v>
      </c>
    </row>
    <row r="20" spans="1:6" x14ac:dyDescent="0.25">
      <c r="A20">
        <v>622</v>
      </c>
      <c r="B20">
        <f>Sheet1!P20</f>
        <v>135687.69493559998</v>
      </c>
      <c r="C20">
        <f>Sheet1!Q20</f>
        <v>135687.69493559998</v>
      </c>
      <c r="D20">
        <f>IFERROR(Sheet1!T20,0)</f>
        <v>296550.90257400001</v>
      </c>
      <c r="E20">
        <f>IFERROR(Sheet1!U20,0)</f>
        <v>296550.90257400001</v>
      </c>
      <c r="F20">
        <f>Sheet1!F20+Sheet1!K20</f>
        <v>14237</v>
      </c>
    </row>
    <row r="21" spans="1:6" x14ac:dyDescent="0.25">
      <c r="A21">
        <v>623</v>
      </c>
      <c r="B21">
        <f>Sheet1!P21</f>
        <v>9272.8573488000002</v>
      </c>
      <c r="C21">
        <f>Sheet1!Q21</f>
        <v>9272.8573488000002</v>
      </c>
      <c r="D21">
        <f>IFERROR(Sheet1!T21,0)</f>
        <v>36552.425846400001</v>
      </c>
      <c r="E21">
        <f>IFERROR(Sheet1!U21,0)</f>
        <v>36552.425846400001</v>
      </c>
      <c r="F21">
        <f>Sheet1!F21+Sheet1!K21</f>
        <v>3746</v>
      </c>
    </row>
    <row r="22" spans="1:6" x14ac:dyDescent="0.25">
      <c r="A22">
        <v>624</v>
      </c>
      <c r="B22">
        <f>Sheet1!P22</f>
        <v>1549.610496</v>
      </c>
      <c r="C22">
        <f>Sheet1!Q22</f>
        <v>1549.610496</v>
      </c>
      <c r="D22">
        <f>IFERROR(Sheet1!T22,0)</f>
        <v>2285.8731359999997</v>
      </c>
      <c r="E22">
        <f>IFERROR(Sheet1!U22,0)</f>
        <v>2285.8731359999997</v>
      </c>
      <c r="F22">
        <f>Sheet1!F22+Sheet1!K22</f>
        <v>3152</v>
      </c>
    </row>
    <row r="23" spans="1:6" x14ac:dyDescent="0.25">
      <c r="A23">
        <v>625</v>
      </c>
      <c r="B23">
        <f>Sheet1!P23</f>
        <v>231.03328679999996</v>
      </c>
      <c r="C23">
        <f>Sheet1!Q23</f>
        <v>231.03328679999996</v>
      </c>
      <c r="D23">
        <f>IFERROR(Sheet1!T23,0)</f>
        <v>286.92006839999999</v>
      </c>
      <c r="E23">
        <f>IFERROR(Sheet1!U23,0)</f>
        <v>286.92006839999999</v>
      </c>
      <c r="F23">
        <f>Sheet1!F23+Sheet1!K23</f>
        <v>3132</v>
      </c>
    </row>
    <row r="24" spans="1:6" x14ac:dyDescent="0.25">
      <c r="A24">
        <v>626</v>
      </c>
      <c r="B24">
        <f>Sheet1!P24</f>
        <v>33.916259699999998</v>
      </c>
      <c r="C24">
        <f>Sheet1!Q24</f>
        <v>33.916259699999998</v>
      </c>
      <c r="D24">
        <f>IFERROR(Sheet1!T24,0)</f>
        <v>20.685768300000003</v>
      </c>
      <c r="E24">
        <f>IFERROR(Sheet1!U24,0)</f>
        <v>20.685768300000003</v>
      </c>
      <c r="F24">
        <f>Sheet1!F24+Sheet1!K24</f>
        <v>5491</v>
      </c>
    </row>
    <row r="25" spans="1:6" x14ac:dyDescent="0.25">
      <c r="A25">
        <v>627</v>
      </c>
      <c r="B25">
        <f>Sheet1!P25</f>
        <v>0</v>
      </c>
      <c r="C25">
        <f>Sheet1!Q25</f>
        <v>0</v>
      </c>
      <c r="D25">
        <f>IFERROR(Sheet1!T25,0)</f>
        <v>0</v>
      </c>
      <c r="E25">
        <f>IFERROR(Sheet1!U25,0)</f>
        <v>0</v>
      </c>
      <c r="F25">
        <f>Sheet1!F25+Sheet1!K25</f>
        <v>1820</v>
      </c>
    </row>
    <row r="26" spans="1:6" x14ac:dyDescent="0.25">
      <c r="A26">
        <v>628</v>
      </c>
      <c r="B26">
        <f>Sheet1!P26</f>
        <v>0</v>
      </c>
      <c r="C26">
        <f>Sheet1!Q26</f>
        <v>0</v>
      </c>
      <c r="D26">
        <f>IFERROR(Sheet1!T26,0)</f>
        <v>0</v>
      </c>
      <c r="E26">
        <f>IFERROR(Sheet1!U26,0)</f>
        <v>0</v>
      </c>
      <c r="F26">
        <f>Sheet1!F26+Sheet1!K26</f>
        <v>2493</v>
      </c>
    </row>
    <row r="27" spans="1:6" x14ac:dyDescent="0.25">
      <c r="A27">
        <v>629</v>
      </c>
      <c r="B27">
        <f>Sheet1!P27</f>
        <v>0</v>
      </c>
      <c r="C27">
        <f>Sheet1!Q27</f>
        <v>0</v>
      </c>
      <c r="D27">
        <f>IFERROR(Sheet1!T27,0)</f>
        <v>0</v>
      </c>
      <c r="E27">
        <f>IFERROR(Sheet1!U27,0)</f>
        <v>0</v>
      </c>
      <c r="F27">
        <f>Sheet1!F27+Sheet1!K27</f>
        <v>1775</v>
      </c>
    </row>
    <row r="28" spans="1:6" x14ac:dyDescent="0.25">
      <c r="A28">
        <v>630</v>
      </c>
      <c r="B28">
        <f>Sheet1!P28</f>
        <v>0</v>
      </c>
      <c r="C28">
        <f>Sheet1!Q28</f>
        <v>0</v>
      </c>
      <c r="D28">
        <f>IFERROR(Sheet1!T28,0)</f>
        <v>0</v>
      </c>
      <c r="E28">
        <f>IFERROR(Sheet1!U28,0)</f>
        <v>0</v>
      </c>
      <c r="F28">
        <f>Sheet1!F28+Sheet1!K28</f>
        <v>4883</v>
      </c>
    </row>
    <row r="29" spans="1:6" x14ac:dyDescent="0.25">
      <c r="A29">
        <v>631</v>
      </c>
      <c r="B29">
        <f>Sheet1!P29</f>
        <v>0</v>
      </c>
      <c r="C29">
        <f>Sheet1!Q29</f>
        <v>0</v>
      </c>
      <c r="D29">
        <f>IFERROR(Sheet1!T29,0)</f>
        <v>0</v>
      </c>
      <c r="E29">
        <f>IFERROR(Sheet1!U29,0)</f>
        <v>0</v>
      </c>
      <c r="F29">
        <f>Sheet1!F29+Sheet1!K29</f>
        <v>861</v>
      </c>
    </row>
    <row r="30" spans="1:6" x14ac:dyDescent="0.25">
      <c r="A30">
        <v>632</v>
      </c>
      <c r="B30">
        <f>Sheet1!P30</f>
        <v>0</v>
      </c>
      <c r="C30">
        <f>Sheet1!Q30</f>
        <v>0</v>
      </c>
      <c r="D30">
        <f>IFERROR(Sheet1!T30,0)</f>
        <v>0</v>
      </c>
      <c r="E30">
        <f>IFERROR(Sheet1!U30,0)</f>
        <v>0</v>
      </c>
      <c r="F30">
        <f>Sheet1!F30+Sheet1!K30</f>
        <v>2195</v>
      </c>
    </row>
    <row r="31" spans="1:6" x14ac:dyDescent="0.25">
      <c r="A31">
        <v>633</v>
      </c>
      <c r="B31">
        <f>Sheet1!P31</f>
        <v>0</v>
      </c>
      <c r="C31">
        <f>Sheet1!Q31</f>
        <v>0</v>
      </c>
      <c r="D31">
        <f>IFERROR(Sheet1!T31,0)</f>
        <v>0</v>
      </c>
      <c r="E31">
        <f>IFERROR(Sheet1!U31,0)</f>
        <v>0</v>
      </c>
      <c r="F31">
        <f>Sheet1!F31+Sheet1!K31</f>
        <v>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Opie Lehmberg</dc:creator>
  <cp:lastModifiedBy>Opie Lehmberg</cp:lastModifiedBy>
  <dcterms:created xsi:type="dcterms:W3CDTF">2025-10-16T02:11:24Z</dcterms:created>
  <dcterms:modified xsi:type="dcterms:W3CDTF">2025-10-24T18:49:13Z</dcterms:modified>
</cp:coreProperties>
</file>