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kerjakan" sheetId="3" r:id="rId1"/>
    <sheet name="ref1" sheetId="1" r:id="rId2"/>
    <sheet name="ref2" sheetId="2" r:id="rId3"/>
  </sheets>
  <calcPr calcId="144525"/>
</workbook>
</file>

<file path=xl/sharedStrings.xml><?xml version="1.0" encoding="utf-8"?>
<sst xmlns="http://schemas.openxmlformats.org/spreadsheetml/2006/main" count="288" uniqueCount="190">
  <si>
    <t>Input Data</t>
  </si>
  <si>
    <t>VARIABEL</t>
  </si>
  <si>
    <t>banyak di pasaran</t>
  </si>
  <si>
    <t>lebar</t>
  </si>
  <si>
    <t>cm</t>
  </si>
  <si>
    <t>tinggi</t>
  </si>
  <si>
    <t>konfig</t>
  </si>
  <si>
    <t>Benar</t>
  </si>
  <si>
    <t>//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</si>
  <si>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60-170</t>
  </si>
  <si>
    <t>30-60</t>
  </si>
  <si>
    <t>k</t>
  </si>
  <si>
    <t>jum mata</t>
  </si>
  <si>
    <t>bh</t>
  </si>
  <si>
    <t>/* ----- variabel ------- */</t>
  </si>
  <si>
    <t>110-120</t>
  </si>
  <si>
    <t>40-60</t>
  </si>
  <si>
    <t>w</t>
  </si>
  <si>
    <t xml:space="preserve">jum kaki </t>
  </si>
  <si>
    <t>100-120</t>
  </si>
  <si>
    <t>b</t>
  </si>
  <si>
    <t>Elemen</t>
  </si>
  <si>
    <t>ke1</t>
  </si>
  <si>
    <t>ctrl</t>
  </si>
  <si>
    <t>ke2</t>
  </si>
  <si>
    <t>tggi</t>
  </si>
  <si>
    <t>dbl</t>
  </si>
  <si>
    <t>kaki</t>
  </si>
  <si>
    <t>wajikan();</t>
  </si>
  <si>
    <t>/* ----- panjang cm ----- */</t>
  </si>
  <si>
    <t>cagaan();</t>
  </si>
  <si>
    <t>pentolan();</t>
  </si>
  <si>
    <t>bungaan();</t>
  </si>
  <si>
    <t>sgl</t>
  </si>
  <si>
    <t>..</t>
  </si>
  <si>
    <t>Penyesuaian</t>
  </si>
  <si>
    <t>set botolan</t>
  </si>
  <si>
    <t>Opt</t>
  </si>
  <si>
    <t>/* ----- sudut deg ------ */</t>
  </si>
  <si>
    <t>desimal</t>
  </si>
  <si>
    <t>set cagaan</t>
  </si>
  <si>
    <t>rasio</t>
  </si>
  <si>
    <t>*</t>
  </si>
  <si>
    <t>Default 1,3</t>
  </si>
  <si>
    <t>hasil</t>
  </si>
  <si>
    <t>Selisih</t>
  </si>
  <si>
    <t>// 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</si>
  <si>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kalibrasi</t>
  </si>
  <si>
    <t>FUNCTION TRULLY'S</t>
  </si>
  <si>
    <t>jeda</t>
  </si>
  <si>
    <t>ms</t>
  </si>
  <si>
    <t>speed1</t>
  </si>
  <si>
    <t>motor tarik</t>
  </si>
  <si>
    <t>speed2</t>
  </si>
  <si>
    <t>motor tekuk</t>
  </si>
  <si>
    <t>speed3</t>
  </si>
  <si>
    <t>motor potong</t>
  </si>
  <si>
    <t>panjang</t>
  </si>
  <si>
    <t>step/cm</t>
  </si>
  <si>
    <t>derajat</t>
  </si>
  <si>
    <t>step/derajat</t>
  </si>
  <si>
    <t xml:space="preserve">password </t>
  </si>
  <si>
    <t>nama</t>
  </si>
  <si>
    <t>totinggi</t>
  </si>
  <si>
    <t>sudut</t>
  </si>
  <si>
    <t>hypo</t>
  </si>
  <si>
    <t>botolan();</t>
  </si>
  <si>
    <t>jalajala();</t>
  </si>
  <si>
    <t>mentean();</t>
  </si>
  <si>
    <t>cupitan();</t>
  </si>
  <si>
    <t>default();</t>
  </si>
  <si>
    <t>bulat x100</t>
  </si>
  <si>
    <t>kali 100</t>
  </si>
  <si>
    <t>trigonometri, hypotenusa</t>
  </si>
  <si>
    <t>ini bukan kolom sebenarnya ya jangan terkecoh(hanya untuk tempat  kalkulasi sudut)</t>
  </si>
  <si>
    <t>aa</t>
  </si>
  <si>
    <t>bb</t>
  </si>
  <si>
    <t>cc</t>
  </si>
  <si>
    <t>a</t>
  </si>
  <si>
    <t>c</t>
  </si>
  <si>
    <t>A</t>
  </si>
  <si>
    <t>^</t>
  </si>
  <si>
    <t>B</t>
  </si>
  <si>
    <t>C</t>
  </si>
  <si>
    <t>properties</t>
  </si>
  <si>
    <t>lebar elemen utama</t>
  </si>
  <si>
    <t>tinggi pentol</t>
  </si>
  <si>
    <t>tinggi cagaan</t>
  </si>
  <si>
    <t>tinggi botolan</t>
  </si>
  <si>
    <t>jumlah kaki</t>
  </si>
  <si>
    <t>text correct kaki</t>
  </si>
  <si>
    <t>benar</t>
  </si>
  <si>
    <t>Rasio</t>
  </si>
  <si>
    <t>max botolan</t>
  </si>
  <si>
    <t>min botolan</t>
  </si>
  <si>
    <t>max cagaan</t>
  </si>
  <si>
    <t>min cagaan</t>
  </si>
  <si>
    <t>set kaki</t>
  </si>
  <si>
    <t>pasangan</t>
  </si>
  <si>
    <t>konfig ke:</t>
  </si>
  <si>
    <t>5--</t>
  </si>
  <si>
    <t>pwd</t>
  </si>
  <si>
    <t>lebarJendela</t>
  </si>
  <si>
    <t>rasio dan penambahan panjang dari terali 10</t>
  </si>
  <si>
    <t>versi sketchup</t>
  </si>
  <si>
    <t>perbandingan ideal</t>
  </si>
  <si>
    <t>jumlahKaki</t>
  </si>
  <si>
    <t>// atur</t>
  </si>
  <si>
    <t>lebar 10</t>
  </si>
  <si>
    <t>1:1</t>
  </si>
  <si>
    <t>lebarElemen</t>
  </si>
  <si>
    <t>1:1,2</t>
  </si>
  <si>
    <t>default pae</t>
  </si>
  <si>
    <t>1:1,3</t>
  </si>
  <si>
    <t>1:1,4</t>
  </si>
  <si>
    <t>tinggiElemen</t>
  </si>
  <si>
    <t>toleransilekuk</t>
  </si>
  <si>
    <t>hipotenusa</t>
  </si>
  <si>
    <t>// ini adalah bidang miring dari 1/4 segitiga wajikan</t>
  </si>
  <si>
    <t>hypoplus</t>
  </si>
  <si>
    <t>ciri2 segitiga siku2 ada garis: tegak, lurus, diagonal. Sudut tegak lurus 90^</t>
  </si>
  <si>
    <t>dalil pytagoras :</t>
  </si>
  <si>
    <t>panjang sisimiring(hipotenusa) = kwadrat sisi lainnya</t>
  </si>
  <si>
    <t>hitung segitiga siku siku dengan sisi  a = 3,  b = 4, carilah c =  ...</t>
  </si>
  <si>
    <t>a^ + b^ = c^</t>
  </si>
  <si>
    <t>c2^ = akar c2</t>
  </si>
  <si>
    <t>a = 3 x 3; = 9</t>
  </si>
  <si>
    <t>b = 4 x 4; = 16</t>
  </si>
  <si>
    <t>c = 9 + 16; = 25</t>
  </si>
  <si>
    <t>c = akar 25 = 5</t>
  </si>
  <si>
    <t>c = 5</t>
  </si>
  <si>
    <t>hasil hipotenusa</t>
  </si>
  <si>
    <t>sisiA</t>
  </si>
  <si>
    <t>lurus</t>
  </si>
  <si>
    <t>sisiB</t>
  </si>
  <si>
    <t>tegak</t>
  </si>
  <si>
    <t>sisiC</t>
  </si>
  <si>
    <t>hypotenusa</t>
  </si>
  <si>
    <t>Mencari sudut siku</t>
  </si>
  <si>
    <t>mengetahui sudut siku biasa di sebut trigonometri</t>
  </si>
  <si>
    <t>contoh:</t>
  </si>
  <si>
    <t>- ada segitiga ABC</t>
  </si>
  <si>
    <t>- siku berada di A</t>
  </si>
  <si>
    <t>- sisi depan</t>
  </si>
  <si>
    <t>adalah sisi tegak (y)</t>
  </si>
  <si>
    <t>- sisi samping</t>
  </si>
  <si>
    <t>adalah sisi lurus (x)</t>
  </si>
  <si>
    <t>- sisi miring</t>
  </si>
  <si>
    <t>adalah sisi hipotenusa(miring)</t>
  </si>
  <si>
    <t>Rumus:</t>
  </si>
  <si>
    <t>sindemi</t>
  </si>
  <si>
    <t>depan/miring</t>
  </si>
  <si>
    <t>cosami</t>
  </si>
  <si>
    <t>samping/miring</t>
  </si>
  <si>
    <t>tandesa</t>
  </si>
  <si>
    <t>depan/samping</t>
  </si>
  <si>
    <t>sin</t>
  </si>
  <si>
    <t>sin = 4/5</t>
  </si>
  <si>
    <t>cos</t>
  </si>
  <si>
    <t>cos = 3/5</t>
  </si>
  <si>
    <t>tan</t>
  </si>
  <si>
    <t>tan = 3/4</t>
  </si>
  <si>
    <t>Mencari sudut cosinus</t>
  </si>
  <si>
    <t>mencari sudut segitiga hanya dengan mengetahui sisinya</t>
  </si>
  <si>
    <t>- sisi a = sisi depan sudut A</t>
  </si>
  <si>
    <t>- sisi b = sisi depan sudut B</t>
  </si>
  <si>
    <t>- sisi c = sisi depan sudut C</t>
  </si>
  <si>
    <t>-- cari sudut A:</t>
  </si>
  <si>
    <t>-- sudut A di apit oleh dua sisi c = 3 dan sisi b = 5</t>
  </si>
  <si>
    <t>-- coba di gambar lebih jelas dengan ketentuan di atas</t>
  </si>
  <si>
    <t>cosA=</t>
  </si>
  <si>
    <t>dasar</t>
  </si>
  <si>
    <t>((pengapitC^+pengapitB^)-(depan^))/((pengapit+pengapit2)*2)</t>
  </si>
  <si>
    <t>ditulis</t>
  </si>
  <si>
    <t>((5*5)+(3*3)-(7*7))/(2*5*3)</t>
  </si>
  <si>
    <t>anti cos</t>
  </si>
  <si>
    <t>ACOS(D64)*180/PI()</t>
  </si>
  <si>
    <t>di gabung</t>
  </si>
  <si>
    <t>ACOS((POWER(E55;2)+POWER(E56;2)-(POWER(E54;2)))/(2*E55*E56))*181/PI()</t>
  </si>
  <si>
    <t>hasilnya</t>
  </si>
  <si>
    <t>catatan tambahan di bawah ini boleh hapus</t>
  </si>
  <si>
    <t>sisi</t>
  </si>
  <si>
    <t>rumus/hasil sudut</t>
  </si>
  <si>
    <t>angka 1</t>
  </si>
  <si>
    <t>angka 2</t>
  </si>
  <si>
    <t>angka 3</t>
  </si>
  <si>
    <t>mengirim</t>
  </si>
  <si>
    <t xml:space="preserve">tarik </t>
  </si>
  <si>
    <t>menerima</t>
  </si>
  <si>
    <t>mm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</si>
</sst>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(&quot;Rp&quot;* #,##0_);_(&quot;Rp&quot;* \(#,##0\);_(&quot;Rp&quot;* &quot;-&quot;_);_(@_)"/>
    <numFmt numFmtId="178" formatCode="_(* #,##0_);_(* \(#,##0\);_(* &quot;-&quot;_);_(@_)"/>
    <numFmt numFmtId="179" formatCode="_(* #,##0.00_);_(* \(#,##0.00\);_(* &quot;-&quot;??_);_(@_)"/>
    <numFmt numFmtId="180" formatCode="_(&quot;Rp&quot;* #,##0.00_);_(&quot;Rp&quot;* \(#,##0.00\);_(&quot;Rp&quot;* &quot;-&quot;??_);_(@_)"/>
  </numFmts>
  <fonts count="44">
    <font>
      <sz val="11"/>
      <color theme="1"/>
      <name val="Calibri"/>
      <charset val="1"/>
      <scheme val="minor"/>
    </font>
    <font>
      <b/>
      <sz val="11"/>
      <color rgb="FFFF0000"/>
      <name val="Calibri"/>
      <charset val="1"/>
      <scheme val="minor"/>
    </font>
    <font>
      <b/>
      <i/>
      <sz val="11"/>
      <color theme="1"/>
      <name val="Calibri"/>
      <charset val="1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3" tint="-0.25"/>
      <name val="Calibri"/>
      <charset val="1"/>
      <scheme val="minor"/>
    </font>
    <font>
      <b/>
      <i/>
      <sz val="11"/>
      <color rgb="FFFF0000"/>
      <name val="Calibri"/>
      <charset val="1"/>
      <scheme val="minor"/>
    </font>
    <font>
      <sz val="11"/>
      <color theme="0" tint="-0.25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theme="8"/>
      <name val="Calibri"/>
      <charset val="1"/>
      <scheme val="minor"/>
    </font>
    <font>
      <i/>
      <sz val="11"/>
      <color rgb="FFFFFF00"/>
      <name val="Calibri"/>
      <charset val="1"/>
      <scheme val="minor"/>
    </font>
    <font>
      <sz val="11"/>
      <color theme="3" tint="0.4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i/>
      <sz val="11"/>
      <color theme="0"/>
      <name val="Calibri"/>
      <charset val="1"/>
      <scheme val="minor"/>
    </font>
    <font>
      <sz val="11"/>
      <color theme="1" tint="0.25"/>
      <name val="Calibri"/>
      <charset val="1"/>
      <scheme val="minor"/>
    </font>
    <font>
      <i/>
      <sz val="11"/>
      <color theme="0" tint="-0.25"/>
      <name val="Calibri"/>
      <charset val="1"/>
      <scheme val="minor"/>
    </font>
    <font>
      <sz val="11"/>
      <color rgb="FFFFFF00"/>
      <name val="Calibri"/>
      <charset val="1"/>
      <scheme val="minor"/>
    </font>
    <font>
      <b/>
      <sz val="11"/>
      <color theme="0" tint="-0.25"/>
      <name val="Calibri"/>
      <charset val="1"/>
      <scheme val="minor"/>
    </font>
    <font>
      <sz val="11"/>
      <color theme="0" tint="-0.05"/>
      <name val="Calibri"/>
      <charset val="1"/>
      <scheme val="minor"/>
    </font>
    <font>
      <sz val="11"/>
      <color theme="0" tint="-0.5"/>
      <name val="Calibri"/>
      <charset val="1"/>
      <scheme val="minor"/>
    </font>
    <font>
      <sz val="11"/>
      <color rgb="FFFFC000"/>
      <name val="Calibri"/>
      <charset val="1"/>
      <scheme val="minor"/>
    </font>
    <font>
      <sz val="11"/>
      <color theme="0" tint="-0.35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theme="0"/>
      <name val="Courier New"/>
      <charset val="1"/>
    </font>
    <font>
      <sz val="11"/>
      <color theme="2" tint="-0.25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dashed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hair">
        <color auto="1"/>
      </top>
      <bottom style="dashed">
        <color auto="1"/>
      </bottom>
      <diagonal/>
    </border>
    <border>
      <left/>
      <right style="dotted">
        <color auto="1"/>
      </right>
      <top style="hair">
        <color auto="1"/>
      </top>
      <bottom style="dashed">
        <color auto="1"/>
      </bottom>
      <diagonal/>
    </border>
    <border>
      <left style="thin">
        <color theme="0" tint="-0.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8" fillId="13" borderId="0" applyNumberFormat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23" borderId="19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5" fillId="22" borderId="18" applyNumberFormat="0" applyFon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21" borderId="15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4" fillId="15" borderId="16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76" fontId="0" fillId="0" borderId="0" xfId="0" applyNumberFormat="1"/>
    <xf numFmtId="20" fontId="0" fillId="0" borderId="0" xfId="0" applyNumberFormat="1"/>
    <xf numFmtId="0" fontId="5" fillId="0" borderId="0" xfId="0" applyFont="1"/>
    <xf numFmtId="0" fontId="0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 applyProtection="1"/>
    <xf numFmtId="0" fontId="0" fillId="3" borderId="1" xfId="0" applyFill="1" applyBorder="1" applyProtection="1"/>
    <xf numFmtId="0" fontId="9" fillId="4" borderId="0" xfId="0" applyFont="1" applyFill="1" applyProtection="1"/>
    <xf numFmtId="0" fontId="10" fillId="5" borderId="0" xfId="0" applyFont="1" applyFill="1" applyProtection="1"/>
    <xf numFmtId="0" fontId="11" fillId="6" borderId="2" xfId="0" applyFont="1" applyFill="1" applyBorder="1" applyAlignment="1" applyProtection="1">
      <alignment horizontal="left"/>
    </xf>
    <xf numFmtId="0" fontId="11" fillId="6" borderId="3" xfId="0" applyFont="1" applyFill="1" applyBorder="1" applyAlignment="1" applyProtection="1">
      <alignment horizontal="center"/>
    </xf>
    <xf numFmtId="0" fontId="12" fillId="7" borderId="0" xfId="0" applyFont="1" applyFill="1" applyProtection="1"/>
    <xf numFmtId="0" fontId="13" fillId="6" borderId="3" xfId="0" applyFont="1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14" fillId="4" borderId="0" xfId="0" applyFont="1" applyFill="1" applyProtection="1"/>
    <xf numFmtId="0" fontId="6" fillId="0" borderId="4" xfId="0" applyFont="1" applyBorder="1" applyProtection="1"/>
    <xf numFmtId="0" fontId="6" fillId="0" borderId="3" xfId="0" applyFont="1" applyBorder="1" applyProtection="1"/>
    <xf numFmtId="0" fontId="9" fillId="4" borderId="0" xfId="0" applyFont="1" applyFill="1"/>
    <xf numFmtId="0" fontId="6" fillId="0" borderId="0" xfId="0" applyFont="1" applyProtection="1"/>
    <xf numFmtId="0" fontId="15" fillId="5" borderId="0" xfId="0" applyFont="1" applyFill="1"/>
    <xf numFmtId="0" fontId="16" fillId="2" borderId="0" xfId="0" applyFont="1" applyFill="1"/>
    <xf numFmtId="0" fontId="0" fillId="0" borderId="0" xfId="0" applyProtection="1"/>
    <xf numFmtId="0" fontId="13" fillId="6" borderId="5" xfId="0" applyFont="1" applyFill="1" applyBorder="1" applyAlignment="1" applyProtection="1">
      <alignment horizontal="center"/>
    </xf>
    <xf numFmtId="0" fontId="11" fillId="6" borderId="5" xfId="0" applyFont="1" applyFill="1" applyBorder="1" applyAlignment="1" applyProtection="1">
      <alignment horizontal="center"/>
    </xf>
    <xf numFmtId="0" fontId="13" fillId="6" borderId="5" xfId="0" applyFont="1" applyFill="1" applyBorder="1" applyAlignment="1" applyProtection="1">
      <alignment horizontal="right"/>
    </xf>
    <xf numFmtId="0" fontId="17" fillId="8" borderId="1" xfId="0" applyFont="1" applyFill="1" applyBorder="1" applyProtection="1"/>
    <xf numFmtId="0" fontId="12" fillId="7" borderId="0" xfId="0" applyFont="1" applyFill="1" applyBorder="1" applyAlignment="1" applyProtection="1">
      <alignment horizontal="right"/>
    </xf>
    <xf numFmtId="0" fontId="12" fillId="5" borderId="0" xfId="0" applyFont="1" applyFill="1"/>
    <xf numFmtId="0" fontId="17" fillId="8" borderId="6" xfId="0" applyFont="1" applyFill="1" applyBorder="1" applyProtection="1"/>
    <xf numFmtId="0" fontId="12" fillId="5" borderId="7" xfId="0" applyFont="1" applyFill="1" applyBorder="1"/>
    <xf numFmtId="0" fontId="11" fillId="6" borderId="8" xfId="0" applyFont="1" applyFill="1" applyBorder="1" applyAlignment="1" applyProtection="1">
      <alignment horizontal="left"/>
    </xf>
    <xf numFmtId="0" fontId="11" fillId="6" borderId="9" xfId="0" applyFont="1" applyFill="1" applyBorder="1" applyAlignment="1" applyProtection="1">
      <alignment horizontal="left"/>
    </xf>
    <xf numFmtId="0" fontId="18" fillId="2" borderId="0" xfId="0" applyFont="1" applyFill="1"/>
    <xf numFmtId="0" fontId="17" fillId="9" borderId="0" xfId="0" applyFont="1" applyFill="1" applyBorder="1"/>
    <xf numFmtId="0" fontId="17" fillId="9" borderId="0" xfId="0" applyFont="1" applyFill="1"/>
    <xf numFmtId="0" fontId="6" fillId="0" borderId="10" xfId="0" applyFont="1" applyBorder="1"/>
    <xf numFmtId="0" fontId="19" fillId="9" borderId="0" xfId="0" applyFont="1" applyFill="1" applyBorder="1"/>
    <xf numFmtId="0" fontId="0" fillId="2" borderId="0" xfId="0" applyFill="1"/>
    <xf numFmtId="0" fontId="8" fillId="8" borderId="0" xfId="0" applyFont="1" applyFill="1" applyAlignment="1" applyProtection="1">
      <alignment horizontal="left"/>
    </xf>
    <xf numFmtId="0" fontId="20" fillId="0" borderId="0" xfId="0" applyFont="1"/>
    <xf numFmtId="0" fontId="7" fillId="8" borderId="0" xfId="0" applyFont="1" applyFill="1" applyProtection="1"/>
    <xf numFmtId="0" fontId="21" fillId="8" borderId="0" xfId="0" applyFont="1" applyFill="1" applyProtection="1"/>
    <xf numFmtId="0" fontId="8" fillId="8" borderId="0" xfId="0" applyFont="1" applyFill="1" applyAlignment="1" applyProtection="1">
      <alignment horizontal="right"/>
    </xf>
    <xf numFmtId="0" fontId="22" fillId="8" borderId="0" xfId="0" applyFont="1" applyFill="1" applyAlignment="1" applyProtection="1"/>
    <xf numFmtId="0" fontId="23" fillId="8" borderId="0" xfId="0" applyFont="1" applyFill="1" applyAlignment="1" applyProtection="1">
      <alignment horizontal="left"/>
    </xf>
    <xf numFmtId="0" fontId="0" fillId="0" borderId="0" xfId="0" applyProtection="1">
      <protection locked="0"/>
    </xf>
    <xf numFmtId="0" fontId="6" fillId="0" borderId="11" xfId="0" applyFont="1" applyBorder="1"/>
    <xf numFmtId="0" fontId="11" fillId="0" borderId="11" xfId="0" applyFont="1" applyBorder="1"/>
    <xf numFmtId="0" fontId="13" fillId="0" borderId="0" xfId="0" applyFont="1"/>
    <xf numFmtId="0" fontId="6" fillId="0" borderId="10" xfId="0" applyFont="1" applyBorder="1" applyAlignment="1">
      <alignment horizontal="center"/>
    </xf>
    <xf numFmtId="20" fontId="0" fillId="0" borderId="0" xfId="0" applyNumberFormat="1" quotePrefix="1"/>
    <xf numFmtId="20" fontId="0" fillId="0" borderId="0" xfId="0" applyNumberFormat="1" applyAlignment="1" quotePrefix="1">
      <alignment horizontal="righ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00FFAFAF"/>
      <color rgb="00FF5B5B"/>
      <color rgb="002B4E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479425</xdr:colOff>
      <xdr:row>45</xdr:row>
      <xdr:rowOff>34925</xdr:rowOff>
    </xdr:from>
    <xdr:to>
      <xdr:col>8</xdr:col>
      <xdr:colOff>419735</xdr:colOff>
      <xdr:row>51</xdr:row>
      <xdr:rowOff>100330</xdr:rowOff>
    </xdr:to>
    <xdr:sp>
      <xdr:nvSpPr>
        <xdr:cNvPr id="2" name="Right Triangle 1"/>
        <xdr:cNvSpPr/>
      </xdr:nvSpPr>
      <xdr:spPr>
        <a:xfrm flipH="1">
          <a:off x="6102350" y="8607425"/>
          <a:ext cx="1311910" cy="1208405"/>
        </a:xfrm>
        <a:prstGeom prst="rtTriangle">
          <a:avLst/>
        </a:prstGeom>
        <a:solidFill>
          <a:schemeClr val="accent3">
            <a:lumMod val="20000"/>
            <a:lumOff val="80000"/>
          </a:schemeClr>
        </a:solidFill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6</xdr:col>
      <xdr:colOff>25400</xdr:colOff>
      <xdr:row>50</xdr:row>
      <xdr:rowOff>88265</xdr:rowOff>
    </xdr:from>
    <xdr:ext cx="454660" cy="390525"/>
    <xdr:sp>
      <xdr:nvSpPr>
        <xdr:cNvPr id="3" name="Rectangles 2"/>
        <xdr:cNvSpPr/>
      </xdr:nvSpPr>
      <xdr:spPr>
        <a:xfrm>
          <a:off x="5648325" y="9613265"/>
          <a:ext cx="45466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id-ID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[A]</a:t>
          </a:r>
          <a:endParaRPr lang="id-ID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250825</xdr:colOff>
      <xdr:row>43</xdr:row>
      <xdr:rowOff>71755</xdr:rowOff>
    </xdr:from>
    <xdr:ext cx="450850" cy="390525"/>
    <xdr:sp>
      <xdr:nvSpPr>
        <xdr:cNvPr id="4" name="Rectangles 3"/>
        <xdr:cNvSpPr/>
      </xdr:nvSpPr>
      <xdr:spPr>
        <a:xfrm>
          <a:off x="7245350" y="8263255"/>
          <a:ext cx="4508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[B]</a:t>
          </a:r>
          <a:endParaRPr lang="id-ID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359410</xdr:colOff>
      <xdr:row>50</xdr:row>
      <xdr:rowOff>104775</xdr:rowOff>
    </xdr:from>
    <xdr:ext cx="448310" cy="390525"/>
    <xdr:sp>
      <xdr:nvSpPr>
        <xdr:cNvPr id="5" name="Rectangles 4"/>
        <xdr:cNvSpPr/>
      </xdr:nvSpPr>
      <xdr:spPr>
        <a:xfrm>
          <a:off x="7353935" y="9629775"/>
          <a:ext cx="44831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[C]</a:t>
          </a:r>
          <a:endParaRPr lang="id-ID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193675</xdr:colOff>
      <xdr:row>47</xdr:row>
      <xdr:rowOff>96520</xdr:rowOff>
    </xdr:from>
    <xdr:ext cx="861060" cy="390525"/>
    <xdr:sp>
      <xdr:nvSpPr>
        <xdr:cNvPr id="6" name="Rectangles 5"/>
        <xdr:cNvSpPr/>
      </xdr:nvSpPr>
      <xdr:spPr>
        <a:xfrm>
          <a:off x="7188200" y="9050020"/>
          <a:ext cx="86106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sisi a=7</a:t>
          </a:r>
          <a:endParaRPr lang="id-ID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610235</xdr:colOff>
      <xdr:row>46</xdr:row>
      <xdr:rowOff>71755</xdr:rowOff>
    </xdr:from>
    <xdr:ext cx="841375" cy="390525"/>
    <xdr:sp>
      <xdr:nvSpPr>
        <xdr:cNvPr id="7" name="Rectangles 6"/>
        <xdr:cNvSpPr/>
      </xdr:nvSpPr>
      <xdr:spPr>
        <a:xfrm>
          <a:off x="6233160" y="8834755"/>
          <a:ext cx="8413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sisi c=3</a:t>
          </a:r>
          <a:endParaRPr lang="id-ID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83820</xdr:colOff>
      <xdr:row>51</xdr:row>
      <xdr:rowOff>88265</xdr:rowOff>
    </xdr:from>
    <xdr:ext cx="866775" cy="690245"/>
    <xdr:sp>
      <xdr:nvSpPr>
        <xdr:cNvPr id="8" name="Rectangles 7"/>
        <xdr:cNvSpPr/>
      </xdr:nvSpPr>
      <xdr:spPr>
        <a:xfrm>
          <a:off x="6392545" y="9803765"/>
          <a:ext cx="866775" cy="690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sisi b=5</a:t>
          </a:r>
          <a:endParaRPr lang="id-ID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id-ID" altLang="en-US" sz="1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W155"/>
  <sheetViews>
    <sheetView showGridLines="0" tabSelected="1" workbookViewId="0">
      <selection activeCell="B21" sqref="B21"/>
    </sheetView>
  </sheetViews>
  <sheetFormatPr defaultColWidth="9.14285714285714" defaultRowHeight="15"/>
  <cols>
    <col min="1" max="1" width="9.28571428571429" customWidth="1"/>
    <col min="2" max="2" width="11.7142857142857" customWidth="1"/>
    <col min="3" max="3" width="6.28571428571429" customWidth="1"/>
    <col min="4" max="7" width="3.71428571428571" customWidth="1"/>
    <col min="8" max="8" width="5.28571428571429" customWidth="1"/>
    <col min="9" max="11" width="4.71428571428571" customWidth="1"/>
    <col min="12" max="12" width="97.5714285714286" customWidth="1"/>
    <col min="13" max="13" width="11.1428571428571" customWidth="1"/>
    <col min="14" max="14" width="9.71428571428571" customWidth="1"/>
    <col min="16" max="16" width="12.8571428571429"/>
  </cols>
  <sheetData>
    <row r="1" spans="1:15">
      <c r="A1" s="11" t="s">
        <v>0</v>
      </c>
      <c r="B1" s="12"/>
      <c r="C1" s="12"/>
      <c r="D1" s="12"/>
      <c r="E1" s="12"/>
      <c r="F1" s="12"/>
      <c r="G1" s="12"/>
      <c r="H1" s="13"/>
      <c r="I1" s="12"/>
      <c r="J1" s="28" t="s">
        <v>1</v>
      </c>
      <c r="K1" s="12"/>
      <c r="L1" s="45"/>
      <c r="O1" t="s">
        <v>2</v>
      </c>
    </row>
    <row r="2" spans="1:17">
      <c r="A2" s="14" t="s">
        <v>3</v>
      </c>
      <c r="B2" s="15">
        <v>60</v>
      </c>
      <c r="C2" s="16" t="s">
        <v>4</v>
      </c>
      <c r="D2" s="17" t="str">
        <f>IF(B2&gt;60,"klebaran",IF(B2&lt;30,"ksempitan","Benar"))</f>
        <v>Benar</v>
      </c>
      <c r="E2" s="17"/>
      <c r="F2" s="17"/>
      <c r="G2" s="18"/>
      <c r="H2" s="13"/>
      <c r="I2" s="46"/>
      <c r="J2" s="46"/>
      <c r="K2" s="46"/>
      <c r="L2" s="46"/>
      <c r="O2" s="47" t="s">
        <v>5</v>
      </c>
      <c r="P2" s="47" t="s">
        <v>3</v>
      </c>
      <c r="Q2" s="47" t="s">
        <v>6</v>
      </c>
    </row>
    <row r="3" spans="1:17">
      <c r="A3" s="14" t="s">
        <v>5</v>
      </c>
      <c r="B3" s="19">
        <v>140</v>
      </c>
      <c r="C3" s="16" t="s">
        <v>4</v>
      </c>
      <c r="D3" s="17" t="s">
        <v>7</v>
      </c>
      <c r="E3" s="17"/>
      <c r="F3" s="17"/>
      <c r="G3" s="18"/>
      <c r="H3" s="13"/>
      <c r="I3" s="46"/>
      <c r="J3" s="46"/>
      <c r="K3" s="48"/>
      <c r="L3" s="49" t="s">
        <v>8</v>
      </c>
      <c r="O3" s="47" t="s">
        <v>9</v>
      </c>
      <c r="P3" s="47" t="s">
        <v>10</v>
      </c>
      <c r="Q3" s="47" t="s">
        <v>11</v>
      </c>
    </row>
    <row r="4" spans="1:17">
      <c r="A4" s="14" t="s">
        <v>12</v>
      </c>
      <c r="B4" s="15">
        <v>5</v>
      </c>
      <c r="C4" s="16" t="s">
        <v>13</v>
      </c>
      <c r="D4" s="17"/>
      <c r="E4" s="17"/>
      <c r="F4" s="17"/>
      <c r="G4" s="18"/>
      <c r="H4" s="13"/>
      <c r="I4" s="50"/>
      <c r="J4" s="46"/>
      <c r="K4" s="46"/>
      <c r="L4" s="51" t="s">
        <v>14</v>
      </c>
      <c r="N4" s="29"/>
      <c r="O4" s="47" t="s">
        <v>15</v>
      </c>
      <c r="P4" s="47" t="s">
        <v>16</v>
      </c>
      <c r="Q4" s="47" t="s">
        <v>17</v>
      </c>
    </row>
    <row r="5" spans="1:17">
      <c r="A5" s="14" t="s">
        <v>18</v>
      </c>
      <c r="B5" s="15">
        <v>6</v>
      </c>
      <c r="C5" s="16" t="s">
        <v>13</v>
      </c>
      <c r="D5" s="17" t="str">
        <f>IF(B70&gt;12.5,"Besar",IF(B70&lt;10,"kecil","Normal"))</f>
        <v>Normal</v>
      </c>
      <c r="E5" s="17"/>
      <c r="F5" s="17"/>
      <c r="G5" s="20">
        <f>B70</f>
        <v>10</v>
      </c>
      <c r="H5" s="13"/>
      <c r="I5" s="50"/>
      <c r="J5" s="46">
        <f>$B$29</f>
        <v>60</v>
      </c>
      <c r="K5" s="46"/>
      <c r="L5" s="51" t="str">
        <f>CONCATENATE("int speed1       = ",J5,";         // speed motor tarik")</f>
        <v>int speed1       = 60;         // speed motor tarik</v>
      </c>
      <c r="O5" s="47" t="s">
        <v>19</v>
      </c>
      <c r="P5" s="47"/>
      <c r="Q5" s="47" t="s">
        <v>20</v>
      </c>
    </row>
    <row r="6" spans="1:12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/>
      <c r="G6" s="11" t="s">
        <v>26</v>
      </c>
      <c r="H6" s="13"/>
      <c r="I6" s="50"/>
      <c r="J6" s="46">
        <f>$B$30</f>
        <v>60</v>
      </c>
      <c r="K6" s="46"/>
      <c r="L6" s="51" t="str">
        <f>CONCATENATE("int speed2       = ",J6,";         // speed motor tekuk")</f>
        <v>int speed2       = 60;         // speed motor tekuk</v>
      </c>
    </row>
    <row r="7" spans="1:12">
      <c r="A7" s="21">
        <v>0</v>
      </c>
      <c r="B7" s="22" t="s">
        <v>27</v>
      </c>
      <c r="C7" s="16" t="s">
        <v>26</v>
      </c>
      <c r="D7" s="23"/>
      <c r="E7" s="23"/>
      <c r="F7" s="23">
        <f>INDEX($A$44:$B$54,MATCH(B7,$A$44:$A$54,0),2)</f>
        <v>2.2</v>
      </c>
      <c r="G7" s="24">
        <f>IF(C7="dbl",INDEX($A$44:$B$54,MATCH(B7,$A$44:$A$54,0),2)*2,INDEX($A$44:$B$54,MATCH(B7,$A$44:$A$54,0),2))</f>
        <v>4.4</v>
      </c>
      <c r="H7" s="13"/>
      <c r="I7" s="50"/>
      <c r="J7" s="46">
        <f>$B$31</f>
        <v>60</v>
      </c>
      <c r="K7" s="46"/>
      <c r="L7" s="51" t="str">
        <f>CONCATENATE("int speed3       = ",J7,";         // speed motor potong")</f>
        <v>int speed3       = 60;         // speed motor potong</v>
      </c>
    </row>
    <row r="8" spans="1:23">
      <c r="A8" s="21">
        <v>1</v>
      </c>
      <c r="B8" s="22" t="s">
        <v>28</v>
      </c>
      <c r="C8" s="16" t="s">
        <v>26</v>
      </c>
      <c r="D8" s="23" t="str">
        <f t="shared" ref="D8:D17" si="0">IF(B8="..","",B8)</f>
        <v>wajikan();</v>
      </c>
      <c r="E8" s="23" t="str">
        <f t="shared" ref="E8:E17" si="1">IF(C8="dbl",B8,"")</f>
        <v>wajikan();</v>
      </c>
      <c r="F8" s="23">
        <f t="shared" ref="F8:F17" si="2">INDEX($A$44:$B$54,MATCH(B8,$A$44:$A$54,0),2)</f>
        <v>14</v>
      </c>
      <c r="G8" s="24">
        <f t="shared" ref="G8:G17" si="3">IF(C8="dbl",INDEX($A$44:$B$54,MATCH(B8,$A$44:$A$54,0),2)*2,INDEX($A$44:$B$54,MATCH(B8,$A$44:$A$54,0),2))</f>
        <v>28</v>
      </c>
      <c r="H8" s="13"/>
      <c r="I8" s="50"/>
      <c r="J8" s="46">
        <f>$B$28</f>
        <v>100</v>
      </c>
      <c r="K8" s="46"/>
      <c r="L8" s="51" t="str">
        <f>CONCATENATE("int jeda         = ",J8,";        // (ms)delay pindah gerakan")</f>
        <v>int jeda         = 100;        // (ms)delay pindah gerakan</v>
      </c>
      <c r="W8" s="53"/>
    </row>
    <row r="9" spans="1:12">
      <c r="A9" s="21">
        <v>2</v>
      </c>
      <c r="B9" s="25" t="s">
        <v>28</v>
      </c>
      <c r="C9" s="16" t="s">
        <v>26</v>
      </c>
      <c r="D9" s="23" t="str">
        <f t="shared" si="0"/>
        <v>wajikan();</v>
      </c>
      <c r="E9" s="23" t="str">
        <f t="shared" si="1"/>
        <v>wajikan();</v>
      </c>
      <c r="F9" s="23">
        <f t="shared" si="2"/>
        <v>14</v>
      </c>
      <c r="G9" s="24">
        <f t="shared" si="3"/>
        <v>28</v>
      </c>
      <c r="H9" s="26"/>
      <c r="I9" s="50"/>
      <c r="J9" s="46">
        <f>$B$5*2*$B$4</f>
        <v>60</v>
      </c>
      <c r="K9" s="46"/>
      <c r="L9" s="51" t="str">
        <f>CONCATENATE("int cetak        = ",J9,";         // kaki * urat * mata")</f>
        <v>int cetak        = 60;         // kaki * urat * mata</v>
      </c>
    </row>
    <row r="10" spans="1:12">
      <c r="A10" s="21">
        <v>3</v>
      </c>
      <c r="B10" s="25" t="s">
        <v>28</v>
      </c>
      <c r="C10" s="16" t="s">
        <v>26</v>
      </c>
      <c r="D10" s="23" t="str">
        <f t="shared" si="0"/>
        <v>wajikan();</v>
      </c>
      <c r="E10" s="23" t="str">
        <f t="shared" si="1"/>
        <v>wajikan();</v>
      </c>
      <c r="F10" s="23">
        <f t="shared" si="2"/>
        <v>14</v>
      </c>
      <c r="G10" s="24">
        <f t="shared" si="3"/>
        <v>28</v>
      </c>
      <c r="H10" s="26"/>
      <c r="I10" s="50"/>
      <c r="J10" s="46"/>
      <c r="K10" s="46"/>
      <c r="L10" s="51" t="s">
        <v>29</v>
      </c>
    </row>
    <row r="11" spans="1:12">
      <c r="A11" s="21">
        <v>4</v>
      </c>
      <c r="B11" s="25" t="s">
        <v>30</v>
      </c>
      <c r="C11" s="27" t="s">
        <v>26</v>
      </c>
      <c r="D11" s="23" t="str">
        <f t="shared" si="0"/>
        <v>cagaan();</v>
      </c>
      <c r="E11" s="23" t="str">
        <f t="shared" si="1"/>
        <v>cagaan();</v>
      </c>
      <c r="F11" s="23">
        <f t="shared" si="2"/>
        <v>11</v>
      </c>
      <c r="G11" s="24">
        <f t="shared" si="3"/>
        <v>22</v>
      </c>
      <c r="H11" s="26"/>
      <c r="I11" s="46"/>
      <c r="J11" s="52">
        <v>8</v>
      </c>
      <c r="K11" s="46">
        <f>FLOOR(J11*$B$32,1)+I11</f>
        <v>80</v>
      </c>
      <c r="L11" s="51" t="str">
        <f>CONCATENATE("int kaki         = ",K11,";         // panjang kaki")</f>
        <v>int kaki         = 80;         // panjang kaki</v>
      </c>
    </row>
    <row r="12" spans="1:12">
      <c r="A12" s="21">
        <v>5</v>
      </c>
      <c r="B12" s="25" t="s">
        <v>31</v>
      </c>
      <c r="C12" s="27" t="s">
        <v>26</v>
      </c>
      <c r="D12" s="23" t="str">
        <f t="shared" si="0"/>
        <v>pentolan();</v>
      </c>
      <c r="E12" s="23" t="str">
        <f t="shared" si="1"/>
        <v>pentolan();</v>
      </c>
      <c r="F12" s="23">
        <f t="shared" si="2"/>
        <v>7</v>
      </c>
      <c r="G12" s="24">
        <f t="shared" si="3"/>
        <v>14</v>
      </c>
      <c r="H12" s="26"/>
      <c r="I12" s="46">
        <v>0</v>
      </c>
      <c r="J12" s="46">
        <f>$B$19+$B$20</f>
        <v>9.8</v>
      </c>
      <c r="K12" s="46">
        <f>FLOOR(J12*$B$32,2)+I12</f>
        <v>98</v>
      </c>
      <c r="L12" s="51" t="str">
        <f>CONCATENATE("int botol        = ",K12,";         // panjang sisi botolan")</f>
        <v>int botol        = 98;         // panjang sisi botolan</v>
      </c>
    </row>
    <row r="13" spans="1:12">
      <c r="A13" s="21">
        <v>6</v>
      </c>
      <c r="B13" s="25" t="s">
        <v>32</v>
      </c>
      <c r="C13" s="27" t="s">
        <v>33</v>
      </c>
      <c r="D13" s="23" t="str">
        <f t="shared" si="0"/>
        <v>bungaan();</v>
      </c>
      <c r="E13" s="23" t="str">
        <f t="shared" si="1"/>
        <v/>
      </c>
      <c r="F13" s="23">
        <f t="shared" si="2"/>
        <v>14</v>
      </c>
      <c r="G13" s="24">
        <f t="shared" si="3"/>
        <v>14</v>
      </c>
      <c r="H13" s="26"/>
      <c r="I13" s="46">
        <v>0</v>
      </c>
      <c r="J13" s="46">
        <f>$B$21+$B$22</f>
        <v>11.8</v>
      </c>
      <c r="K13" s="46">
        <f t="shared" ref="K12:K18" si="4">FLOOR(J13*$B$32,1)+I13</f>
        <v>118</v>
      </c>
      <c r="L13" s="51" t="str">
        <f>CONCATENATE("int cagak        = ",K13,";         // panjang sisi")</f>
        <v>int cagak        = 118;         // panjang sisi</v>
      </c>
    </row>
    <row r="14" spans="1:12">
      <c r="A14" s="21">
        <v>7</v>
      </c>
      <c r="B14" s="25" t="s">
        <v>34</v>
      </c>
      <c r="C14" s="27" t="s">
        <v>33</v>
      </c>
      <c r="D14" s="23" t="str">
        <f t="shared" si="0"/>
        <v/>
      </c>
      <c r="E14" s="23" t="str">
        <f t="shared" si="1"/>
        <v/>
      </c>
      <c r="F14" s="23">
        <f t="shared" si="2"/>
        <v>0</v>
      </c>
      <c r="G14" s="24">
        <f t="shared" si="3"/>
        <v>0</v>
      </c>
      <c r="H14" s="26"/>
      <c r="I14" s="46">
        <v>0</v>
      </c>
      <c r="J14" s="46">
        <f>SQRT((POWER(G5/2,2))+(POWER((G5*B23)/2,2)))</f>
        <v>8.60232526704263</v>
      </c>
      <c r="K14" s="46">
        <f t="shared" si="4"/>
        <v>86</v>
      </c>
      <c r="L14" s="51" t="str">
        <f>CONCATENATE("int wajik        = ",K14,";         // panjang sisi")</f>
        <v>int wajik        = 86;         // panjang sisi</v>
      </c>
    </row>
    <row r="15" spans="1:12">
      <c r="A15" s="21">
        <v>8</v>
      </c>
      <c r="B15" s="25" t="s">
        <v>34</v>
      </c>
      <c r="C15" s="27" t="s">
        <v>33</v>
      </c>
      <c r="D15" s="23" t="str">
        <f t="shared" si="0"/>
        <v/>
      </c>
      <c r="E15" s="23" t="str">
        <f t="shared" si="1"/>
        <v/>
      </c>
      <c r="F15" s="23">
        <f t="shared" si="2"/>
        <v>0</v>
      </c>
      <c r="G15" s="24">
        <f t="shared" si="3"/>
        <v>0</v>
      </c>
      <c r="H15" s="26"/>
      <c r="I15" s="46">
        <v>0</v>
      </c>
      <c r="J15" s="46">
        <f>J14/2</f>
        <v>4.30116263352131</v>
      </c>
      <c r="K15" s="46">
        <f t="shared" si="4"/>
        <v>43</v>
      </c>
      <c r="L15" s="51" t="str">
        <f>CONCATENATE("int pentol       = ",K15,";         // panjang sisi 0,5 * wajik")</f>
        <v>int pentol       = 43;         // panjang sisi 0,5 * wajik</v>
      </c>
    </row>
    <row r="16" spans="1:12">
      <c r="A16" s="21">
        <v>9</v>
      </c>
      <c r="B16" s="25" t="s">
        <v>34</v>
      </c>
      <c r="C16" s="27" t="s">
        <v>33</v>
      </c>
      <c r="D16" s="23" t="str">
        <f t="shared" si="0"/>
        <v/>
      </c>
      <c r="E16" s="23" t="str">
        <f t="shared" si="1"/>
        <v/>
      </c>
      <c r="F16" s="23">
        <f t="shared" si="2"/>
        <v>0</v>
      </c>
      <c r="G16" s="24">
        <f t="shared" si="3"/>
        <v>0</v>
      </c>
      <c r="H16" s="26"/>
      <c r="I16" s="46">
        <v>0</v>
      </c>
      <c r="J16" s="46">
        <f>J15</f>
        <v>4.30116263352131</v>
      </c>
      <c r="K16" s="46">
        <f t="shared" si="4"/>
        <v>43</v>
      </c>
      <c r="L16" s="51" t="str">
        <f>CONCATENATE("int bunga        = ",K16,";         // panjang sisi bunga bawah")</f>
        <v>int bunga        = 43;         // panjang sisi bunga bawah</v>
      </c>
    </row>
    <row r="17" spans="1:12">
      <c r="A17" s="21">
        <v>10</v>
      </c>
      <c r="B17" s="25" t="s">
        <v>34</v>
      </c>
      <c r="C17" s="27" t="s">
        <v>33</v>
      </c>
      <c r="D17" s="23" t="str">
        <f t="shared" si="0"/>
        <v/>
      </c>
      <c r="E17" s="23" t="str">
        <f t="shared" si="1"/>
        <v/>
      </c>
      <c r="F17" s="23">
        <f t="shared" si="2"/>
        <v>0</v>
      </c>
      <c r="G17" s="24">
        <f t="shared" si="3"/>
        <v>0</v>
      </c>
      <c r="H17" s="26"/>
      <c r="I17" s="46"/>
      <c r="J17" s="52">
        <v>2.5</v>
      </c>
      <c r="K17" s="46">
        <f t="shared" si="4"/>
        <v>25</v>
      </c>
      <c r="L17" s="51" t="str">
        <f>CONCATENATE("int cupit        = ",K17,";         // panjang sisi cupit")</f>
        <v>int cupit        = 25;         // panjang sisi cupit</v>
      </c>
    </row>
    <row r="18" spans="1:12">
      <c r="A18" s="11" t="s">
        <v>35</v>
      </c>
      <c r="B18" s="28"/>
      <c r="C18" s="28"/>
      <c r="D18" s="28"/>
      <c r="E18" s="28"/>
      <c r="F18" s="28"/>
      <c r="G18" s="28"/>
      <c r="H18" s="29"/>
      <c r="I18" s="46">
        <v>0</v>
      </c>
      <c r="J18" s="46">
        <f>J14</f>
        <v>8.60232526704263</v>
      </c>
      <c r="K18" s="46">
        <f t="shared" si="4"/>
        <v>86</v>
      </c>
      <c r="L18" s="51" t="str">
        <f>CONCATENATE("int tengah       = ",K18,";         // panjang sisi tengah bunga(sesuaikan)")</f>
        <v>int tengah       = 86;         // panjang sisi tengah bunga(sesuaikan)</v>
      </c>
    </row>
    <row r="19" spans="1:12">
      <c r="A19" s="14" t="s">
        <v>36</v>
      </c>
      <c r="B19" s="15">
        <v>9</v>
      </c>
      <c r="C19" s="16" t="s">
        <v>4</v>
      </c>
      <c r="D19" s="17" t="str">
        <f>IF(B19&gt;14,"Kpanjangan",IF(B19&lt;5,"Kpendekan",IF(B19="..","Tidak","Benar")))</f>
        <v>Benar</v>
      </c>
      <c r="E19" s="17"/>
      <c r="F19" s="17"/>
      <c r="G19" s="30" t="s">
        <v>37</v>
      </c>
      <c r="H19" s="29"/>
      <c r="I19" s="50"/>
      <c r="J19" s="46"/>
      <c r="K19" s="46"/>
      <c r="L19" s="51" t="s">
        <v>38</v>
      </c>
    </row>
    <row r="20" spans="1:12">
      <c r="A20" s="14" t="s">
        <v>39</v>
      </c>
      <c r="B20" s="22">
        <f>B25/2</f>
        <v>0.799999999999997</v>
      </c>
      <c r="C20" s="16"/>
      <c r="D20" s="17" t="str">
        <f>IF(B20=0,"Pas",IF(B20&lt;0,"Jangan","Benar"))</f>
        <v>Benar</v>
      </c>
      <c r="E20" s="17"/>
      <c r="F20" s="17"/>
      <c r="G20" s="30"/>
      <c r="I20" s="46">
        <v>0</v>
      </c>
      <c r="J20" s="46">
        <f>ROUND($E$58,2)</f>
        <v>35.54</v>
      </c>
      <c r="K20" s="46">
        <f>ROUND(J20/$B$33,0)+I20</f>
        <v>20</v>
      </c>
      <c r="L20" s="51" t="str">
        <f>CONCATENATE("int dWajik       = ",K20,";         // sudut wajik")</f>
        <v>int dWajik       = 20;         // sudut wajik</v>
      </c>
    </row>
    <row r="21" spans="1:12">
      <c r="A21" s="14" t="s">
        <v>40</v>
      </c>
      <c r="B21" s="25">
        <v>11</v>
      </c>
      <c r="C21" s="16" t="s">
        <v>4</v>
      </c>
      <c r="D21" s="17" t="str">
        <f>IF(B50&gt;B97,"kepanjangan",IF(B50&lt;B98,"kependekan","Benar"))</f>
        <v>Benar</v>
      </c>
      <c r="E21" s="17"/>
      <c r="F21" s="17"/>
      <c r="G21" s="31"/>
      <c r="I21" s="46">
        <v>0</v>
      </c>
      <c r="J21" s="46">
        <f>ROUND($D$59/100,2)</f>
        <v>71.08</v>
      </c>
      <c r="K21" s="46">
        <f>ROUND(J21/$B$33,0)+I21</f>
        <v>39</v>
      </c>
      <c r="L21" s="51" t="str">
        <f>CONCATENATE("int dGnWajik     = ",K21,";         // sudut gunung wajik")</f>
        <v>int dGnWajik     = 39;         // sudut gunung wajik</v>
      </c>
    </row>
    <row r="22" spans="1:12">
      <c r="A22" s="14" t="s">
        <v>39</v>
      </c>
      <c r="B22" s="22">
        <f>B25/2</f>
        <v>0.799999999999997</v>
      </c>
      <c r="C22" s="16"/>
      <c r="D22" s="17" t="str">
        <f>IF(B22=0,"Pas",IF(B22&lt;0,"Jangan","Benar"))</f>
        <v>Benar</v>
      </c>
      <c r="E22" s="17"/>
      <c r="F22" s="17"/>
      <c r="G22" s="31"/>
      <c r="I22" s="46"/>
      <c r="J22" s="52">
        <v>80</v>
      </c>
      <c r="K22" s="46">
        <f>ROUND(J22/$B$33,0)</f>
        <v>44</v>
      </c>
      <c r="L22" s="51" t="str">
        <f>CONCATENATE("int dCupit       = ",K22,";         // sudut cupit")</f>
        <v>int dCupit       = 44;         // sudut cupit</v>
      </c>
    </row>
    <row r="23" spans="1:12">
      <c r="A23" s="14" t="s">
        <v>41</v>
      </c>
      <c r="B23" s="15">
        <v>1.4</v>
      </c>
      <c r="C23" s="16" t="s">
        <v>42</v>
      </c>
      <c r="D23" s="17"/>
      <c r="E23" s="17"/>
      <c r="F23" s="17"/>
      <c r="G23" s="32" t="s">
        <v>43</v>
      </c>
      <c r="I23" s="46">
        <v>0</v>
      </c>
      <c r="J23" s="46">
        <f>J20*2</f>
        <v>71.08</v>
      </c>
      <c r="K23" s="46">
        <f>ROUND(J23/$B$33,0)</f>
        <v>39</v>
      </c>
      <c r="L23" s="51" t="str">
        <f>CONCATENATE("int dCupit2      = ",K23,";         // sudut habis cupit")</f>
        <v>int dCupit2      = 39;         // sudut habis cupit</v>
      </c>
    </row>
    <row r="24" spans="1:12">
      <c r="A24" s="33" t="s">
        <v>44</v>
      </c>
      <c r="B24" s="34">
        <f>SUM(G7:G17)</f>
        <v>138.4</v>
      </c>
      <c r="C24" s="35"/>
      <c r="D24" s="17" t="str">
        <f>IF(B24&gt;B3,"Ktinggian",IF(B24&lt;B3,"Kpendekan","Benar"))</f>
        <v>Kpendekan</v>
      </c>
      <c r="E24" s="17"/>
      <c r="F24" s="17"/>
      <c r="G24" s="31"/>
      <c r="I24" s="46"/>
      <c r="J24" s="52">
        <v>30</v>
      </c>
      <c r="K24" s="46">
        <f>ROUND(J24/$B$33,0)</f>
        <v>17</v>
      </c>
      <c r="L24" s="51" t="str">
        <f>CONCATENATE("int dTengah      = ",K24,";         // sudut bunga tengah(manual)")</f>
        <v>int dTengah      = 17;         // sudut bunga tengah(manual)</v>
      </c>
    </row>
    <row r="25" spans="1:12">
      <c r="A25" s="36" t="s">
        <v>45</v>
      </c>
      <c r="B25" s="22">
        <f>B3-B24</f>
        <v>1.59999999999999</v>
      </c>
      <c r="C25" s="37"/>
      <c r="D25" s="38" t="str">
        <f>IF(B25&gt;2,"kpanjangan",IF(B25&lt;-2,"kpendekan","Benar"))</f>
        <v>Benar</v>
      </c>
      <c r="E25" s="38"/>
      <c r="F25" s="38"/>
      <c r="G25" s="39"/>
      <c r="H25" s="29"/>
      <c r="I25" s="46"/>
      <c r="J25" s="46"/>
      <c r="K25" s="49"/>
      <c r="L25" s="49" t="s">
        <v>46</v>
      </c>
    </row>
    <row r="26" spans="1:12">
      <c r="A26" s="28" t="s">
        <v>47</v>
      </c>
      <c r="B26" s="12"/>
      <c r="C26" s="12"/>
      <c r="D26" s="12"/>
      <c r="E26" s="12"/>
      <c r="F26" s="12"/>
      <c r="G26" s="12"/>
      <c r="H26" s="29"/>
      <c r="I26" s="46"/>
      <c r="J26" s="46"/>
      <c r="K26" s="46"/>
      <c r="L26" s="46"/>
    </row>
    <row r="27" customFormat="1" spans="1:12">
      <c r="A27" s="12"/>
      <c r="B27" s="12"/>
      <c r="C27" s="12"/>
      <c r="D27" s="12"/>
      <c r="E27" s="12"/>
      <c r="F27" s="12"/>
      <c r="G27" s="12"/>
      <c r="H27" s="29"/>
      <c r="I27" s="12"/>
      <c r="J27" s="28" t="s">
        <v>48</v>
      </c>
      <c r="K27" s="12"/>
      <c r="L27" s="45"/>
    </row>
    <row r="28" customFormat="1" spans="1:12">
      <c r="A28" s="40" t="s">
        <v>49</v>
      </c>
      <c r="B28" s="40">
        <v>100</v>
      </c>
      <c r="C28" s="40" t="s">
        <v>50</v>
      </c>
      <c r="D28" s="40"/>
      <c r="E28" s="40"/>
      <c r="F28" s="40"/>
      <c r="G28" s="40"/>
      <c r="H28" s="29"/>
      <c r="I28" s="46"/>
      <c r="J28" s="46"/>
      <c r="K28" s="48"/>
      <c r="L28" s="48"/>
    </row>
    <row r="29" customFormat="1" spans="1:12">
      <c r="A29" s="40" t="s">
        <v>51</v>
      </c>
      <c r="B29" s="40">
        <v>60</v>
      </c>
      <c r="C29" s="40" t="s">
        <v>50</v>
      </c>
      <c r="D29" s="40" t="s">
        <v>52</v>
      </c>
      <c r="E29" s="40"/>
      <c r="F29" s="40"/>
      <c r="G29" s="40"/>
      <c r="H29" s="29"/>
      <c r="I29" s="46"/>
      <c r="J29" s="46"/>
      <c r="K29" s="49"/>
      <c r="L29" s="49" t="s">
        <v>8</v>
      </c>
    </row>
    <row r="30" spans="1:12">
      <c r="A30" s="40" t="s">
        <v>53</v>
      </c>
      <c r="B30" s="40">
        <v>60</v>
      </c>
      <c r="C30" s="40" t="s">
        <v>50</v>
      </c>
      <c r="D30" s="40" t="s">
        <v>54</v>
      </c>
      <c r="E30" s="40"/>
      <c r="F30" s="40"/>
      <c r="G30" s="40"/>
      <c r="H30" s="29"/>
      <c r="I30" s="46"/>
      <c r="J30" s="46"/>
      <c r="K30" s="49"/>
      <c r="L30" s="51" t="str">
        <f>CONCATENATE(D8,D9,D10,D11,D12,D13,D14,D15,D16,D17,)</f>
        <v>wajikan();wajikan();wajikan();cagaan();pentolan();bungaan();</v>
      </c>
    </row>
    <row r="31" spans="1:12">
      <c r="A31" s="40" t="s">
        <v>55</v>
      </c>
      <c r="B31" s="40">
        <v>60</v>
      </c>
      <c r="C31" s="40" t="s">
        <v>50</v>
      </c>
      <c r="D31" s="40" t="s">
        <v>56</v>
      </c>
      <c r="E31" s="40"/>
      <c r="F31" s="40"/>
      <c r="G31" s="40"/>
      <c r="H31" s="29"/>
      <c r="I31" s="46"/>
      <c r="J31" s="46"/>
      <c r="K31" s="49"/>
      <c r="L31" s="51" t="str">
        <f>CONCATENATE(E17,E16,E15,E14,E13,E12,E11,E10,E9,E8,)</f>
        <v>pentolan();cagaan();wajikan();wajikan();wajikan();</v>
      </c>
    </row>
    <row r="32" spans="1:12">
      <c r="A32" s="40" t="s">
        <v>57</v>
      </c>
      <c r="B32" s="40">
        <v>10</v>
      </c>
      <c r="C32" s="40" t="s">
        <v>58</v>
      </c>
      <c r="D32" s="40"/>
      <c r="E32" s="40"/>
      <c r="F32" s="40"/>
      <c r="G32" s="40"/>
      <c r="I32" s="46"/>
      <c r="J32" s="46"/>
      <c r="K32" s="49"/>
      <c r="L32" s="49" t="s">
        <v>46</v>
      </c>
    </row>
    <row r="33" spans="1:12">
      <c r="A33" s="40" t="s">
        <v>59</v>
      </c>
      <c r="B33" s="40">
        <v>1.8</v>
      </c>
      <c r="C33" s="40" t="s">
        <v>60</v>
      </c>
      <c r="D33" s="40"/>
      <c r="E33" s="40"/>
      <c r="F33" s="40"/>
      <c r="G33" s="40"/>
      <c r="I33" s="46"/>
      <c r="J33" s="46"/>
      <c r="K33" s="49"/>
      <c r="L33" s="49"/>
    </row>
    <row r="34" spans="1:12">
      <c r="A34" s="40" t="s">
        <v>61</v>
      </c>
      <c r="B34" s="40">
        <v>1234</v>
      </c>
      <c r="C34" s="40"/>
      <c r="D34" s="40"/>
      <c r="E34" s="40"/>
      <c r="F34" s="40"/>
      <c r="G34" s="40"/>
      <c r="I34" s="12"/>
      <c r="J34" s="12"/>
      <c r="K34" s="12"/>
      <c r="L34" s="45"/>
    </row>
    <row r="43" spans="1:4">
      <c r="A43" s="41" t="s">
        <v>62</v>
      </c>
      <c r="B43" s="41" t="s">
        <v>63</v>
      </c>
      <c r="C43" s="42" t="s">
        <v>64</v>
      </c>
      <c r="D43" s="42" t="s">
        <v>65</v>
      </c>
    </row>
    <row r="44" spans="1:4">
      <c r="A44" s="43" t="s">
        <v>27</v>
      </c>
      <c r="B44" s="43">
        <f>2.2</f>
        <v>2.2</v>
      </c>
      <c r="C44" s="43"/>
      <c r="D44" s="43"/>
    </row>
    <row r="45" spans="1:4">
      <c r="A45" s="43" t="s">
        <v>28</v>
      </c>
      <c r="B45" s="43">
        <f>$B$70*$B$23</f>
        <v>14</v>
      </c>
      <c r="C45" s="43"/>
      <c r="D45" s="43"/>
    </row>
    <row r="46" spans="1:4">
      <c r="A46" s="43" t="s">
        <v>31</v>
      </c>
      <c r="B46" s="43">
        <f>(B70/2)*B23</f>
        <v>7</v>
      </c>
      <c r="C46" s="43"/>
      <c r="D46" s="43"/>
    </row>
    <row r="47" spans="1:4">
      <c r="A47" s="43" t="s">
        <v>66</v>
      </c>
      <c r="B47" s="43">
        <f>B46+B19</f>
        <v>16</v>
      </c>
      <c r="C47" s="43"/>
      <c r="D47" s="43"/>
    </row>
    <row r="48" spans="1:4">
      <c r="A48" s="43" t="s">
        <v>32</v>
      </c>
      <c r="B48" s="43">
        <f>$B$70*$B$23</f>
        <v>14</v>
      </c>
      <c r="C48" s="43"/>
      <c r="D48" s="43"/>
    </row>
    <row r="49" spans="1:4">
      <c r="A49" s="43" t="s">
        <v>67</v>
      </c>
      <c r="B49" s="43">
        <f>(B45*2)-(B45/2)</f>
        <v>21</v>
      </c>
      <c r="C49" s="43"/>
      <c r="D49" s="43"/>
    </row>
    <row r="50" spans="1:4">
      <c r="A50" s="43" t="s">
        <v>30</v>
      </c>
      <c r="B50" s="43">
        <f>B21</f>
        <v>11</v>
      </c>
      <c r="C50" s="43"/>
      <c r="D50" s="43"/>
    </row>
    <row r="51" spans="1:4">
      <c r="A51" s="43" t="s">
        <v>68</v>
      </c>
      <c r="B51" s="43">
        <f>$B$70*$B$23</f>
        <v>14</v>
      </c>
      <c r="C51" s="43"/>
      <c r="D51" s="43"/>
    </row>
    <row r="52" spans="1:4">
      <c r="A52" s="43" t="s">
        <v>69</v>
      </c>
      <c r="B52" s="43"/>
      <c r="C52" s="43"/>
      <c r="D52" s="43"/>
    </row>
    <row r="53" spans="1:4">
      <c r="A53" s="43" t="s">
        <v>70</v>
      </c>
      <c r="B53" s="43"/>
      <c r="C53" s="43"/>
      <c r="D53" s="43"/>
    </row>
    <row r="54" spans="1:4">
      <c r="A54" s="43" t="s">
        <v>34</v>
      </c>
      <c r="B54" s="43"/>
      <c r="C54" s="43"/>
      <c r="D54" s="43"/>
    </row>
    <row r="56" spans="4:6">
      <c r="D56" t="s">
        <v>71</v>
      </c>
      <c r="F56" t="s">
        <v>72</v>
      </c>
    </row>
    <row r="57" spans="1:6">
      <c r="A57" s="41" t="s">
        <v>73</v>
      </c>
      <c r="B57" s="41"/>
      <c r="C57" s="41"/>
      <c r="D57" s="44" t="s">
        <v>74</v>
      </c>
      <c r="E57" s="41"/>
      <c r="F57" s="41"/>
    </row>
    <row r="58" spans="1:6">
      <c r="A58" s="43" t="s">
        <v>75</v>
      </c>
      <c r="B58" s="43">
        <f>B70/2</f>
        <v>5</v>
      </c>
      <c r="C58" s="43" t="s">
        <v>4</v>
      </c>
      <c r="D58" s="43">
        <f t="shared" ref="D58:D64" si="5">ROUND(F58,0)</f>
        <v>3554</v>
      </c>
      <c r="E58" s="43">
        <f>B64</f>
        <v>35.5376777919744</v>
      </c>
      <c r="F58" s="43">
        <f>E58*100</f>
        <v>3553.76777919744</v>
      </c>
    </row>
    <row r="59" spans="1:6">
      <c r="A59" s="43" t="s">
        <v>76</v>
      </c>
      <c r="B59" s="43">
        <f>(B70*B23)/2</f>
        <v>7</v>
      </c>
      <c r="C59" s="43" t="s">
        <v>4</v>
      </c>
      <c r="D59" s="43">
        <f t="shared" si="5"/>
        <v>7108</v>
      </c>
      <c r="E59" s="43">
        <f>2*B65</f>
        <v>108.924644416051</v>
      </c>
      <c r="F59" s="43">
        <f>(180-E59)*100</f>
        <v>7107.53555839488</v>
      </c>
    </row>
    <row r="60" spans="1:6">
      <c r="A60" s="43" t="s">
        <v>77</v>
      </c>
      <c r="B60" s="43">
        <f>SQRT((POWER(B58,2))+(POWER(B59,2)))</f>
        <v>8.60232526704263</v>
      </c>
      <c r="C60" s="43" t="s">
        <v>4</v>
      </c>
      <c r="D60" s="43">
        <f t="shared" si="5"/>
        <v>3554</v>
      </c>
      <c r="E60" s="43">
        <f>E58</f>
        <v>35.5376777919744</v>
      </c>
      <c r="F60" s="43">
        <f>E60*100</f>
        <v>3553.76777919744</v>
      </c>
    </row>
    <row r="61" spans="1:6">
      <c r="A61" s="43" t="s">
        <v>78</v>
      </c>
      <c r="B61" s="43">
        <f>B60</f>
        <v>8.60232526704263</v>
      </c>
      <c r="C61" s="43" t="s">
        <v>4</v>
      </c>
      <c r="D61" s="43">
        <f t="shared" si="5"/>
        <v>7500</v>
      </c>
      <c r="E61" s="43">
        <v>75</v>
      </c>
      <c r="F61" s="43">
        <f>E61*100</f>
        <v>7500</v>
      </c>
    </row>
    <row r="62" spans="1:6">
      <c r="A62" s="43" t="s">
        <v>20</v>
      </c>
      <c r="B62" s="43">
        <f>B61</f>
        <v>8.60232526704263</v>
      </c>
      <c r="C62" s="43" t="s">
        <v>4</v>
      </c>
      <c r="D62" s="43">
        <f t="shared" si="5"/>
        <v>860</v>
      </c>
      <c r="E62" s="43">
        <f>B60</f>
        <v>8.60232526704263</v>
      </c>
      <c r="F62" s="43">
        <f>E62*100</f>
        <v>860.232526704263</v>
      </c>
    </row>
    <row r="63" spans="1:6">
      <c r="A63" s="43" t="s">
        <v>79</v>
      </c>
      <c r="B63" s="43">
        <f>B59*2</f>
        <v>14</v>
      </c>
      <c r="C63" s="43" t="s">
        <v>4</v>
      </c>
      <c r="D63" s="43">
        <f t="shared" si="5"/>
        <v>430</v>
      </c>
      <c r="E63" s="43">
        <f>B60/2</f>
        <v>4.30116263352131</v>
      </c>
      <c r="F63" s="43">
        <f>E63*100</f>
        <v>430.116263352131</v>
      </c>
    </row>
    <row r="64" spans="1:6">
      <c r="A64" s="43" t="s">
        <v>80</v>
      </c>
      <c r="B64" s="43">
        <f>ACOS((POWER(B59,2)+POWER(B60,2)-(POWER(B58,2)))/(2*B59*B60))*180/PI()</f>
        <v>35.5376777919744</v>
      </c>
      <c r="C64" s="43" t="s">
        <v>81</v>
      </c>
      <c r="D64" s="43">
        <f t="shared" si="5"/>
        <v>10892</v>
      </c>
      <c r="E64" s="43"/>
      <c r="F64" s="43">
        <f>E59*100</f>
        <v>10892.4644416051</v>
      </c>
    </row>
    <row r="65" spans="1:6">
      <c r="A65" s="43" t="s">
        <v>82</v>
      </c>
      <c r="B65" s="43">
        <f>ACOS((POWER(B58,2)+POWER(B60,2)-(POWER(B59,2)))/(2*B58*B60))*180/PI()</f>
        <v>54.4623222080256</v>
      </c>
      <c r="C65" s="43" t="s">
        <v>81</v>
      </c>
      <c r="D65" s="43">
        <f>ROUND(I65,0)</f>
        <v>0</v>
      </c>
      <c r="E65" s="43"/>
      <c r="F65" s="43"/>
    </row>
    <row r="66" spans="1:6">
      <c r="A66" s="43" t="s">
        <v>83</v>
      </c>
      <c r="B66" s="43">
        <f>ACOS((POWER(B58,2)+POWER(B59,2)-(POWER(B60,2)))/(2*B58*B59))*180/PI()</f>
        <v>90</v>
      </c>
      <c r="C66" s="43" t="s">
        <v>81</v>
      </c>
      <c r="D66" s="43">
        <f>ROUND(I66,0)</f>
        <v>0</v>
      </c>
      <c r="E66" s="43"/>
      <c r="F66" s="43"/>
    </row>
    <row r="67" spans="13:13">
      <c r="M67" s="56"/>
    </row>
    <row r="69" spans="1:2">
      <c r="A69" s="41" t="s">
        <v>84</v>
      </c>
      <c r="B69" s="41"/>
    </row>
    <row r="70" spans="1:2">
      <c r="A70" s="43" t="s">
        <v>85</v>
      </c>
      <c r="B70" s="54">
        <f>B2/B5</f>
        <v>10</v>
      </c>
    </row>
    <row r="71" spans="1:2">
      <c r="A71" s="43" t="s">
        <v>86</v>
      </c>
      <c r="B71" s="55"/>
    </row>
    <row r="72" spans="1:2">
      <c r="A72" s="43" t="s">
        <v>87</v>
      </c>
      <c r="B72" s="55"/>
    </row>
    <row r="73" spans="1:2">
      <c r="A73" s="43" t="s">
        <v>88</v>
      </c>
      <c r="B73" s="55"/>
    </row>
    <row r="74" spans="1:2">
      <c r="A74" s="43" t="s">
        <v>89</v>
      </c>
      <c r="B74" s="43">
        <v>2</v>
      </c>
    </row>
    <row r="75" spans="1:2">
      <c r="A75" s="43"/>
      <c r="B75" s="43">
        <v>3</v>
      </c>
    </row>
    <row r="76" spans="1:2">
      <c r="A76" s="43"/>
      <c r="B76" s="43">
        <v>4</v>
      </c>
    </row>
    <row r="77" spans="1:2">
      <c r="A77" s="43"/>
      <c r="B77" s="43">
        <v>5</v>
      </c>
    </row>
    <row r="78" spans="1:2">
      <c r="A78" s="43"/>
      <c r="B78" s="43">
        <v>6</v>
      </c>
    </row>
    <row r="79" spans="1:2">
      <c r="A79" s="43"/>
      <c r="B79" s="43">
        <v>7</v>
      </c>
    </row>
    <row r="80" spans="1:2">
      <c r="A80" s="43"/>
      <c r="B80" s="43">
        <v>8</v>
      </c>
    </row>
    <row r="81" spans="1:2">
      <c r="A81" s="43"/>
      <c r="B81" s="43">
        <v>9</v>
      </c>
    </row>
    <row r="82" spans="1:2">
      <c r="A82" s="43"/>
      <c r="B82" s="43">
        <v>10</v>
      </c>
    </row>
    <row r="83" spans="1:2">
      <c r="A83" s="43" t="s">
        <v>90</v>
      </c>
      <c r="B83" s="43" t="s">
        <v>91</v>
      </c>
    </row>
    <row r="84" spans="1:2">
      <c r="A84" s="43" t="s">
        <v>92</v>
      </c>
      <c r="B84" s="43">
        <v>1</v>
      </c>
    </row>
    <row r="85" spans="1:2">
      <c r="A85" s="43"/>
      <c r="B85" s="43">
        <v>1.15</v>
      </c>
    </row>
    <row r="86" spans="1:2">
      <c r="A86" s="43"/>
      <c r="B86" s="43">
        <v>1.2</v>
      </c>
    </row>
    <row r="87" spans="1:2">
      <c r="A87" s="43"/>
      <c r="B87" s="43">
        <v>1.25</v>
      </c>
    </row>
    <row r="88" spans="1:2">
      <c r="A88" s="43"/>
      <c r="B88" s="43">
        <v>1.3</v>
      </c>
    </row>
    <row r="89" spans="1:2">
      <c r="A89" s="43"/>
      <c r="B89" s="43">
        <v>1.35</v>
      </c>
    </row>
    <row r="90" spans="1:2">
      <c r="A90" s="43"/>
      <c r="B90" s="43">
        <v>1.4</v>
      </c>
    </row>
    <row r="91" spans="1:2">
      <c r="A91" s="43"/>
      <c r="B91" s="43">
        <v>1.45</v>
      </c>
    </row>
    <row r="92" spans="1:2">
      <c r="A92" s="43"/>
      <c r="B92" s="43">
        <v>1.5</v>
      </c>
    </row>
    <row r="93" spans="1:2">
      <c r="A93" s="43"/>
      <c r="B93" s="43">
        <v>1.55</v>
      </c>
    </row>
    <row r="94" spans="1:2">
      <c r="A94" s="43"/>
      <c r="B94" s="43">
        <v>1.6</v>
      </c>
    </row>
    <row r="95" spans="1:2">
      <c r="A95" s="43" t="s">
        <v>93</v>
      </c>
      <c r="B95" s="43">
        <f>B46+12</f>
        <v>19</v>
      </c>
    </row>
    <row r="96" spans="1:2">
      <c r="A96" s="43" t="s">
        <v>94</v>
      </c>
      <c r="B96" s="43">
        <f>B46+8</f>
        <v>15</v>
      </c>
    </row>
    <row r="97" spans="1:2">
      <c r="A97" s="43" t="s">
        <v>95</v>
      </c>
      <c r="B97" s="43">
        <v>16</v>
      </c>
    </row>
    <row r="98" spans="1:2">
      <c r="A98" s="43" t="s">
        <v>96</v>
      </c>
      <c r="B98" s="43">
        <v>5</v>
      </c>
    </row>
    <row r="99" spans="1:2">
      <c r="A99" s="43" t="s">
        <v>36</v>
      </c>
      <c r="B99" s="43" t="s">
        <v>34</v>
      </c>
    </row>
    <row r="100" spans="1:2">
      <c r="A100" s="43"/>
      <c r="B100" s="43">
        <v>7</v>
      </c>
    </row>
    <row r="101" spans="1:2">
      <c r="A101" s="43"/>
      <c r="B101" s="43">
        <v>8</v>
      </c>
    </row>
    <row r="102" spans="1:2">
      <c r="A102" s="43"/>
      <c r="B102" s="43">
        <v>9</v>
      </c>
    </row>
    <row r="103" spans="1:2">
      <c r="A103" s="43"/>
      <c r="B103" s="43">
        <v>10</v>
      </c>
    </row>
    <row r="104" spans="1:2">
      <c r="A104" s="43"/>
      <c r="B104" s="43">
        <v>11</v>
      </c>
    </row>
    <row r="105" spans="1:2">
      <c r="A105" s="43"/>
      <c r="B105" s="43">
        <v>12</v>
      </c>
    </row>
    <row r="106" spans="1:2">
      <c r="A106" s="43"/>
      <c r="B106" s="43">
        <v>13</v>
      </c>
    </row>
    <row r="107" spans="1:2">
      <c r="A107" s="43"/>
      <c r="B107" s="43">
        <v>14</v>
      </c>
    </row>
    <row r="108" spans="1:2">
      <c r="A108" s="43"/>
      <c r="B108" s="43">
        <v>15</v>
      </c>
    </row>
    <row r="109" spans="1:2">
      <c r="A109" s="43"/>
      <c r="B109" s="43">
        <v>16</v>
      </c>
    </row>
    <row r="110" spans="1:2">
      <c r="A110" s="43"/>
      <c r="B110" s="43">
        <v>17</v>
      </c>
    </row>
    <row r="111" spans="1:2">
      <c r="A111" s="43"/>
      <c r="B111" s="43">
        <v>18</v>
      </c>
    </row>
    <row r="112" spans="1:2">
      <c r="A112" s="43" t="s">
        <v>40</v>
      </c>
      <c r="B112" s="43" t="s">
        <v>34</v>
      </c>
    </row>
    <row r="113" spans="1:2">
      <c r="A113" s="43"/>
      <c r="B113" s="43">
        <v>5</v>
      </c>
    </row>
    <row r="114" spans="1:2">
      <c r="A114" s="43"/>
      <c r="B114" s="43">
        <v>6</v>
      </c>
    </row>
    <row r="115" spans="1:2">
      <c r="A115" s="43"/>
      <c r="B115" s="43">
        <v>7</v>
      </c>
    </row>
    <row r="116" spans="1:2">
      <c r="A116" s="43"/>
      <c r="B116" s="43">
        <v>8</v>
      </c>
    </row>
    <row r="117" spans="1:2">
      <c r="A117" s="43"/>
      <c r="B117" s="43">
        <v>9</v>
      </c>
    </row>
    <row r="118" spans="1:2">
      <c r="A118" s="43"/>
      <c r="B118" s="43">
        <v>10</v>
      </c>
    </row>
    <row r="119" spans="1:2">
      <c r="A119" s="43"/>
      <c r="B119" s="43">
        <v>11</v>
      </c>
    </row>
    <row r="120" spans="1:2">
      <c r="A120" s="43"/>
      <c r="B120" s="43">
        <v>12</v>
      </c>
    </row>
    <row r="121" spans="1:2">
      <c r="A121" s="43"/>
      <c r="B121" s="43">
        <v>13</v>
      </c>
    </row>
    <row r="122" spans="1:2">
      <c r="A122" s="43"/>
      <c r="B122" s="43">
        <v>14</v>
      </c>
    </row>
    <row r="123" spans="1:2">
      <c r="A123" s="43"/>
      <c r="B123" s="43">
        <v>15</v>
      </c>
    </row>
    <row r="124" spans="1:2">
      <c r="A124" s="43"/>
      <c r="B124" s="43">
        <v>16</v>
      </c>
    </row>
    <row r="125" spans="1:2">
      <c r="A125" s="43"/>
      <c r="B125" s="43">
        <v>17</v>
      </c>
    </row>
    <row r="126" spans="1:2">
      <c r="A126" s="43"/>
      <c r="B126" s="43">
        <v>18</v>
      </c>
    </row>
    <row r="127" spans="1:2">
      <c r="A127" s="43" t="s">
        <v>97</v>
      </c>
      <c r="B127" s="43">
        <v>-1</v>
      </c>
    </row>
    <row r="128" spans="2:2">
      <c r="B128" s="43">
        <v>0.5</v>
      </c>
    </row>
    <row r="129" spans="1:2">
      <c r="A129" s="43"/>
      <c r="B129" s="43">
        <v>1</v>
      </c>
    </row>
    <row r="130" spans="1:2">
      <c r="A130" s="43"/>
      <c r="B130" s="43">
        <v>1.5</v>
      </c>
    </row>
    <row r="131" spans="1:2">
      <c r="A131" s="43" t="s">
        <v>98</v>
      </c>
      <c r="B131" s="43" t="s">
        <v>33</v>
      </c>
    </row>
    <row r="132" spans="1:2">
      <c r="A132" s="43"/>
      <c r="B132" s="43" t="s">
        <v>26</v>
      </c>
    </row>
    <row r="133" spans="1:2">
      <c r="A133" s="43" t="s">
        <v>99</v>
      </c>
      <c r="B133" s="43"/>
    </row>
    <row r="134" spans="1:2">
      <c r="A134" s="57">
        <v>2</v>
      </c>
      <c r="B134" s="43" t="s">
        <v>34</v>
      </c>
    </row>
    <row r="135" spans="1:2">
      <c r="A135" s="57"/>
      <c r="B135" s="43" t="s">
        <v>28</v>
      </c>
    </row>
    <row r="136" spans="1:2">
      <c r="A136" s="57">
        <v>3</v>
      </c>
      <c r="B136" s="43" t="s">
        <v>34</v>
      </c>
    </row>
    <row r="137" spans="1:2">
      <c r="A137" s="57"/>
      <c r="B137" s="43" t="s">
        <v>28</v>
      </c>
    </row>
    <row r="138" spans="1:2">
      <c r="A138" s="57"/>
      <c r="B138" s="43" t="s">
        <v>30</v>
      </c>
    </row>
    <row r="139" spans="1:2">
      <c r="A139" s="57"/>
      <c r="B139" s="43" t="s">
        <v>66</v>
      </c>
    </row>
    <row r="140" spans="1:2">
      <c r="A140" s="57"/>
      <c r="B140" s="43" t="s">
        <v>31</v>
      </c>
    </row>
    <row r="141" spans="1:2">
      <c r="A141" s="57">
        <v>4</v>
      </c>
      <c r="B141" s="43" t="s">
        <v>34</v>
      </c>
    </row>
    <row r="142" spans="1:2">
      <c r="A142" s="57"/>
      <c r="B142" s="43" t="s">
        <v>28</v>
      </c>
    </row>
    <row r="143" spans="1:2">
      <c r="A143" s="57"/>
      <c r="B143" s="43" t="s">
        <v>30</v>
      </c>
    </row>
    <row r="144" spans="1:2">
      <c r="A144" s="57"/>
      <c r="B144" s="43" t="s">
        <v>66</v>
      </c>
    </row>
    <row r="145" spans="1:2">
      <c r="A145" s="57"/>
      <c r="B145" s="43" t="s">
        <v>32</v>
      </c>
    </row>
    <row r="146" spans="1:2">
      <c r="A146" s="57"/>
      <c r="B146" s="43" t="s">
        <v>31</v>
      </c>
    </row>
    <row r="147" spans="1:2">
      <c r="A147" s="57" t="s">
        <v>100</v>
      </c>
      <c r="B147" s="43" t="s">
        <v>34</v>
      </c>
    </row>
    <row r="148" spans="1:2">
      <c r="A148" s="57"/>
      <c r="B148" s="43" t="s">
        <v>28</v>
      </c>
    </row>
    <row r="149" spans="1:2">
      <c r="A149" s="57"/>
      <c r="B149" s="43" t="s">
        <v>30</v>
      </c>
    </row>
    <row r="150" spans="1:2">
      <c r="A150" s="57"/>
      <c r="B150" s="43" t="s">
        <v>66</v>
      </c>
    </row>
    <row r="151" spans="1:2">
      <c r="A151" s="57"/>
      <c r="B151" s="43" t="s">
        <v>32</v>
      </c>
    </row>
    <row r="152" spans="1:2">
      <c r="A152" s="57"/>
      <c r="B152" s="43" t="s">
        <v>31</v>
      </c>
    </row>
    <row r="153" spans="1:2">
      <c r="A153" s="57"/>
      <c r="B153" s="43" t="s">
        <v>67</v>
      </c>
    </row>
    <row r="154" spans="1:2">
      <c r="A154" s="57" t="s">
        <v>101</v>
      </c>
      <c r="B154" s="43"/>
    </row>
    <row r="155" spans="1:2">
      <c r="A155" s="57"/>
      <c r="B155" s="43">
        <v>1234</v>
      </c>
    </row>
  </sheetData>
  <protectedRanges>
    <protectedRange sqref="B19;B21;B23" name="Rentang8"/>
    <protectedRange sqref="C11:C17" name="Rentang7"/>
    <protectedRange sqref="B9:B17" name="Rentang6"/>
    <protectedRange sqref="B2:B5" name="Rentang5"/>
  </protectedRanges>
  <mergeCells count="11">
    <mergeCell ref="D2:E2"/>
    <mergeCell ref="D3:E3"/>
    <mergeCell ref="D4:E4"/>
    <mergeCell ref="D5:E5"/>
    <mergeCell ref="D19:E19"/>
    <mergeCell ref="D20:E20"/>
    <mergeCell ref="D21:E21"/>
    <mergeCell ref="D22:E22"/>
    <mergeCell ref="D24:E24"/>
    <mergeCell ref="D25:E25"/>
    <mergeCell ref="F25:G25"/>
  </mergeCells>
  <conditionalFormatting sqref="D5:F5">
    <cfRule type="cellIs" dxfId="0" priority="34" operator="equal">
      <formula>"Normal"</formula>
    </cfRule>
  </conditionalFormatting>
  <conditionalFormatting sqref="G5">
    <cfRule type="cellIs" dxfId="0" priority="27" operator="equal">
      <formula>"Normal"</formula>
    </cfRule>
  </conditionalFormatting>
  <conditionalFormatting sqref="D20">
    <cfRule type="cellIs" dxfId="1" priority="12" operator="equal">
      <formula>IF($D$5=$B$83,TRUE,salah)</formula>
    </cfRule>
  </conditionalFormatting>
  <conditionalFormatting sqref="D22">
    <cfRule type="cellIs" dxfId="1" priority="15" operator="equal">
      <formula>IF($D$5=$B$83,TRUE,salah)</formula>
    </cfRule>
  </conditionalFormatting>
  <conditionalFormatting sqref="D23">
    <cfRule type="cellIs" dxfId="1" priority="49" operator="equal">
      <formula>IF($D$5=$B$83,TRUE,salah)</formula>
    </cfRule>
  </conditionalFormatting>
  <conditionalFormatting sqref="F25">
    <cfRule type="cellIs" dxfId="1" priority="3" operator="equal">
      <formula>IF($D$5=$B$83,TRUE,salah)</formula>
    </cfRule>
  </conditionalFormatting>
  <conditionalFormatting sqref="D24:D25">
    <cfRule type="cellIs" dxfId="1" priority="58" operator="equal">
      <formula>IF($D$5=$B$83,TRUE,salah)</formula>
    </cfRule>
  </conditionalFormatting>
  <conditionalFormatting sqref="G19:G24">
    <cfRule type="cellIs" dxfId="1" priority="23" operator="equal">
      <formula>IF($D$5=$B$83,TRUE,salah)</formula>
    </cfRule>
  </conditionalFormatting>
  <conditionalFormatting sqref="D19;D21">
    <cfRule type="cellIs" dxfId="1" priority="52" operator="equal">
      <formula>IF($D$5=$B$83,TRUE,salah)</formula>
    </cfRule>
  </conditionalFormatting>
  <dataValidations count="9">
    <dataValidation type="list" allowBlank="1" showInputMessage="1" showErrorMessage="1" sqref="B19">
      <formula1>$B$99:$B$111</formula1>
    </dataValidation>
    <dataValidation type="list" allowBlank="1" showInputMessage="1" showErrorMessage="1" sqref="B5">
      <formula1>$B$74:$B$82</formula1>
    </dataValidation>
    <dataValidation type="list" allowBlank="1" showInputMessage="1" showErrorMessage="1" sqref="B21">
      <formula1>$B$112:$B$126</formula1>
    </dataValidation>
    <dataValidation type="list" allowBlank="1" showInputMessage="1" showErrorMessage="1" sqref="B11">
      <formula1>$B$141:$B$146</formula1>
    </dataValidation>
    <dataValidation type="list" allowBlank="1" showInputMessage="1" showErrorMessage="1" sqref="B9">
      <formula1>$B$134:$B$135</formula1>
    </dataValidation>
    <dataValidation type="list" allowBlank="1" showInputMessage="1" showErrorMessage="1" sqref="B10">
      <formula1>$B$136:$B$140</formula1>
    </dataValidation>
    <dataValidation type="list" allowBlank="1" showInputMessage="1" showErrorMessage="1" sqref="C11;C12;C13;C14;C15;C16;C17">
      <formula1>$B$131:$B$132</formula1>
    </dataValidation>
    <dataValidation type="list" allowBlank="1" showInputMessage="1" showErrorMessage="1" sqref="B12;B13;B14;B15;B16;B17">
      <formula1>$B$147:$B$153</formula1>
    </dataValidation>
    <dataValidation type="list" allowBlank="1" showInputMessage="1" showErrorMessage="1" sqref="B23">
      <formula1>$B$84:$B$94</formula1>
    </dataValidation>
  </dataValidations>
  <pageMargins left="0.75" right="0.75" top="1" bottom="1" header="0.511805555555556" footer="0.511805555555556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56882b5d-a6f8-4310-bf2f-8ca5a0b68c8f}">
            <xm:f>NOT(ISERROR(SEARCH($B$83,D2)))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17" operator="containsText" id="{887848e2-6765-4507-9b15-ebbbfd31e5c6}">
            <xm:f>NOT(ISERROR(SEARCH($B$83,D2)))</xm:f>
            <xm:f>$B$83</xm:f>
            <x14:dxf>
              <font>
                <b val="1"/>
                <i val="0"/>
                <color rgb="FF00B050"/>
              </font>
            </x14:dxf>
          </x14:cfRule>
          <xm:sqref>D2</xm:sqref>
        </x14:conditionalFormatting>
        <x14:conditionalFormatting xmlns:xm="http://schemas.microsoft.com/office/excel/2006/main">
          <x14:cfRule type="containsText" priority="59" operator="containsText" id="{49780806-78cd-450c-b67e-b28d17ca66c1}">
            <xm:f>NOT(ISERROR(SEARCH($B$83,D3)))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60" operator="containsText" id="{d6045793-028b-433d-a3b1-a8578cf7b0ae}">
            <xm:f>NOT(ISERROR(SEARCH($B$83,D3)))</xm:f>
            <xm:f>$B$83</xm:f>
            <x14:dxf>
              <font>
                <b val="1"/>
                <i val="0"/>
                <color rgb="FF00B050"/>
              </font>
            </x14:dxf>
          </x14:cfRule>
          <xm:sqref>D3</xm:sqref>
        </x14:conditionalFormatting>
        <x14:conditionalFormatting xmlns:xm="http://schemas.microsoft.com/office/excel/2006/main">
          <x14:cfRule type="containsText" priority="36" operator="containsText" id="{b5176be0-770d-44ac-bef4-0bcd31b4d188}">
            <xm:f>NOT(ISERROR(SEARCH($B$83,D4)))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38" operator="containsText" id="{715baefd-8965-43a5-b3d6-736427f1e719}">
            <xm:f>NOT(ISERROR(SEARCH($B$83,D4)))</xm:f>
            <xm:f>$B$83</xm:f>
            <x14:dxf>
              <font>
                <b val="1"/>
                <i val="0"/>
                <color rgb="FF00B050"/>
              </font>
            </x14:dxf>
          </x14:cfRule>
          <xm:sqref>D4</xm:sqref>
        </x14:conditionalFormatting>
        <x14:conditionalFormatting xmlns:xm="http://schemas.microsoft.com/office/excel/2006/main">
          <x14:cfRule type="containsText" priority="29" operator="containsText" id="{d04ea1bf-7ce7-4bc3-aa40-9c41b31e0321}">
            <xm:f>NOT(ISERROR(SEARCH($B$83,G4)))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31" operator="containsText" id="{996ca149-b02b-4b98-b63f-a79fca592e7f}">
            <xm:f>NOT(ISERROR(SEARCH($B$83,G4)))</xm:f>
            <xm:f>$B$83</xm:f>
            <x14:dxf>
              <font>
                <b val="1"/>
                <i val="0"/>
                <color rgb="FF00B050"/>
              </font>
            </x14:dxf>
          </x14:cfRule>
          <xm:sqref>G4</xm:sqref>
        </x14:conditionalFormatting>
        <x14:conditionalFormatting xmlns:xm="http://schemas.microsoft.com/office/excel/2006/main">
          <x14:cfRule type="containsText" priority="35" operator="containsText" id="{342a490b-3d4c-40e0-8c06-f2aa975f1a4e}">
            <xm:f>NOT(ISERROR(SEARCH($B$83,D5)))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37" operator="containsText" id="{89557aad-c16f-41f9-92e9-7abbe061a132}">
            <xm:f>NOT(ISERROR(SEARCH($B$83,D5)))</xm:f>
            <xm:f>$B$83</xm:f>
            <x14:dxf>
              <font>
                <b val="1"/>
                <i val="0"/>
                <color rgb="FF00B050"/>
              </font>
            </x14:dxf>
          </x14:cfRule>
          <xm:sqref>D5</xm:sqref>
        </x14:conditionalFormatting>
        <x14:conditionalFormatting xmlns:xm="http://schemas.microsoft.com/office/excel/2006/main">
          <x14:cfRule type="containsText" priority="28" operator="containsText" id="{114a3057-660e-4b7a-ba80-17b56d741bdc}">
            <xm:f>NOT(ISERROR(SEARCH($B$83,G5)))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30" operator="containsText" id="{cef8d319-c0be-4288-9572-306d9ec80a09}">
            <xm:f>NOT(ISERROR(SEARCH($B$83,G5)))</xm:f>
            <xm:f>$B$83</xm:f>
            <x14:dxf>
              <font>
                <b val="1"/>
                <i val="0"/>
                <color rgb="FF00B050"/>
              </font>
            </x14:dxf>
          </x14:cfRule>
          <xm:sqref>G5</xm:sqref>
        </x14:conditionalFormatting>
        <x14:conditionalFormatting xmlns:xm="http://schemas.microsoft.com/office/excel/2006/main">
          <x14:cfRule type="containsText" priority="10" operator="containsText" id="{1941eb42-926a-4f91-a586-5ddfc0e1ee03}">
            <xm:f>NOT(ISERROR(SEARCH($B$83,D20)))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11" operator="containsText" id="{c20bf486-f4d5-4598-984a-35aa4ee4dace}">
            <xm:f>NOT(ISERROR(SEARCH($B$83,D20)))</xm:f>
            <xm:f>$B$83</xm:f>
            <x14:dxf>
              <font>
                <b val="1"/>
                <i val="0"/>
                <color rgb="FF00B050"/>
              </font>
            </x14:dxf>
          </x14:cfRule>
          <xm:sqref>D20</xm:sqref>
        </x14:conditionalFormatting>
        <x14:conditionalFormatting xmlns:xm="http://schemas.microsoft.com/office/excel/2006/main">
          <x14:cfRule type="containsText" priority="13" operator="containsText" id="{ff277b17-73bb-472d-a3ec-6b4b59c653ed}">
            <xm:f>NOT(ISERROR(SEARCH($B$83,D22)))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14" operator="containsText" id="{809ec947-8dc0-414d-b752-44e74d8ab2f6}">
            <xm:f>NOT(ISERROR(SEARCH($B$83,D22)))</xm:f>
            <xm:f>$B$83</xm:f>
            <x14:dxf>
              <font>
                <b val="1"/>
                <i val="0"/>
                <color rgb="FF00B050"/>
              </font>
            </x14:dxf>
          </x14:cfRule>
          <xm:sqref>D22</xm:sqref>
        </x14:conditionalFormatting>
        <x14:conditionalFormatting xmlns:xm="http://schemas.microsoft.com/office/excel/2006/main">
          <x14:cfRule type="containsText" priority="47" operator="containsText" id="{d1f1dc36-43f0-425f-9358-88d64738e030}">
            <xm:f>NOT(ISERROR(SEARCH($B$83,D23)))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48" operator="containsText" id="{c6a3fcdb-0557-426d-8ac2-4ca73c898321}">
            <xm:f>NOT(ISERROR(SEARCH($B$83,D23)))</xm:f>
            <xm:f>$B$83</xm:f>
            <x14:dxf>
              <font>
                <b val="1"/>
                <i val="0"/>
                <color rgb="FF00B050"/>
              </font>
            </x14:dxf>
          </x14:cfRule>
          <xm:sqref>D23</xm:sqref>
        </x14:conditionalFormatting>
        <x14:conditionalFormatting xmlns:xm="http://schemas.microsoft.com/office/excel/2006/main">
          <x14:cfRule type="containsText" priority="2" operator="containsText" id="{5e60f045-be26-4dab-98be-13e8870bf8f2}">
            <xm:f>NOT(ISERROR(SEARCH($B$83,F25)))</xm:f>
            <xm:f>$B$83</xm:f>
            <x14:dxf>
              <font>
                <b val="1"/>
                <i val="0"/>
                <color rgb="FF00B050"/>
              </font>
            </x14:dxf>
          </x14:cfRule>
          <x14:cfRule type="containsText" priority="1" operator="containsText" id="{75ecd067-8422-4c5e-ba3c-d745d8ef6cb5}">
            <xm:f>NOT(ISERROR(SEARCH($B$83,F25)))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56" operator="containsText" id="{e9a35593-adce-49ad-a2cf-5ffbf4a5882c}">
            <xm:f>NOT(ISERROR(SEARCH($B$83,D24)))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57" operator="containsText" id="{95544898-1826-4400-bd90-ec6b1e843290}">
            <xm:f>NOT(ISERROR(SEARCH($B$83,D24)))</xm:f>
            <xm:f>$B$83</xm:f>
            <x14:dxf>
              <font>
                <b val="1"/>
                <i val="0"/>
                <color rgb="FF00B050"/>
              </font>
            </x14:dxf>
          </x14:cfRule>
          <xm:sqref>D24:D25</xm:sqref>
        </x14:conditionalFormatting>
        <x14:conditionalFormatting xmlns:xm="http://schemas.microsoft.com/office/excel/2006/main">
          <x14:cfRule type="containsText" priority="32" operator="containsText" id="{ead24c5c-b231-42c8-b4e8-adea142f4469}">
            <xm:f>NOT(ISERROR(SEARCH($B$83,G2)))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33" operator="containsText" id="{ed28f470-b740-482f-bd9e-9a12023157be}">
            <xm:f>NOT(ISERROR(SEARCH($B$83,G2)))</xm:f>
            <xm:f>$B$83</xm:f>
            <x14:dxf>
              <font>
                <b val="1"/>
                <i val="0"/>
                <color rgb="FF00B050"/>
              </font>
            </x14:dxf>
          </x14:cfRule>
          <xm:sqref>G2:G3</xm:sqref>
        </x14:conditionalFormatting>
        <x14:conditionalFormatting xmlns:xm="http://schemas.microsoft.com/office/excel/2006/main">
          <x14:cfRule type="containsText" priority="21" operator="containsText" id="{c86f770e-fbbc-41b5-8356-d784c7ee1bb0}">
            <xm:f>NOT(ISERROR(SEARCH($B$83,G19)))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22" operator="containsText" id="{87e03d4e-8e5c-4028-9c6f-d9dbd485e464}">
            <xm:f>NOT(ISERROR(SEARCH($B$83,G19)))</xm:f>
            <xm:f>$B$83</xm:f>
            <x14:dxf>
              <font>
                <b val="1"/>
                <i val="0"/>
                <color rgb="FF00B050"/>
              </font>
            </x14:dxf>
          </x14:cfRule>
          <xm:sqref>G19:G24</xm:sqref>
        </x14:conditionalFormatting>
        <x14:conditionalFormatting xmlns:xm="http://schemas.microsoft.com/office/excel/2006/main">
          <x14:cfRule type="containsText" priority="50" operator="containsText" id="{80994e8b-8d9f-492d-ac8e-ee4561e6f088}">
            <xm:f>NOT(ISERROR(SEARCH($B$83,D19)))</xm:f>
            <xm:f>$B$83</xm:f>
            <x14:dxf>
              <font>
                <b val="1"/>
                <i val="0"/>
                <color rgb="FF00B050"/>
              </font>
              <fill>
                <patternFill patternType="solid">
                  <bgColor theme="6" tint="0.6"/>
                </patternFill>
              </fill>
            </x14:dxf>
          </x14:cfRule>
          <x14:cfRule type="containsText" priority="51" operator="containsText" id="{95e120c8-ac56-4c4f-b4ac-adddfdaaf51a}">
            <xm:f>NOT(ISERROR(SEARCH($B$83,D19)))</xm:f>
            <xm:f>$B$83</xm:f>
            <x14:dxf>
              <font>
                <b val="1"/>
                <i val="0"/>
                <color rgb="FF00B050"/>
              </font>
            </x14:dxf>
          </x14:cfRule>
          <xm:sqref>D19;D21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T79"/>
  <sheetViews>
    <sheetView topLeftCell="A34" workbookViewId="0">
      <selection activeCell="B63" sqref="B63"/>
    </sheetView>
  </sheetViews>
  <sheetFormatPr defaultColWidth="9" defaultRowHeight="15"/>
  <cols>
    <col min="1" max="1" width="20.4285714285714" customWidth="1"/>
    <col min="2" max="2" width="17.1428571428571" customWidth="1"/>
    <col min="3" max="3" width="15.9047619047619" customWidth="1"/>
    <col min="4" max="8" width="10.2857142857143" customWidth="1"/>
  </cols>
  <sheetData>
    <row r="4" spans="2:20">
      <c r="B4" t="s">
        <v>102</v>
      </c>
      <c r="C4">
        <v>54</v>
      </c>
      <c r="N4" s="3" t="s">
        <v>103</v>
      </c>
      <c r="P4" s="3" t="s">
        <v>104</v>
      </c>
      <c r="T4" s="3" t="s">
        <v>105</v>
      </c>
    </row>
    <row r="5" spans="2:20">
      <c r="B5" t="s">
        <v>106</v>
      </c>
      <c r="C5">
        <v>5</v>
      </c>
      <c r="D5" t="s">
        <v>107</v>
      </c>
      <c r="N5" t="s">
        <v>108</v>
      </c>
      <c r="O5">
        <v>10</v>
      </c>
      <c r="P5">
        <v>1</v>
      </c>
      <c r="Q5" s="7">
        <f>O5/10</f>
        <v>1</v>
      </c>
      <c r="T5" s="58" t="s">
        <v>109</v>
      </c>
    </row>
    <row r="6" spans="2:20">
      <c r="B6" t="s">
        <v>110</v>
      </c>
      <c r="C6">
        <v>3</v>
      </c>
      <c r="N6" t="s">
        <v>108</v>
      </c>
      <c r="O6">
        <v>12</v>
      </c>
      <c r="P6">
        <v>1.2</v>
      </c>
      <c r="Q6" s="7">
        <f t="shared" ref="Q6:Q8" si="0">O6/10</f>
        <v>1.2</v>
      </c>
      <c r="T6" s="58" t="s">
        <v>111</v>
      </c>
    </row>
    <row r="7" spans="3:20">
      <c r="C7" s="1"/>
      <c r="N7" t="s">
        <v>108</v>
      </c>
      <c r="O7">
        <v>13</v>
      </c>
      <c r="P7">
        <v>1.25</v>
      </c>
      <c r="Q7" s="7">
        <f t="shared" si="0"/>
        <v>1.3</v>
      </c>
      <c r="R7" t="s">
        <v>112</v>
      </c>
      <c r="T7" s="58" t="s">
        <v>113</v>
      </c>
    </row>
    <row r="8" spans="3:20">
      <c r="C8" s="59" t="s">
        <v>109</v>
      </c>
      <c r="D8" s="59" t="s">
        <v>111</v>
      </c>
      <c r="E8" s="59" t="s">
        <v>113</v>
      </c>
      <c r="F8" s="59" t="s">
        <v>114</v>
      </c>
      <c r="N8" t="s">
        <v>108</v>
      </c>
      <c r="O8">
        <v>14</v>
      </c>
      <c r="P8">
        <v>1.3</v>
      </c>
      <c r="Q8" s="7">
        <f t="shared" si="0"/>
        <v>1.4</v>
      </c>
      <c r="T8" s="58" t="s">
        <v>114</v>
      </c>
    </row>
    <row r="9" spans="2:6">
      <c r="B9" t="s">
        <v>115</v>
      </c>
      <c r="C9">
        <v>4</v>
      </c>
      <c r="D9">
        <v>12.96</v>
      </c>
      <c r="E9">
        <f>$C$6*1.3</f>
        <v>3.9</v>
      </c>
      <c r="F9">
        <f>$C$6*1.4</f>
        <v>4.2</v>
      </c>
    </row>
    <row r="10" spans="2:3">
      <c r="B10" s="3" t="s">
        <v>116</v>
      </c>
      <c r="C10">
        <v>0.5</v>
      </c>
    </row>
    <row r="12" spans="2:8">
      <c r="B12" t="s">
        <v>117</v>
      </c>
      <c r="C12">
        <f>SQRT((POWER($C$6,2))+(POWER(C9,2)))</f>
        <v>5</v>
      </c>
      <c r="D12">
        <f>SQRT((POWER($C$6/2,2))+(POWER(D9/2,2)))</f>
        <v>6.65134572849735</v>
      </c>
      <c r="E12">
        <f>SQRT((POWER($C$6/2,2))+(POWER(E9/2,2)))</f>
        <v>2.46018292002851</v>
      </c>
      <c r="F12">
        <f>SQRT((POWER($C$6/2,2))+(POWER(F9/2,2)))</f>
        <v>2.58069758011279</v>
      </c>
      <c r="H12" t="s">
        <v>118</v>
      </c>
    </row>
    <row r="13" spans="2:6">
      <c r="B13" t="s">
        <v>119</v>
      </c>
      <c r="C13">
        <f>$C$10+C12</f>
        <v>5.5</v>
      </c>
      <c r="D13">
        <f>$C$10+D12</f>
        <v>7.15134572849735</v>
      </c>
      <c r="E13">
        <f>$C$10+E12</f>
        <v>2.96018292002851</v>
      </c>
      <c r="F13">
        <f>$C$10+F12</f>
        <v>3.08069758011279</v>
      </c>
    </row>
    <row r="15" spans="2:2">
      <c r="B15" s="4" t="s">
        <v>120</v>
      </c>
    </row>
    <row r="17" spans="2:2">
      <c r="B17" s="3" t="s">
        <v>121</v>
      </c>
    </row>
    <row r="18" spans="2:2">
      <c r="B18" t="s">
        <v>122</v>
      </c>
    </row>
    <row r="19" spans="2:2">
      <c r="B19" s="5" t="s">
        <v>123</v>
      </c>
    </row>
    <row r="20" spans="2:2">
      <c r="B20" s="5"/>
    </row>
    <row r="21" spans="2:2">
      <c r="B21" t="s">
        <v>124</v>
      </c>
    </row>
    <row r="22" spans="2:2">
      <c r="B22" t="s">
        <v>125</v>
      </c>
    </row>
    <row r="23" spans="2:2">
      <c r="B23" t="s">
        <v>126</v>
      </c>
    </row>
    <row r="24" spans="2:2">
      <c r="B24" t="s">
        <v>127</v>
      </c>
    </row>
    <row r="25" spans="2:2">
      <c r="B25" t="s">
        <v>128</v>
      </c>
    </row>
    <row r="26" spans="2:2">
      <c r="B26" t="s">
        <v>129</v>
      </c>
    </row>
    <row r="27" spans="2:2">
      <c r="B27" t="s">
        <v>130</v>
      </c>
    </row>
    <row r="28" spans="2:3">
      <c r="B28" t="s">
        <v>131</v>
      </c>
      <c r="C28">
        <v>5</v>
      </c>
    </row>
    <row r="30" spans="2:5">
      <c r="B30" t="s">
        <v>132</v>
      </c>
      <c r="C30" t="s">
        <v>133</v>
      </c>
      <c r="E30">
        <f>C6/2</f>
        <v>1.5</v>
      </c>
    </row>
    <row r="31" spans="2:5">
      <c r="B31" t="s">
        <v>134</v>
      </c>
      <c r="C31" t="s">
        <v>135</v>
      </c>
      <c r="E31">
        <f>C9/2</f>
        <v>2</v>
      </c>
    </row>
    <row r="32" spans="2:5">
      <c r="B32" t="s">
        <v>136</v>
      </c>
      <c r="C32" t="s">
        <v>137</v>
      </c>
      <c r="D32">
        <f>(E30*E30)+(E31*E31)</f>
        <v>6.25</v>
      </c>
      <c r="E32">
        <f>SQRT(D32)</f>
        <v>2.5</v>
      </c>
    </row>
    <row r="34" spans="2:2">
      <c r="B34" s="5" t="s">
        <v>138</v>
      </c>
    </row>
    <row r="35" spans="2:2">
      <c r="B35" t="s">
        <v>139</v>
      </c>
    </row>
    <row r="36" spans="2:2">
      <c r="B36" t="s">
        <v>140</v>
      </c>
    </row>
    <row r="37" spans="2:2">
      <c r="B37" s="60" t="s">
        <v>141</v>
      </c>
    </row>
    <row r="38" spans="2:2">
      <c r="B38" s="60" t="s">
        <v>142</v>
      </c>
    </row>
    <row r="39" spans="2:6">
      <c r="B39" s="60" t="s">
        <v>143</v>
      </c>
      <c r="C39" t="s">
        <v>144</v>
      </c>
      <c r="E39">
        <v>3</v>
      </c>
      <c r="F39" t="s">
        <v>4</v>
      </c>
    </row>
    <row r="40" spans="2:6">
      <c r="B40" s="60" t="s">
        <v>145</v>
      </c>
      <c r="C40" t="s">
        <v>146</v>
      </c>
      <c r="E40">
        <v>4</v>
      </c>
      <c r="F40" t="s">
        <v>4</v>
      </c>
    </row>
    <row r="41" spans="2:6">
      <c r="B41" s="60" t="s">
        <v>147</v>
      </c>
      <c r="C41" t="s">
        <v>148</v>
      </c>
      <c r="E41">
        <v>5</v>
      </c>
      <c r="F41" t="s">
        <v>4</v>
      </c>
    </row>
    <row r="42" spans="2:2">
      <c r="B42" s="5" t="s">
        <v>149</v>
      </c>
    </row>
    <row r="43" spans="2:3">
      <c r="B43" s="6" t="s">
        <v>150</v>
      </c>
      <c r="C43" t="s">
        <v>151</v>
      </c>
    </row>
    <row r="44" spans="2:3">
      <c r="B44" s="6" t="s">
        <v>152</v>
      </c>
      <c r="C44" t="s">
        <v>153</v>
      </c>
    </row>
    <row r="45" spans="2:3">
      <c r="B45" s="6" t="s">
        <v>154</v>
      </c>
      <c r="C45" t="s">
        <v>155</v>
      </c>
    </row>
    <row r="46" spans="2:2">
      <c r="B46" s="5" t="s">
        <v>140</v>
      </c>
    </row>
    <row r="47" spans="2:5">
      <c r="B47" t="s">
        <v>156</v>
      </c>
      <c r="C47" t="s">
        <v>157</v>
      </c>
      <c r="E47">
        <f>SIN(E40/E41)</f>
        <v>0.717356090899523</v>
      </c>
    </row>
    <row r="48" spans="2:5">
      <c r="B48" t="s">
        <v>158</v>
      </c>
      <c r="C48" t="s">
        <v>159</v>
      </c>
      <c r="E48">
        <f>COS(E39/E41)</f>
        <v>0.825335614909678</v>
      </c>
    </row>
    <row r="49" spans="2:5">
      <c r="B49" t="s">
        <v>160</v>
      </c>
      <c r="C49" t="s">
        <v>161</v>
      </c>
      <c r="E49">
        <f>TAN(E39/E40)</f>
        <v>0.931596459944072</v>
      </c>
    </row>
    <row r="51" spans="2:2">
      <c r="B51" s="5" t="s">
        <v>162</v>
      </c>
    </row>
    <row r="52" spans="2:2">
      <c r="B52" t="s">
        <v>163</v>
      </c>
    </row>
    <row r="53" spans="2:2">
      <c r="B53" s="60" t="s">
        <v>141</v>
      </c>
    </row>
    <row r="54" spans="2:5">
      <c r="B54" s="60" t="s">
        <v>164</v>
      </c>
      <c r="E54">
        <v>7</v>
      </c>
    </row>
    <row r="55" spans="2:5">
      <c r="B55" s="60" t="s">
        <v>165</v>
      </c>
      <c r="E55">
        <v>5</v>
      </c>
    </row>
    <row r="56" spans="2:5">
      <c r="B56" s="60" t="s">
        <v>166</v>
      </c>
      <c r="E56">
        <v>3</v>
      </c>
    </row>
    <row r="57" spans="2:2">
      <c r="B57" s="60" t="s">
        <v>167</v>
      </c>
    </row>
    <row r="58" spans="2:2">
      <c r="B58" s="60" t="s">
        <v>168</v>
      </c>
    </row>
    <row r="59" spans="2:2">
      <c r="B59" s="60" t="s">
        <v>169</v>
      </c>
    </row>
    <row r="62" spans="2:2">
      <c r="B62" s="5" t="s">
        <v>149</v>
      </c>
    </row>
    <row r="63" spans="2:4">
      <c r="B63" t="s">
        <v>170</v>
      </c>
      <c r="C63" t="s">
        <v>171</v>
      </c>
      <c r="D63" t="s">
        <v>172</v>
      </c>
    </row>
    <row r="64" spans="3:4">
      <c r="C64" t="s">
        <v>173</v>
      </c>
      <c r="D64" t="s">
        <v>174</v>
      </c>
    </row>
    <row r="65" spans="3:4">
      <c r="C65" t="s">
        <v>175</v>
      </c>
      <c r="D65" t="s">
        <v>176</v>
      </c>
    </row>
    <row r="66" spans="3:4">
      <c r="C66" t="s">
        <v>177</v>
      </c>
      <c r="D66" t="s">
        <v>178</v>
      </c>
    </row>
    <row r="67" spans="2:4">
      <c r="B67" s="5"/>
      <c r="C67" t="s">
        <v>179</v>
      </c>
      <c r="D67">
        <f>ACOS((POWER(E55,2)+POWER(E56,2)-(POWER(E54,2)))/(2*E55*E56))*180/PI()</f>
        <v>120</v>
      </c>
    </row>
    <row r="70" spans="2:2">
      <c r="B70" s="9" t="s">
        <v>180</v>
      </c>
    </row>
    <row r="71" spans="2:2">
      <c r="B71" s="3"/>
    </row>
    <row r="72" spans="2:4">
      <c r="B72" s="10" t="s">
        <v>181</v>
      </c>
      <c r="C72" t="s">
        <v>78</v>
      </c>
      <c r="D72">
        <v>8</v>
      </c>
    </row>
    <row r="73" spans="2:4">
      <c r="B73" s="10" t="s">
        <v>181</v>
      </c>
      <c r="C73" t="s">
        <v>20</v>
      </c>
      <c r="D73">
        <v>14</v>
      </c>
    </row>
    <row r="74" spans="2:4">
      <c r="B74" s="10" t="s">
        <v>181</v>
      </c>
      <c r="C74" t="s">
        <v>79</v>
      </c>
      <c r="D74">
        <v>8</v>
      </c>
    </row>
    <row r="75" spans="2:6">
      <c r="B75" s="3"/>
      <c r="F75" t="s">
        <v>182</v>
      </c>
    </row>
    <row r="76" spans="2:6">
      <c r="B76" s="10" t="s">
        <v>64</v>
      </c>
      <c r="C76" t="s">
        <v>80</v>
      </c>
      <c r="D76">
        <f>((5*5)+(3*3)-(7*7))/(2*5*3)</f>
        <v>-0.5</v>
      </c>
      <c r="E76">
        <f>ACOS(D76)*180/PI()</f>
        <v>120</v>
      </c>
      <c r="F76">
        <f>ACOS((POWER(D73,2)+POWER(D74,2)-(POWER(D72,2)))/(2*D73*D74))*180/PI()</f>
        <v>28.9550243718598</v>
      </c>
    </row>
    <row r="77" spans="2:6">
      <c r="B77" s="10" t="s">
        <v>64</v>
      </c>
      <c r="C77" t="s">
        <v>82</v>
      </c>
      <c r="D77">
        <f>((7*7)+(3*3)-(5*5))/(2*7*3)</f>
        <v>0.785714285714286</v>
      </c>
      <c r="E77">
        <f>ACOS(D77)*180/PI()</f>
        <v>38.2132107017382</v>
      </c>
      <c r="F77">
        <f>ACOS((POWER(D72,2)+POWER(D74,2)-(POWER(D73,2)))/(2*D72*D74))*180/PI()</f>
        <v>122.08995125628</v>
      </c>
    </row>
    <row r="78" spans="2:6">
      <c r="B78" s="10" t="s">
        <v>64</v>
      </c>
      <c r="C78" t="s">
        <v>83</v>
      </c>
      <c r="D78">
        <f>((7*7)+(5*5)-(3*3))/(2*7*5)</f>
        <v>0.928571428571429</v>
      </c>
      <c r="E78">
        <f>ACOS(D78)*180/PI()</f>
        <v>21.7867892982618</v>
      </c>
      <c r="F78">
        <f>ACOS((POWER(D72,2)+POWER(D73,2)-(POWER(D74,2)))/(2*D72*D73))*180/PI()</f>
        <v>28.9550243718598</v>
      </c>
    </row>
    <row r="79" spans="2:2">
      <c r="B79" s="3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J47"/>
  <sheetViews>
    <sheetView workbookViewId="0">
      <selection activeCell="A35" sqref="$A35:$XFD35"/>
    </sheetView>
  </sheetViews>
  <sheetFormatPr defaultColWidth="9" defaultRowHeight="15"/>
  <cols>
    <col min="3" max="3" width="15.4285714285714" customWidth="1"/>
  </cols>
  <sheetData>
    <row r="12" spans="2:3">
      <c r="B12" t="s">
        <v>3</v>
      </c>
      <c r="C12">
        <v>55</v>
      </c>
    </row>
    <row r="13" spans="2:3">
      <c r="B13" t="s">
        <v>183</v>
      </c>
      <c r="C13">
        <v>10</v>
      </c>
    </row>
    <row r="14" spans="2:3">
      <c r="B14" t="s">
        <v>184</v>
      </c>
      <c r="C14">
        <v>11</v>
      </c>
    </row>
    <row r="15" spans="2:3">
      <c r="B15" t="s">
        <v>185</v>
      </c>
      <c r="C15">
        <v>12</v>
      </c>
    </row>
    <row r="17" spans="3:10">
      <c r="C17">
        <f>$C$12/C13</f>
        <v>5.5</v>
      </c>
      <c r="I17" t="s">
        <v>78</v>
      </c>
      <c r="J17">
        <v>1</v>
      </c>
    </row>
    <row r="18" spans="3:10">
      <c r="C18">
        <f t="shared" ref="C18:C19" si="0">$C$12/C14</f>
        <v>5</v>
      </c>
      <c r="I18" t="s">
        <v>20</v>
      </c>
      <c r="J18">
        <v>2</v>
      </c>
    </row>
    <row r="19" spans="3:10">
      <c r="C19">
        <f t="shared" si="0"/>
        <v>4.58333333333333</v>
      </c>
      <c r="I19" t="s">
        <v>79</v>
      </c>
      <c r="J19">
        <v>3</v>
      </c>
    </row>
    <row r="22" spans="9:9">
      <c r="I22" t="str">
        <f>INDEX(I17:J20,1,1)</f>
        <v>a</v>
      </c>
    </row>
    <row r="25" spans="8:9">
      <c r="H25" t="s">
        <v>79</v>
      </c>
      <c r="I25">
        <f>MATCH(H25,I17:I19,0)</f>
        <v>3</v>
      </c>
    </row>
    <row r="27" spans="3:3">
      <c r="C27">
        <v>46</v>
      </c>
    </row>
    <row r="28" spans="3:3">
      <c r="C28">
        <v>4</v>
      </c>
    </row>
    <row r="30" spans="3:3">
      <c r="C30">
        <f>C27/C28</f>
        <v>11.5</v>
      </c>
    </row>
    <row r="31" spans="3:3">
      <c r="C31">
        <f>C30*100</f>
        <v>1150</v>
      </c>
    </row>
    <row r="45" spans="2:3">
      <c r="B45" t="s">
        <v>3</v>
      </c>
      <c r="C45" t="s">
        <v>186</v>
      </c>
    </row>
    <row r="47" spans="2:4">
      <c r="B47" t="s">
        <v>187</v>
      </c>
      <c r="C47" t="s">
        <v>188</v>
      </c>
      <c r="D47" t="s">
        <v>189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>
    <arrUserId title="Rentang8" rangeCreator="" othersAccessPermission="edit"/>
    <arrUserId title="Rentang7" rangeCreator="" othersAccessPermission="edit"/>
    <arrUserId title="Rentang6" rangeCreator="" othersAccessPermission="edit"/>
    <arrUserId title="Rentang5" rangeCreator="" othersAccessPermission="edit"/>
  </rangeList>
  <rangeList sheetStid="1" master=""/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kerjakan</vt:lpstr>
      <vt:lpstr>ref1</vt:lpstr>
      <vt:lpstr>ref2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</dc:creator>
  <cp:lastModifiedBy>aqil</cp:lastModifiedBy>
  <dcterms:created xsi:type="dcterms:W3CDTF">2020-06-23T21:13:00Z</dcterms:created>
  <dcterms:modified xsi:type="dcterms:W3CDTF">2023-01-11T20:54:02Z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KSOReadingLayout">
    <vt:bool>false</vt:bool>
  </property>
  <property fmtid="{D5CDD505-2E9C-101B-9397-08002B2CF9AE}" pid="4" name="ICV">
    <vt:lpwstr>27DFBF0A2A9C4CC0AA70B95AAA4D8826</vt:lpwstr>
  </property>
</Properties>
</file>