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1075" windowHeight="9915"/>
  </bookViews>
  <sheets>
    <sheet name="Perhitungan" sheetId="1" r:id="rId1"/>
    <sheet name="data_tabel" sheetId="2" r:id="rId2"/>
  </sheets>
  <externalReferences>
    <externalReference r:id="rId3"/>
  </externalReferences>
  <definedNames>
    <definedName name="jenis_splitter">[1]Data_Utama!$A$56:$A$58</definedName>
  </definedNames>
  <calcPr calcId="144525"/>
</workbook>
</file>

<file path=xl/calcChain.xml><?xml version="1.0" encoding="utf-8"?>
<calcChain xmlns="http://schemas.openxmlformats.org/spreadsheetml/2006/main">
  <c r="AE33" i="1" l="1"/>
  <c r="AC33" i="1"/>
  <c r="AM33" i="1"/>
  <c r="AO33" i="1"/>
  <c r="AW33" i="1"/>
  <c r="AY33" i="1"/>
  <c r="BI9" i="1"/>
  <c r="BG9" i="1"/>
  <c r="AY9" i="1"/>
  <c r="AW9" i="1"/>
  <c r="AE9" i="1"/>
  <c r="AC9" i="1"/>
  <c r="AM9" i="1"/>
  <c r="AM20" i="1"/>
  <c r="K6" i="2"/>
  <c r="K7" i="2"/>
  <c r="K8" i="2"/>
  <c r="K10" i="2"/>
  <c r="K12" i="2"/>
  <c r="K14" i="2"/>
  <c r="K15" i="2"/>
  <c r="K17" i="2"/>
  <c r="K18" i="2"/>
  <c r="K19" i="2"/>
  <c r="K20" i="2"/>
  <c r="K21" i="2"/>
  <c r="K22" i="2"/>
  <c r="K24" i="2"/>
  <c r="K25" i="2"/>
  <c r="K26" i="2"/>
  <c r="K27" i="2"/>
  <c r="K28" i="2"/>
  <c r="K29" i="2"/>
  <c r="K30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3" i="2"/>
  <c r="K4" i="2"/>
  <c r="K2" i="2"/>
  <c r="I44" i="2"/>
  <c r="I45" i="2"/>
  <c r="I46" i="2"/>
  <c r="I47" i="2"/>
  <c r="I48" i="2"/>
  <c r="I49" i="2"/>
  <c r="I50" i="2"/>
  <c r="I35" i="2"/>
  <c r="I39" i="2"/>
  <c r="I43" i="2"/>
  <c r="I3" i="2"/>
  <c r="I6" i="2"/>
  <c r="I7" i="2"/>
  <c r="I10" i="2"/>
  <c r="I14" i="2"/>
  <c r="I15" i="2"/>
  <c r="I18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M3" i="2"/>
  <c r="M4" i="2"/>
  <c r="I4" i="2" s="1"/>
  <c r="M5" i="2"/>
  <c r="M6" i="2"/>
  <c r="M7" i="2"/>
  <c r="M8" i="2"/>
  <c r="I8" i="2" s="1"/>
  <c r="M9" i="2"/>
  <c r="M10" i="2"/>
  <c r="M11" i="2"/>
  <c r="M12" i="2"/>
  <c r="I12" i="2" s="1"/>
  <c r="M13" i="2"/>
  <c r="M14" i="2"/>
  <c r="M15" i="2"/>
  <c r="M16" i="2"/>
  <c r="M17" i="2"/>
  <c r="I17" i="2" s="1"/>
  <c r="M18" i="2"/>
  <c r="M19" i="2"/>
  <c r="I19" i="2" s="1"/>
  <c r="M20" i="2"/>
  <c r="I20" i="2" s="1"/>
  <c r="M21" i="2"/>
  <c r="I21" i="2" s="1"/>
  <c r="M22" i="2"/>
  <c r="I22" i="2" s="1"/>
  <c r="M23" i="2"/>
  <c r="M24" i="2"/>
  <c r="I24" i="2" s="1"/>
  <c r="M25" i="2"/>
  <c r="I25" i="2" s="1"/>
  <c r="M26" i="2"/>
  <c r="I26" i="2" s="1"/>
  <c r="M27" i="2"/>
  <c r="I27" i="2" s="1"/>
  <c r="M28" i="2"/>
  <c r="I28" i="2" s="1"/>
  <c r="M29" i="2"/>
  <c r="I29" i="2" s="1"/>
  <c r="M30" i="2"/>
  <c r="I30" i="2" s="1"/>
  <c r="M31" i="2"/>
  <c r="M32" i="2"/>
  <c r="I32" i="2" s="1"/>
  <c r="M33" i="2"/>
  <c r="I33" i="2" s="1"/>
  <c r="M34" i="2"/>
  <c r="I34" i="2" s="1"/>
  <c r="M35" i="2"/>
  <c r="M36" i="2"/>
  <c r="I36" i="2" s="1"/>
  <c r="M37" i="2"/>
  <c r="I37" i="2" s="1"/>
  <c r="M38" i="2"/>
  <c r="I38" i="2" s="1"/>
  <c r="M39" i="2"/>
  <c r="M40" i="2"/>
  <c r="I40" i="2" s="1"/>
  <c r="M41" i="2"/>
  <c r="I41" i="2" s="1"/>
  <c r="M42" i="2"/>
  <c r="I42" i="2" s="1"/>
  <c r="M43" i="2"/>
  <c r="M44" i="2"/>
  <c r="M45" i="2"/>
  <c r="M46" i="2"/>
  <c r="M47" i="2"/>
  <c r="M48" i="2"/>
  <c r="M49" i="2"/>
  <c r="M50" i="2"/>
  <c r="M51" i="2"/>
  <c r="O2" i="2"/>
  <c r="M2" i="2"/>
  <c r="I2" i="2" s="1"/>
  <c r="AA39" i="1" l="1"/>
  <c r="BE39" i="1"/>
  <c r="AU39" i="1"/>
  <c r="AK39" i="1"/>
  <c r="AA15" i="1"/>
  <c r="AA8" i="1"/>
  <c r="BE15" i="1"/>
  <c r="AU15" i="1"/>
  <c r="AK15" i="1"/>
  <c r="J11" i="1" l="1"/>
  <c r="J10" i="1"/>
  <c r="J9" i="1"/>
  <c r="J13" i="1"/>
  <c r="AC20" i="1"/>
  <c r="BG44" i="1"/>
  <c r="AW44" i="1"/>
  <c r="AM44" i="1"/>
  <c r="AC44" i="1"/>
  <c r="BG20" i="1"/>
  <c r="AW20" i="1"/>
  <c r="AO32" i="1" l="1"/>
  <c r="AY32" i="1"/>
  <c r="AY8" i="1"/>
  <c r="AE32" i="1"/>
  <c r="AE8" i="1"/>
  <c r="BI8" i="1"/>
  <c r="AO8" i="1"/>
  <c r="I23" i="1"/>
  <c r="J21" i="1"/>
  <c r="J23" i="1" s="1"/>
  <c r="J8" i="1"/>
  <c r="I12" i="1" s="1"/>
  <c r="AO9" i="1" l="1"/>
  <c r="AE10" i="1"/>
  <c r="AK8" i="1" s="1"/>
  <c r="AC10" i="1"/>
  <c r="AC19" i="1" s="1"/>
  <c r="AC21" i="1" s="1"/>
  <c r="AC22" i="1" s="1"/>
  <c r="AO10" i="1" l="1"/>
  <c r="AU8" i="1" l="1"/>
  <c r="AW10" i="1" s="1"/>
  <c r="AW19" i="1" s="1"/>
  <c r="AW21" i="1" s="1"/>
  <c r="AM10" i="1"/>
  <c r="AM19" i="1" s="1"/>
  <c r="AM21" i="1" s="1"/>
  <c r="AW22" i="1" l="1"/>
  <c r="AM22" i="1"/>
  <c r="AY10" i="1"/>
  <c r="BE8" i="1" s="1"/>
  <c r="BI10" i="1" s="1"/>
  <c r="U30" i="1" s="1"/>
  <c r="AA32" i="1" s="1"/>
  <c r="AE34" i="1" l="1"/>
  <c r="AK32" i="1" s="1"/>
  <c r="BG10" i="1"/>
  <c r="BG19" i="1" s="1"/>
  <c r="BG21" i="1" s="1"/>
  <c r="I17" i="1"/>
  <c r="AO34" i="1" l="1"/>
  <c r="AU32" i="1" s="1"/>
  <c r="AW34" i="1" s="1"/>
  <c r="AW43" i="1" s="1"/>
  <c r="AW45" i="1" s="1"/>
  <c r="AW46" i="1" s="1"/>
  <c r="AM34" i="1"/>
  <c r="AM43" i="1" s="1"/>
  <c r="AM45" i="1" s="1"/>
  <c r="AM46" i="1" s="1"/>
  <c r="AC34" i="1"/>
  <c r="AC43" i="1" s="1"/>
  <c r="AC45" i="1" s="1"/>
  <c r="AC46" i="1" s="1"/>
  <c r="BG22" i="1"/>
  <c r="I16" i="1"/>
  <c r="AY34" i="1" l="1"/>
  <c r="BG43" i="1" l="1"/>
  <c r="BG45" i="1" s="1"/>
  <c r="BG46" i="1" s="1"/>
</calcChain>
</file>

<file path=xl/sharedStrings.xml><?xml version="1.0" encoding="utf-8"?>
<sst xmlns="http://schemas.openxmlformats.org/spreadsheetml/2006/main" count="745" uniqueCount="127">
  <si>
    <t>Redaman Input Rasio</t>
  </si>
  <si>
    <t>:</t>
  </si>
  <si>
    <t>dbm</t>
  </si>
  <si>
    <t>Loss Splitter</t>
  </si>
  <si>
    <t>Output Redaman</t>
  </si>
  <si>
    <t>Loss Rasio</t>
  </si>
  <si>
    <t>Loss Kabel per meter</t>
  </si>
  <si>
    <t>Standard Kabel</t>
  </si>
  <si>
    <t>Loss Aksesoris</t>
  </si>
  <si>
    <t>Pigtail</t>
  </si>
  <si>
    <t>Konektor</t>
  </si>
  <si>
    <t>Loss Instalasi</t>
  </si>
  <si>
    <t>Splice</t>
  </si>
  <si>
    <t>Panjang Kabel (M)</t>
  </si>
  <si>
    <t>Menghitung Nilai Los Rasio</t>
  </si>
  <si>
    <t>Menentukan Rasio</t>
  </si>
  <si>
    <t>Data Rasio</t>
  </si>
  <si>
    <t>1:99</t>
  </si>
  <si>
    <t>2:98</t>
  </si>
  <si>
    <t>3:97</t>
  </si>
  <si>
    <t>4:96</t>
  </si>
  <si>
    <t>5:95</t>
  </si>
  <si>
    <t>6:94</t>
  </si>
  <si>
    <t>7:93</t>
  </si>
  <si>
    <t>8:92</t>
  </si>
  <si>
    <t>9:91</t>
  </si>
  <si>
    <t>10:90</t>
  </si>
  <si>
    <t>11:89</t>
  </si>
  <si>
    <t>12:88</t>
  </si>
  <si>
    <t>13:87</t>
  </si>
  <si>
    <t>14:86</t>
  </si>
  <si>
    <t>15:85</t>
  </si>
  <si>
    <t>16:84</t>
  </si>
  <si>
    <t>17:83</t>
  </si>
  <si>
    <t>18:82</t>
  </si>
  <si>
    <t>19:81</t>
  </si>
  <si>
    <t>20:80</t>
  </si>
  <si>
    <t>21:79</t>
  </si>
  <si>
    <t>22:78</t>
  </si>
  <si>
    <t>23:77</t>
  </si>
  <si>
    <t>24:76</t>
  </si>
  <si>
    <t>25:75</t>
  </si>
  <si>
    <t>26:74</t>
  </si>
  <si>
    <t>27:73</t>
  </si>
  <si>
    <t>28:72</t>
  </si>
  <si>
    <t>29:71</t>
  </si>
  <si>
    <t>30:70</t>
  </si>
  <si>
    <t>31:69</t>
  </si>
  <si>
    <t>32:68</t>
  </si>
  <si>
    <t>33:67</t>
  </si>
  <si>
    <t>34:66</t>
  </si>
  <si>
    <t>35:65</t>
  </si>
  <si>
    <t>36:64</t>
  </si>
  <si>
    <t>37:63</t>
  </si>
  <si>
    <t>38:62</t>
  </si>
  <si>
    <t>39:61</t>
  </si>
  <si>
    <t>40:60</t>
  </si>
  <si>
    <t>41:59</t>
  </si>
  <si>
    <t>42:58</t>
  </si>
  <si>
    <t>43:57</t>
  </si>
  <si>
    <t>44:56</t>
  </si>
  <si>
    <t>45:55</t>
  </si>
  <si>
    <t>46:54</t>
  </si>
  <si>
    <t>47:53</t>
  </si>
  <si>
    <t>48:52</t>
  </si>
  <si>
    <t>49:51</t>
  </si>
  <si>
    <t>50:50</t>
  </si>
  <si>
    <t>Rasio</t>
  </si>
  <si>
    <t>ODP 1</t>
  </si>
  <si>
    <t>ODP 2</t>
  </si>
  <si>
    <t>ODP 3</t>
  </si>
  <si>
    <t>ODP 4</t>
  </si>
  <si>
    <t>ODP 5</t>
  </si>
  <si>
    <t>IN</t>
  </si>
  <si>
    <t>RASIO</t>
  </si>
  <si>
    <t>M</t>
  </si>
  <si>
    <t>Output Kabel</t>
  </si>
  <si>
    <t>%</t>
  </si>
  <si>
    <t>Out Splitter</t>
  </si>
  <si>
    <t>ODP 6</t>
  </si>
  <si>
    <t>ODP 7</t>
  </si>
  <si>
    <t>ODP 8</t>
  </si>
  <si>
    <t>Created by Arey GriyaNet</t>
  </si>
  <si>
    <t>1:2</t>
  </si>
  <si>
    <t>1:4</t>
  </si>
  <si>
    <t>1:8</t>
  </si>
  <si>
    <t>1:16</t>
  </si>
  <si>
    <t>1:32</t>
  </si>
  <si>
    <t>Konektor/Barel</t>
  </si>
  <si>
    <t>pcs</t>
  </si>
  <si>
    <t>Sambungan</t>
  </si>
  <si>
    <t>BACK BOUND</t>
  </si>
  <si>
    <t>JALUR SPLITER</t>
  </si>
  <si>
    <t>JALUR CLIENT</t>
  </si>
  <si>
    <t>SPLITTER</t>
  </si>
  <si>
    <t>TOOL RASIO FTTH</t>
  </si>
  <si>
    <t>Splitter</t>
  </si>
  <si>
    <t>In Splitter</t>
  </si>
  <si>
    <t>Out Rasio:</t>
  </si>
  <si>
    <t>Loss:</t>
  </si>
  <si>
    <t>Kabel:</t>
  </si>
  <si>
    <t>Instalasi ODP 1 -&gt; 2</t>
  </si>
  <si>
    <t>Pigtail:</t>
  </si>
  <si>
    <t>Konektor:</t>
  </si>
  <si>
    <t>Sambungan:</t>
  </si>
  <si>
    <t>RASIO -&gt; SPLITTER</t>
  </si>
  <si>
    <t>SPLITTER -&gt; ONU</t>
  </si>
  <si>
    <t>Instalasi ODP 2 -&gt; 3</t>
  </si>
  <si>
    <t>Instalasi ODP 3 -&gt; 4</t>
  </si>
  <si>
    <t>OLT:</t>
  </si>
  <si>
    <t>Instalasi OLT -&gt; ODP 1</t>
  </si>
  <si>
    <t>Instalasi ODP 4 -&gt; 5</t>
  </si>
  <si>
    <t>ONU:</t>
  </si>
  <si>
    <t>Instalasi ODP 5 -&gt; 6</t>
  </si>
  <si>
    <t>Instalasi ODP 6 -&gt; 7</t>
  </si>
  <si>
    <t>Instalasi ODP 7 -&gt; 8</t>
  </si>
  <si>
    <t>OUT ODC 4</t>
  </si>
  <si>
    <t>Standard Loss Redaman</t>
  </si>
  <si>
    <t>Pasif Splitter</t>
  </si>
  <si>
    <t>Panduan Penggunaan</t>
  </si>
  <si>
    <t>: https://www.youtube.com/@griya-net</t>
  </si>
  <si>
    <t>Standard Value</t>
  </si>
  <si>
    <t>Custom Value</t>
  </si>
  <si>
    <t>Merk</t>
  </si>
  <si>
    <t>Global</t>
  </si>
  <si>
    <t>Updated: 24 Juli 2023</t>
  </si>
  <si>
    <t>Updated : 24 Juli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</si>
</sst>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2" tint="-0.74999237037263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93">
    <xf numFmtId="0" fontId="0" fillId="0" borderId="0" xfId="0"/>
    <xf numFmtId="0" fontId="0" fillId="0" borderId="0" xfId="0" applyProtection="1"/>
    <xf numFmtId="0" fontId="0" fillId="2" borderId="1" xfId="0" applyFill="1" applyBorder="1" applyProtection="1">
      <protection locked="0"/>
    </xf>
    <xf numFmtId="0" fontId="0" fillId="2" borderId="1" xfId="0" applyFill="1" applyBorder="1" applyProtection="1"/>
    <xf numFmtId="0" fontId="0" fillId="2" borderId="3" xfId="0" applyFill="1" applyBorder="1" applyProtection="1"/>
    <xf numFmtId="0" fontId="0" fillId="3" borderId="1" xfId="0" applyFill="1" applyBorder="1" applyAlignment="1" applyProtection="1">
      <alignment horizontal="center"/>
      <protection locked="0"/>
    </xf>
    <xf numFmtId="0" fontId="0" fillId="0" borderId="2" xfId="0" applyBorder="1" applyProtection="1"/>
    <xf numFmtId="0" fontId="0" fillId="0" borderId="3" xfId="0" applyBorder="1" applyProtection="1"/>
    <xf numFmtId="0" fontId="0" fillId="4" borderId="3" xfId="0" applyFill="1" applyBorder="1" applyProtection="1"/>
    <xf numFmtId="0" fontId="0" fillId="3" borderId="3" xfId="0" applyFill="1" applyBorder="1" applyProtection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Protection="1"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Protection="1">
      <protection locked="0"/>
    </xf>
    <xf numFmtId="0" fontId="0" fillId="2" borderId="8" xfId="0" applyFill="1" applyBorder="1" applyProtection="1"/>
    <xf numFmtId="0" fontId="0" fillId="3" borderId="1" xfId="0" applyFill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1" fillId="0" borderId="0" xfId="0" applyFont="1" applyBorder="1" applyProtection="1">
      <protection locked="0"/>
    </xf>
    <xf numFmtId="0" fontId="0" fillId="0" borderId="9" xfId="0" applyBorder="1"/>
    <xf numFmtId="0" fontId="0" fillId="0" borderId="11" xfId="0" applyBorder="1" applyProtection="1">
      <protection locked="0"/>
    </xf>
    <xf numFmtId="0" fontId="0" fillId="0" borderId="12" xfId="0" applyBorder="1"/>
    <xf numFmtId="0" fontId="0" fillId="0" borderId="13" xfId="0" applyBorder="1" applyProtection="1">
      <protection locked="0"/>
    </xf>
    <xf numFmtId="0" fontId="0" fillId="0" borderId="14" xfId="0" applyBorder="1"/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Border="1" applyProtection="1"/>
    <xf numFmtId="0" fontId="0" fillId="5" borderId="2" xfId="0" applyFill="1" applyBorder="1" applyProtection="1">
      <protection locked="0"/>
    </xf>
    <xf numFmtId="0" fontId="0" fillId="5" borderId="3" xfId="0" applyFill="1" applyBorder="1" applyProtection="1">
      <protection locked="0"/>
    </xf>
    <xf numFmtId="0" fontId="0" fillId="5" borderId="3" xfId="0" applyFill="1" applyBorder="1" applyProtection="1"/>
    <xf numFmtId="0" fontId="0" fillId="3" borderId="2" xfId="0" applyFill="1" applyBorder="1" applyAlignment="1" applyProtection="1">
      <alignment horizontal="right" vertical="center"/>
      <protection locked="0"/>
    </xf>
    <xf numFmtId="0" fontId="3" fillId="2" borderId="3" xfId="0" applyFont="1" applyFill="1" applyBorder="1" applyAlignment="1" applyProtection="1">
      <alignment vertical="center"/>
    </xf>
    <xf numFmtId="0" fontId="0" fillId="3" borderId="3" xfId="0" applyFill="1" applyBorder="1" applyAlignment="1" applyProtection="1">
      <alignment horizontal="left" vertical="center"/>
    </xf>
    <xf numFmtId="4" fontId="3" fillId="2" borderId="26" xfId="0" applyNumberFormat="1" applyFont="1" applyFill="1" applyBorder="1" applyAlignment="1" applyProtection="1">
      <alignment vertical="center"/>
    </xf>
    <xf numFmtId="0" fontId="4" fillId="0" borderId="0" xfId="0" applyFont="1" applyAlignment="1" applyProtection="1">
      <alignment horizontal="left" vertical="center"/>
    </xf>
    <xf numFmtId="49" fontId="0" fillId="0" borderId="1" xfId="0" applyNumberFormat="1" applyBorder="1"/>
    <xf numFmtId="49" fontId="0" fillId="0" borderId="1" xfId="0" applyNumberFormat="1" applyFill="1" applyBorder="1"/>
    <xf numFmtId="4" fontId="3" fillId="6" borderId="2" xfId="0" applyNumberFormat="1" applyFont="1" applyFill="1" applyBorder="1" applyProtection="1"/>
    <xf numFmtId="0" fontId="3" fillId="5" borderId="3" xfId="0" applyFont="1" applyFill="1" applyBorder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3" fillId="5" borderId="4" xfId="0" applyFont="1" applyFill="1" applyBorder="1" applyAlignment="1" applyProtection="1">
      <alignment vertical="center"/>
    </xf>
    <xf numFmtId="0" fontId="3" fillId="5" borderId="31" xfId="0" applyFont="1" applyFill="1" applyBorder="1" applyAlignment="1" applyProtection="1">
      <alignment vertical="center"/>
    </xf>
    <xf numFmtId="4" fontId="3" fillId="2" borderId="10" xfId="0" applyNumberFormat="1" applyFont="1" applyFill="1" applyBorder="1" applyAlignment="1" applyProtection="1">
      <alignment vertical="center"/>
    </xf>
    <xf numFmtId="0" fontId="3" fillId="2" borderId="20" xfId="0" applyFont="1" applyFill="1" applyBorder="1" applyAlignment="1" applyProtection="1">
      <alignment vertical="center"/>
    </xf>
    <xf numFmtId="0" fontId="0" fillId="3" borderId="28" xfId="0" applyFill="1" applyBorder="1" applyAlignment="1" applyProtection="1">
      <alignment horizontal="right" vertical="center"/>
      <protection locked="0"/>
    </xf>
    <xf numFmtId="0" fontId="0" fillId="3" borderId="20" xfId="0" applyFill="1" applyBorder="1" applyAlignment="1" applyProtection="1">
      <alignment horizontal="left" vertical="center"/>
    </xf>
    <xf numFmtId="0" fontId="3" fillId="5" borderId="30" xfId="0" applyFont="1" applyFill="1" applyBorder="1" applyAlignment="1" applyProtection="1">
      <alignment horizontal="left" vertical="center"/>
    </xf>
    <xf numFmtId="0" fontId="3" fillId="5" borderId="3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vertical="center"/>
    </xf>
    <xf numFmtId="0" fontId="3" fillId="8" borderId="31" xfId="0" applyFont="1" applyFill="1" applyBorder="1" applyAlignment="1" applyProtection="1">
      <alignment vertical="center"/>
    </xf>
    <xf numFmtId="0" fontId="3" fillId="8" borderId="33" xfId="0" applyFont="1" applyFill="1" applyBorder="1" applyAlignment="1" applyProtection="1">
      <alignment vertical="center"/>
    </xf>
    <xf numFmtId="0" fontId="3" fillId="12" borderId="31" xfId="0" applyFont="1" applyFill="1" applyBorder="1" applyAlignment="1" applyProtection="1">
      <alignment vertical="center"/>
    </xf>
    <xf numFmtId="0" fontId="3" fillId="12" borderId="33" xfId="0" applyFont="1" applyFill="1" applyBorder="1" applyAlignment="1" applyProtection="1">
      <alignment vertical="center"/>
    </xf>
    <xf numFmtId="4" fontId="3" fillId="16" borderId="23" xfId="0" applyNumberFormat="1" applyFont="1" applyFill="1" applyBorder="1" applyProtection="1"/>
    <xf numFmtId="0" fontId="3" fillId="12" borderId="4" xfId="0" applyFont="1" applyFill="1" applyBorder="1" applyAlignment="1" applyProtection="1">
      <alignment vertical="center"/>
    </xf>
    <xf numFmtId="0" fontId="3" fillId="12" borderId="29" xfId="0" applyFont="1" applyFill="1" applyBorder="1" applyAlignment="1" applyProtection="1">
      <alignment vertical="center"/>
    </xf>
    <xf numFmtId="0" fontId="5" fillId="0" borderId="0" xfId="0" applyFont="1" applyAlignment="1" applyProtection="1">
      <alignment horizontal="left" vertical="center"/>
    </xf>
    <xf numFmtId="0" fontId="0" fillId="0" borderId="1" xfId="0" applyBorder="1" applyProtection="1"/>
    <xf numFmtId="0" fontId="0" fillId="3" borderId="2" xfId="0" applyFill="1" applyBorder="1" applyAlignment="1" applyProtection="1">
      <alignment horizontal="center"/>
      <protection locked="0"/>
    </xf>
    <xf numFmtId="4" fontId="0" fillId="2" borderId="2" xfId="0" applyNumberFormat="1" applyFill="1" applyBorder="1" applyProtection="1"/>
    <xf numFmtId="4" fontId="0" fillId="2" borderId="4" xfId="0" applyNumberFormat="1" applyFill="1" applyBorder="1" applyProtection="1"/>
    <xf numFmtId="3" fontId="0" fillId="3" borderId="1" xfId="0" applyNumberFormat="1" applyFill="1" applyBorder="1" applyAlignment="1" applyProtection="1">
      <alignment horizontal="center"/>
      <protection locked="0"/>
    </xf>
    <xf numFmtId="4" fontId="0" fillId="2" borderId="1" xfId="0" applyNumberFormat="1" applyFill="1" applyBorder="1" applyProtection="1"/>
    <xf numFmtId="3" fontId="3" fillId="3" borderId="4" xfId="0" applyNumberFormat="1" applyFont="1" applyFill="1" applyBorder="1" applyAlignment="1" applyProtection="1">
      <alignment vertical="center"/>
      <protection locked="0"/>
    </xf>
    <xf numFmtId="0" fontId="0" fillId="0" borderId="3" xfId="0" applyBorder="1"/>
    <xf numFmtId="49" fontId="0" fillId="0" borderId="0" xfId="0" applyNumberFormat="1" applyProtection="1"/>
    <xf numFmtId="0" fontId="0" fillId="5" borderId="35" xfId="0" applyFill="1" applyBorder="1" applyProtection="1"/>
    <xf numFmtId="0" fontId="0" fillId="5" borderId="38" xfId="0" applyFill="1" applyBorder="1" applyProtection="1"/>
    <xf numFmtId="0" fontId="0" fillId="5" borderId="54" xfId="0" applyFill="1" applyBorder="1" applyProtection="1"/>
    <xf numFmtId="0" fontId="0" fillId="5" borderId="38" xfId="0" applyFill="1" applyBorder="1" applyProtection="1">
      <protection locked="0"/>
    </xf>
    <xf numFmtId="0" fontId="0" fillId="5" borderId="38" xfId="0" applyFill="1" applyBorder="1"/>
    <xf numFmtId="0" fontId="0" fillId="5" borderId="40" xfId="0" applyFill="1" applyBorder="1"/>
    <xf numFmtId="0" fontId="0" fillId="5" borderId="36" xfId="0" applyFill="1" applyBorder="1" applyProtection="1"/>
    <xf numFmtId="0" fontId="0" fillId="5" borderId="37" xfId="0" applyFill="1" applyBorder="1" applyProtection="1"/>
    <xf numFmtId="0" fontId="0" fillId="5" borderId="39" xfId="0" applyFill="1" applyBorder="1" applyProtection="1"/>
    <xf numFmtId="0" fontId="0" fillId="5" borderId="39" xfId="0" applyFill="1" applyBorder="1"/>
    <xf numFmtId="0" fontId="0" fillId="5" borderId="42" xfId="0" applyFill="1" applyBorder="1"/>
    <xf numFmtId="0" fontId="0" fillId="5" borderId="41" xfId="0" applyFill="1" applyBorder="1"/>
    <xf numFmtId="0" fontId="0" fillId="5" borderId="41" xfId="0" applyFill="1" applyBorder="1" applyProtection="1"/>
    <xf numFmtId="0" fontId="0" fillId="5" borderId="0" xfId="0" applyFill="1" applyBorder="1" applyProtection="1"/>
    <xf numFmtId="0" fontId="1" fillId="5" borderId="0" xfId="0" applyFont="1" applyFill="1" applyBorder="1" applyAlignment="1" applyProtection="1"/>
    <xf numFmtId="0" fontId="2" fillId="5" borderId="0" xfId="0" applyFont="1" applyFill="1" applyBorder="1" applyAlignment="1" applyProtection="1"/>
    <xf numFmtId="1" fontId="2" fillId="5" borderId="0" xfId="0" applyNumberFormat="1" applyFont="1" applyFill="1" applyBorder="1" applyAlignment="1" applyProtection="1">
      <alignment horizontal="right"/>
    </xf>
    <xf numFmtId="1" fontId="2" fillId="5" borderId="0" xfId="0" applyNumberFormat="1" applyFont="1" applyFill="1" applyBorder="1" applyAlignment="1" applyProtection="1">
      <alignment horizontal="left"/>
    </xf>
    <xf numFmtId="4" fontId="3" fillId="5" borderId="0" xfId="0" applyNumberFormat="1" applyFont="1" applyFill="1" applyBorder="1" applyAlignment="1" applyProtection="1">
      <alignment horizontal="right"/>
    </xf>
    <xf numFmtId="0" fontId="3" fillId="5" borderId="0" xfId="0" applyFont="1" applyFill="1" applyBorder="1" applyAlignment="1" applyProtection="1">
      <alignment horizontal="left"/>
    </xf>
    <xf numFmtId="4" fontId="3" fillId="5" borderId="0" xfId="0" applyNumberFormat="1" applyFont="1" applyFill="1" applyBorder="1" applyProtection="1"/>
    <xf numFmtId="0" fontId="3" fillId="5" borderId="0" xfId="0" applyFont="1" applyFill="1" applyBorder="1" applyProtection="1"/>
    <xf numFmtId="164" fontId="3" fillId="5" borderId="0" xfId="0" applyNumberFormat="1" applyFont="1" applyFill="1" applyBorder="1" applyProtection="1"/>
    <xf numFmtId="0" fontId="0" fillId="5" borderId="0" xfId="0" applyFill="1" applyBorder="1"/>
    <xf numFmtId="0" fontId="3" fillId="2" borderId="10" xfId="0" applyFont="1" applyFill="1" applyBorder="1" applyAlignment="1" applyProtection="1">
      <alignment vertical="center"/>
    </xf>
    <xf numFmtId="3" fontId="3" fillId="3" borderId="29" xfId="0" applyNumberFormat="1" applyFont="1" applyFill="1" applyBorder="1" applyAlignment="1" applyProtection="1">
      <alignment vertical="center"/>
      <protection locked="0"/>
    </xf>
    <xf numFmtId="3" fontId="3" fillId="3" borderId="10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Protection="1">
      <protection locked="0"/>
    </xf>
    <xf numFmtId="0" fontId="0" fillId="2" borderId="8" xfId="0" applyFill="1" applyBorder="1" applyProtection="1">
      <protection locked="0"/>
    </xf>
    <xf numFmtId="3" fontId="3" fillId="3" borderId="4" xfId="0" applyNumberFormat="1" applyFont="1" applyFill="1" applyBorder="1" applyAlignment="1" applyProtection="1">
      <alignment horizontal="right"/>
      <protection locked="0"/>
    </xf>
    <xf numFmtId="0" fontId="3" fillId="8" borderId="31" xfId="0" applyFont="1" applyFill="1" applyBorder="1" applyAlignment="1" applyProtection="1">
      <alignment horizontal="left"/>
    </xf>
    <xf numFmtId="0" fontId="2" fillId="16" borderId="29" xfId="0" applyFont="1" applyFill="1" applyBorder="1" applyAlignment="1" applyProtection="1"/>
    <xf numFmtId="0" fontId="2" fillId="16" borderId="24" xfId="0" applyFont="1" applyFill="1" applyBorder="1" applyAlignment="1" applyProtection="1"/>
    <xf numFmtId="3" fontId="3" fillId="3" borderId="43" xfId="0" applyNumberFormat="1" applyFont="1" applyFill="1" applyBorder="1" applyAlignment="1" applyProtection="1">
      <alignment vertical="center"/>
      <protection locked="0"/>
    </xf>
    <xf numFmtId="0" fontId="3" fillId="5" borderId="32" xfId="0" applyFont="1" applyFill="1" applyBorder="1" applyAlignment="1" applyProtection="1">
      <alignment vertical="center"/>
    </xf>
    <xf numFmtId="4" fontId="3" fillId="6" borderId="0" xfId="0" applyNumberFormat="1" applyFont="1" applyFill="1" applyBorder="1" applyAlignment="1" applyProtection="1">
      <alignment horizontal="center" vertical="center"/>
    </xf>
    <xf numFmtId="0" fontId="3" fillId="6" borderId="10" xfId="0" applyFont="1" applyFill="1" applyBorder="1" applyAlignment="1" applyProtection="1">
      <alignment vertical="center"/>
    </xf>
    <xf numFmtId="0" fontId="3" fillId="6" borderId="20" xfId="0" applyFont="1" applyFill="1" applyBorder="1" applyAlignment="1" applyProtection="1">
      <alignment vertical="center"/>
    </xf>
    <xf numFmtId="0" fontId="0" fillId="3" borderId="10" xfId="0" applyFill="1" applyBorder="1" applyAlignment="1" applyProtection="1">
      <alignment horizontal="right" vertical="center"/>
      <protection locked="0"/>
    </xf>
    <xf numFmtId="4" fontId="3" fillId="2" borderId="25" xfId="0" applyNumberFormat="1" applyFont="1" applyFill="1" applyBorder="1" applyAlignment="1" applyProtection="1">
      <alignment vertical="center"/>
    </xf>
    <xf numFmtId="4" fontId="3" fillId="6" borderId="10" xfId="0" applyNumberFormat="1" applyFont="1" applyFill="1" applyBorder="1" applyAlignment="1" applyProtection="1">
      <alignment horizontal="center" vertical="center"/>
    </xf>
    <xf numFmtId="4" fontId="3" fillId="6" borderId="20" xfId="0" applyNumberFormat="1" applyFont="1" applyFill="1" applyBorder="1" applyAlignment="1" applyProtection="1">
      <alignment horizontal="center" vertical="center"/>
    </xf>
    <xf numFmtId="4" fontId="3" fillId="6" borderId="10" xfId="0" applyNumberFormat="1" applyFont="1" applyFill="1" applyBorder="1" applyAlignment="1" applyProtection="1">
      <alignment horizontal="right" vertical="center"/>
    </xf>
    <xf numFmtId="1" fontId="2" fillId="19" borderId="28" xfId="0" applyNumberFormat="1" applyFont="1" applyFill="1" applyBorder="1" applyAlignment="1" applyProtection="1">
      <alignment horizontal="right"/>
    </xf>
    <xf numFmtId="1" fontId="2" fillId="19" borderId="30" xfId="0" applyNumberFormat="1" applyFont="1" applyFill="1" applyBorder="1" applyAlignment="1" applyProtection="1">
      <alignment horizontal="left"/>
    </xf>
    <xf numFmtId="4" fontId="3" fillId="19" borderId="2" xfId="0" applyNumberFormat="1" applyFont="1" applyFill="1" applyBorder="1" applyAlignment="1" applyProtection="1">
      <alignment horizontal="right"/>
    </xf>
    <xf numFmtId="0" fontId="3" fillId="19" borderId="31" xfId="0" applyFont="1" applyFill="1" applyBorder="1" applyAlignment="1" applyProtection="1">
      <alignment horizontal="left"/>
    </xf>
    <xf numFmtId="0" fontId="3" fillId="13" borderId="3" xfId="0" applyFont="1" applyFill="1" applyBorder="1" applyAlignment="1" applyProtection="1">
      <alignment horizontal="left"/>
    </xf>
    <xf numFmtId="0" fontId="3" fillId="18" borderId="3" xfId="0" applyFont="1" applyFill="1" applyBorder="1" applyAlignment="1" applyProtection="1">
      <alignment horizontal="left"/>
    </xf>
    <xf numFmtId="4" fontId="3" fillId="18" borderId="2" xfId="0" applyNumberFormat="1" applyFont="1" applyFill="1" applyBorder="1" applyAlignment="1" applyProtection="1">
      <alignment horizontal="right"/>
    </xf>
    <xf numFmtId="1" fontId="2" fillId="19" borderId="20" xfId="0" applyNumberFormat="1" applyFont="1" applyFill="1" applyBorder="1" applyAlignment="1" applyProtection="1">
      <alignment horizontal="left"/>
    </xf>
    <xf numFmtId="4" fontId="3" fillId="13" borderId="2" xfId="0" applyNumberFormat="1" applyFont="1" applyFill="1" applyBorder="1" applyAlignment="1" applyProtection="1">
      <alignment horizontal="right"/>
    </xf>
    <xf numFmtId="0" fontId="3" fillId="19" borderId="3" xfId="0" applyFont="1" applyFill="1" applyBorder="1" applyAlignment="1" applyProtection="1">
      <alignment horizontal="left"/>
    </xf>
    <xf numFmtId="4" fontId="3" fillId="18" borderId="4" xfId="0" applyNumberFormat="1" applyFont="1" applyFill="1" applyBorder="1" applyAlignment="1" applyProtection="1">
      <alignment horizontal="right"/>
    </xf>
    <xf numFmtId="4" fontId="3" fillId="6" borderId="10" xfId="0" applyNumberFormat="1" applyFont="1" applyFill="1" applyBorder="1" applyAlignment="1" applyProtection="1">
      <alignment horizontal="center"/>
    </xf>
    <xf numFmtId="4" fontId="3" fillId="6" borderId="20" xfId="0" applyNumberFormat="1" applyFont="1" applyFill="1" applyBorder="1" applyAlignment="1" applyProtection="1">
      <alignment horizontal="center"/>
    </xf>
    <xf numFmtId="4" fontId="3" fillId="6" borderId="10" xfId="0" applyNumberFormat="1" applyFont="1" applyFill="1" applyBorder="1" applyAlignment="1" applyProtection="1">
      <alignment horizontal="right"/>
    </xf>
    <xf numFmtId="0" fontId="3" fillId="6" borderId="2" xfId="0" applyFont="1" applyFill="1" applyBorder="1" applyAlignment="1" applyProtection="1">
      <alignment horizontal="right"/>
    </xf>
    <xf numFmtId="164" fontId="3" fillId="16" borderId="23" xfId="0" applyNumberFormat="1" applyFont="1" applyFill="1" applyBorder="1" applyAlignment="1" applyProtection="1">
      <alignment horizontal="right"/>
    </xf>
    <xf numFmtId="4" fontId="3" fillId="6" borderId="0" xfId="0" applyNumberFormat="1" applyFont="1" applyFill="1" applyBorder="1" applyAlignment="1" applyProtection="1">
      <alignment horizontal="center"/>
    </xf>
    <xf numFmtId="4" fontId="3" fillId="6" borderId="48" xfId="0" applyNumberFormat="1" applyFont="1" applyFill="1" applyBorder="1" applyAlignment="1" applyProtection="1">
      <alignment horizontal="center"/>
    </xf>
    <xf numFmtId="0" fontId="3" fillId="6" borderId="6" xfId="0" applyFont="1" applyFill="1" applyBorder="1" applyProtection="1"/>
    <xf numFmtId="164" fontId="3" fillId="6" borderId="23" xfId="0" applyNumberFormat="1" applyFont="1" applyFill="1" applyBorder="1" applyProtection="1"/>
    <xf numFmtId="164" fontId="3" fillId="6" borderId="24" xfId="0" applyNumberFormat="1" applyFont="1" applyFill="1" applyBorder="1" applyProtection="1"/>
    <xf numFmtId="4" fontId="3" fillId="6" borderId="5" xfId="0" applyNumberFormat="1" applyFont="1" applyFill="1" applyBorder="1" applyProtection="1"/>
    <xf numFmtId="0" fontId="3" fillId="6" borderId="2" xfId="0" applyFont="1" applyFill="1" applyBorder="1" applyProtection="1"/>
    <xf numFmtId="4" fontId="3" fillId="16" borderId="2" xfId="0" applyNumberFormat="1" applyFont="1" applyFill="1" applyBorder="1" applyAlignment="1" applyProtection="1">
      <alignment horizontal="right"/>
    </xf>
    <xf numFmtId="0" fontId="3" fillId="16" borderId="3" xfId="0" applyFont="1" applyFill="1" applyBorder="1" applyAlignment="1" applyProtection="1">
      <alignment horizontal="left"/>
    </xf>
    <xf numFmtId="1" fontId="2" fillId="19" borderId="2" xfId="0" applyNumberFormat="1" applyFont="1" applyFill="1" applyBorder="1" applyAlignment="1" applyProtection="1">
      <alignment horizontal="right"/>
    </xf>
    <xf numFmtId="1" fontId="2" fillId="19" borderId="31" xfId="0" applyNumberFormat="1" applyFont="1" applyFill="1" applyBorder="1" applyAlignment="1" applyProtection="1">
      <alignment horizontal="left"/>
    </xf>
    <xf numFmtId="3" fontId="3" fillId="10" borderId="10" xfId="0" applyNumberFormat="1" applyFont="1" applyFill="1" applyBorder="1" applyAlignment="1" applyProtection="1">
      <alignment vertical="center"/>
    </xf>
    <xf numFmtId="3" fontId="3" fillId="10" borderId="4" xfId="0" applyNumberFormat="1" applyFont="1" applyFill="1" applyBorder="1" applyAlignment="1" applyProtection="1">
      <alignment vertical="center"/>
    </xf>
    <xf numFmtId="3" fontId="3" fillId="10" borderId="29" xfId="0" applyNumberFormat="1" applyFont="1" applyFill="1" applyBorder="1" applyAlignment="1" applyProtection="1">
      <alignment vertical="center"/>
    </xf>
    <xf numFmtId="0" fontId="0" fillId="3" borderId="4" xfId="0" applyFill="1" applyBorder="1" applyAlignment="1" applyProtection="1">
      <alignment horizontal="right" vertical="center"/>
      <protection locked="0"/>
    </xf>
    <xf numFmtId="4" fontId="3" fillId="16" borderId="4" xfId="0" applyNumberFormat="1" applyFont="1" applyFill="1" applyBorder="1" applyAlignment="1" applyProtection="1">
      <alignment horizontal="right"/>
    </xf>
    <xf numFmtId="3" fontId="3" fillId="3" borderId="46" xfId="0" applyNumberFormat="1" applyFont="1" applyFill="1" applyBorder="1" applyAlignment="1" applyProtection="1">
      <alignment horizontal="right" vertical="center"/>
      <protection locked="0"/>
    </xf>
    <xf numFmtId="0" fontId="3" fillId="5" borderId="8" xfId="0" applyFont="1" applyFill="1" applyBorder="1" applyAlignment="1" applyProtection="1">
      <alignment horizontal="left" vertical="center"/>
    </xf>
    <xf numFmtId="3" fontId="3" fillId="3" borderId="4" xfId="0" applyNumberFormat="1" applyFont="1" applyFill="1" applyBorder="1" applyAlignment="1" applyProtection="1">
      <alignment horizontal="right" vertical="center"/>
      <protection locked="0"/>
    </xf>
    <xf numFmtId="0" fontId="3" fillId="5" borderId="4" xfId="0" applyFont="1" applyFill="1" applyBorder="1" applyAlignment="1" applyProtection="1">
      <alignment horizontal="left" vertical="center"/>
    </xf>
    <xf numFmtId="0" fontId="3" fillId="5" borderId="29" xfId="0" applyFont="1" applyFill="1" applyBorder="1" applyAlignment="1" applyProtection="1">
      <alignment vertical="center"/>
    </xf>
    <xf numFmtId="4" fontId="3" fillId="6" borderId="28" xfId="0" applyNumberFormat="1" applyFont="1" applyFill="1" applyBorder="1" applyAlignment="1" applyProtection="1">
      <alignment horizontal="right" vertical="center"/>
    </xf>
    <xf numFmtId="2" fontId="0" fillId="0" borderId="2" xfId="0" applyNumberFormat="1" applyBorder="1" applyProtection="1"/>
    <xf numFmtId="0" fontId="1" fillId="0" borderId="43" xfId="0" applyFont="1" applyBorder="1" applyAlignment="1" applyProtection="1"/>
    <xf numFmtId="2" fontId="0" fillId="0" borderId="0" xfId="0" applyNumberFormat="1" applyBorder="1" applyProtection="1"/>
    <xf numFmtId="0" fontId="7" fillId="0" borderId="0" xfId="0" applyFont="1" applyBorder="1" applyAlignment="1" applyProtection="1"/>
    <xf numFmtId="2" fontId="0" fillId="3" borderId="2" xfId="0" applyNumberFormat="1" applyFill="1" applyBorder="1" applyProtection="1">
      <protection locked="0"/>
    </xf>
    <xf numFmtId="4" fontId="0" fillId="3" borderId="2" xfId="0" applyNumberFormat="1" applyFill="1" applyBorder="1" applyProtection="1">
      <protection locked="0"/>
    </xf>
    <xf numFmtId="0" fontId="0" fillId="3" borderId="2" xfId="0" applyFill="1" applyBorder="1" applyProtection="1">
      <protection locked="0"/>
    </xf>
    <xf numFmtId="4" fontId="0" fillId="15" borderId="2" xfId="0" applyNumberFormat="1" applyFill="1" applyBorder="1" applyProtection="1"/>
    <xf numFmtId="0" fontId="10" fillId="0" borderId="0" xfId="0" applyFont="1" applyAlignment="1" applyProtection="1">
      <alignment vertical="center"/>
    </xf>
    <xf numFmtId="0" fontId="1" fillId="0" borderId="1" xfId="0" applyFont="1" applyBorder="1" applyAlignment="1">
      <alignment horizontal="center"/>
    </xf>
    <xf numFmtId="49" fontId="0" fillId="0" borderId="55" xfId="0" applyNumberFormat="1" applyBorder="1" applyAlignment="1">
      <alignment horizontal="right"/>
    </xf>
    <xf numFmtId="0" fontId="0" fillId="0" borderId="55" xfId="0" applyBorder="1"/>
    <xf numFmtId="4" fontId="0" fillId="22" borderId="2" xfId="0" applyNumberFormat="1" applyFill="1" applyBorder="1" applyProtection="1">
      <protection locked="0"/>
    </xf>
    <xf numFmtId="4" fontId="0" fillId="0" borderId="3" xfId="0" applyNumberFormat="1" applyBorder="1"/>
    <xf numFmtId="4" fontId="0" fillId="0" borderId="2" xfId="0" applyNumberFormat="1" applyBorder="1"/>
    <xf numFmtId="0" fontId="3" fillId="5" borderId="26" xfId="0" applyFont="1" applyFill="1" applyBorder="1" applyAlignment="1" applyProtection="1">
      <alignment horizontal="right" vertical="center"/>
    </xf>
    <xf numFmtId="0" fontId="3" fillId="5" borderId="4" xfId="0" applyFont="1" applyFill="1" applyBorder="1" applyAlignment="1" applyProtection="1">
      <alignment horizontal="right" vertical="center"/>
    </xf>
    <xf numFmtId="0" fontId="3" fillId="5" borderId="27" xfId="0" applyFont="1" applyFill="1" applyBorder="1" applyAlignment="1" applyProtection="1">
      <alignment horizontal="right" vertical="center"/>
    </xf>
    <xf numFmtId="0" fontId="3" fillId="5" borderId="29" xfId="0" applyFont="1" applyFill="1" applyBorder="1" applyAlignment="1" applyProtection="1">
      <alignment horizontal="right" vertical="center"/>
    </xf>
    <xf numFmtId="4" fontId="3" fillId="5" borderId="25" xfId="0" applyNumberFormat="1" applyFont="1" applyFill="1" applyBorder="1" applyAlignment="1" applyProtection="1">
      <alignment horizontal="right"/>
    </xf>
    <xf numFmtId="4" fontId="3" fillId="5" borderId="10" xfId="0" applyNumberFormat="1" applyFont="1" applyFill="1" applyBorder="1" applyAlignment="1" applyProtection="1">
      <alignment horizontal="right"/>
    </xf>
    <xf numFmtId="4" fontId="3" fillId="5" borderId="49" xfId="0" applyNumberFormat="1" applyFont="1" applyFill="1" applyBorder="1" applyAlignment="1" applyProtection="1">
      <alignment horizontal="center" vertical="center"/>
    </xf>
    <xf numFmtId="4" fontId="3" fillId="5" borderId="51" xfId="0" applyNumberFormat="1" applyFont="1" applyFill="1" applyBorder="1" applyAlignment="1" applyProtection="1">
      <alignment horizontal="center" vertical="center"/>
    </xf>
    <xf numFmtId="4" fontId="3" fillId="5" borderId="11" xfId="0" applyNumberFormat="1" applyFont="1" applyFill="1" applyBorder="1" applyAlignment="1" applyProtection="1">
      <alignment horizontal="center" vertical="center"/>
    </xf>
    <xf numFmtId="4" fontId="3" fillId="5" borderId="19" xfId="0" applyNumberFormat="1" applyFont="1" applyFill="1" applyBorder="1" applyAlignment="1" applyProtection="1">
      <alignment horizontal="center" vertical="center"/>
    </xf>
    <xf numFmtId="4" fontId="3" fillId="5" borderId="17" xfId="0" applyNumberFormat="1" applyFont="1" applyFill="1" applyBorder="1" applyAlignment="1" applyProtection="1">
      <alignment horizontal="center" vertical="center"/>
    </xf>
    <xf numFmtId="4" fontId="3" fillId="5" borderId="18" xfId="0" applyNumberFormat="1" applyFont="1" applyFill="1" applyBorder="1" applyAlignment="1" applyProtection="1">
      <alignment horizontal="center" vertical="center"/>
    </xf>
    <xf numFmtId="4" fontId="3" fillId="5" borderId="0" xfId="0" applyNumberFormat="1" applyFont="1" applyFill="1" applyBorder="1" applyAlignment="1" applyProtection="1">
      <alignment horizontal="right" vertical="center"/>
    </xf>
    <xf numFmtId="4" fontId="3" fillId="5" borderId="15" xfId="0" applyNumberFormat="1" applyFont="1" applyFill="1" applyBorder="1" applyAlignment="1" applyProtection="1">
      <alignment horizontal="right" vertical="center"/>
    </xf>
    <xf numFmtId="0" fontId="3" fillId="5" borderId="0" xfId="0" applyFont="1" applyFill="1" applyBorder="1" applyAlignment="1" applyProtection="1">
      <alignment horizontal="left" vertical="center"/>
    </xf>
    <xf numFmtId="0" fontId="3" fillId="5" borderId="13" xfId="0" applyFont="1" applyFill="1" applyBorder="1" applyAlignment="1" applyProtection="1">
      <alignment horizontal="left" vertical="center"/>
    </xf>
    <xf numFmtId="0" fontId="3" fillId="5" borderId="15" xfId="0" applyFont="1" applyFill="1" applyBorder="1" applyAlignment="1" applyProtection="1">
      <alignment horizontal="left" vertical="center"/>
    </xf>
    <xf numFmtId="0" fontId="3" fillId="5" borderId="16" xfId="0" applyFont="1" applyFill="1" applyBorder="1" applyAlignment="1" applyProtection="1">
      <alignment horizontal="left" vertical="center"/>
    </xf>
    <xf numFmtId="4" fontId="3" fillId="5" borderId="5" xfId="0" applyNumberFormat="1" applyFont="1" applyFill="1" applyBorder="1" applyAlignment="1" applyProtection="1">
      <alignment horizontal="right" vertical="center"/>
    </xf>
    <xf numFmtId="4" fontId="3" fillId="5" borderId="43" xfId="0" applyNumberFormat="1" applyFont="1" applyFill="1" applyBorder="1" applyAlignment="1" applyProtection="1">
      <alignment horizontal="right" vertical="center"/>
    </xf>
    <xf numFmtId="4" fontId="3" fillId="5" borderId="47" xfId="0" applyNumberFormat="1" applyFont="1" applyFill="1" applyBorder="1" applyAlignment="1" applyProtection="1">
      <alignment horizontal="right" vertical="center"/>
    </xf>
    <xf numFmtId="4" fontId="3" fillId="5" borderId="52" xfId="0" applyNumberFormat="1" applyFont="1" applyFill="1" applyBorder="1" applyAlignment="1" applyProtection="1">
      <alignment horizontal="right" vertical="center"/>
    </xf>
    <xf numFmtId="0" fontId="3" fillId="5" borderId="43" xfId="0" applyFont="1" applyFill="1" applyBorder="1" applyAlignment="1" applyProtection="1">
      <alignment horizontal="left" vertical="center"/>
    </xf>
    <xf numFmtId="0" fontId="3" fillId="5" borderId="32" xfId="0" applyFont="1" applyFill="1" applyBorder="1" applyAlignment="1" applyProtection="1">
      <alignment horizontal="left" vertical="center"/>
    </xf>
    <xf numFmtId="4" fontId="3" fillId="5" borderId="9" xfId="0" applyNumberFormat="1" applyFont="1" applyFill="1" applyBorder="1" applyAlignment="1" applyProtection="1">
      <alignment horizontal="right" vertical="center"/>
    </xf>
    <xf numFmtId="4" fontId="3" fillId="5" borderId="51" xfId="0" applyNumberFormat="1" applyFont="1" applyFill="1" applyBorder="1" applyAlignment="1" applyProtection="1">
      <alignment horizontal="right" vertical="center"/>
    </xf>
    <xf numFmtId="4" fontId="3" fillId="5" borderId="12" xfId="0" applyNumberFormat="1" applyFont="1" applyFill="1" applyBorder="1" applyAlignment="1" applyProtection="1">
      <alignment horizontal="right" vertical="center"/>
    </xf>
    <xf numFmtId="4" fontId="3" fillId="5" borderId="14" xfId="0" applyNumberFormat="1" applyFont="1" applyFill="1" applyBorder="1" applyAlignment="1" applyProtection="1">
      <alignment horizontal="right" vertical="center"/>
    </xf>
    <xf numFmtId="0" fontId="3" fillId="5" borderId="51" xfId="0" applyFont="1" applyFill="1" applyBorder="1" applyAlignment="1" applyProtection="1">
      <alignment horizontal="left" vertical="center"/>
    </xf>
    <xf numFmtId="0" fontId="3" fillId="5" borderId="11" xfId="0" applyFont="1" applyFill="1" applyBorder="1" applyAlignment="1" applyProtection="1">
      <alignment horizontal="left" vertical="center"/>
    </xf>
    <xf numFmtId="4" fontId="3" fillId="5" borderId="51" xfId="0" applyNumberFormat="1" applyFont="1" applyFill="1" applyBorder="1" applyAlignment="1" applyProtection="1">
      <alignment horizontal="left" vertical="center"/>
    </xf>
    <xf numFmtId="4" fontId="3" fillId="5" borderId="11" xfId="0" applyNumberFormat="1" applyFont="1" applyFill="1" applyBorder="1" applyAlignment="1" applyProtection="1">
      <alignment horizontal="left" vertical="center"/>
    </xf>
    <xf numFmtId="4" fontId="3" fillId="5" borderId="0" xfId="0" applyNumberFormat="1" applyFont="1" applyFill="1" applyBorder="1" applyAlignment="1" applyProtection="1">
      <alignment horizontal="left" vertical="center"/>
    </xf>
    <xf numFmtId="4" fontId="3" fillId="5" borderId="13" xfId="0" applyNumberFormat="1" applyFont="1" applyFill="1" applyBorder="1" applyAlignment="1" applyProtection="1">
      <alignment horizontal="left" vertical="center"/>
    </xf>
    <xf numFmtId="4" fontId="3" fillId="5" borderId="15" xfId="0" applyNumberFormat="1" applyFont="1" applyFill="1" applyBorder="1" applyAlignment="1" applyProtection="1">
      <alignment horizontal="left" vertical="center"/>
    </xf>
    <xf numFmtId="4" fontId="3" fillId="5" borderId="16" xfId="0" applyNumberFormat="1" applyFont="1" applyFill="1" applyBorder="1" applyAlignment="1" applyProtection="1">
      <alignment horizontal="left" vertical="center"/>
    </xf>
    <xf numFmtId="4" fontId="2" fillId="2" borderId="21" xfId="0" applyNumberFormat="1" applyFont="1" applyFill="1" applyBorder="1" applyAlignment="1" applyProtection="1">
      <alignment horizontal="right" vertical="center"/>
    </xf>
    <xf numFmtId="4" fontId="2" fillId="2" borderId="6" xfId="0" applyNumberFormat="1" applyFont="1" applyFill="1" applyBorder="1" applyAlignment="1" applyProtection="1">
      <alignment horizontal="right" vertical="center"/>
    </xf>
    <xf numFmtId="4" fontId="2" fillId="2" borderId="12" xfId="0" applyNumberFormat="1" applyFont="1" applyFill="1" applyBorder="1" applyAlignment="1" applyProtection="1">
      <alignment horizontal="right" vertical="center"/>
    </xf>
    <xf numFmtId="4" fontId="2" fillId="2" borderId="48" xfId="0" applyNumberFormat="1" applyFont="1" applyFill="1" applyBorder="1" applyAlignment="1" applyProtection="1">
      <alignment horizontal="right" vertical="center"/>
    </xf>
    <xf numFmtId="4" fontId="2" fillId="2" borderId="14" xfId="0" applyNumberFormat="1" applyFont="1" applyFill="1" applyBorder="1" applyAlignment="1" applyProtection="1">
      <alignment horizontal="right" vertical="center"/>
    </xf>
    <xf numFmtId="4" fontId="2" fillId="2" borderId="56" xfId="0" applyNumberFormat="1" applyFont="1" applyFill="1" applyBorder="1" applyAlignment="1" applyProtection="1">
      <alignment horizontal="right" vertical="center"/>
    </xf>
    <xf numFmtId="4" fontId="3" fillId="16" borderId="43" xfId="0" applyNumberFormat="1" applyFont="1" applyFill="1" applyBorder="1" applyAlignment="1" applyProtection="1">
      <alignment horizontal="right" vertical="center"/>
    </xf>
    <xf numFmtId="4" fontId="3" fillId="16" borderId="0" xfId="0" applyNumberFormat="1" applyFont="1" applyFill="1" applyBorder="1" applyAlignment="1" applyProtection="1">
      <alignment horizontal="right" vertical="center"/>
    </xf>
    <xf numFmtId="4" fontId="3" fillId="16" borderId="15" xfId="0" applyNumberFormat="1" applyFont="1" applyFill="1" applyBorder="1" applyAlignment="1" applyProtection="1">
      <alignment horizontal="right" vertical="center"/>
    </xf>
    <xf numFmtId="0" fontId="3" fillId="16" borderId="6" xfId="0" applyFont="1" applyFill="1" applyBorder="1" applyAlignment="1" applyProtection="1">
      <alignment horizontal="left" vertical="center"/>
    </xf>
    <xf numFmtId="0" fontId="3" fillId="16" borderId="48" xfId="0" applyFont="1" applyFill="1" applyBorder="1" applyAlignment="1" applyProtection="1">
      <alignment horizontal="left" vertical="center"/>
    </xf>
    <xf numFmtId="0" fontId="3" fillId="16" borderId="56" xfId="0" applyFont="1" applyFill="1" applyBorder="1" applyAlignment="1" applyProtection="1">
      <alignment horizontal="left" vertical="center"/>
    </xf>
    <xf numFmtId="4" fontId="3" fillId="17" borderId="51" xfId="0" applyNumberFormat="1" applyFont="1" applyFill="1" applyBorder="1" applyAlignment="1" applyProtection="1">
      <alignment horizontal="right" vertical="center"/>
    </xf>
    <xf numFmtId="4" fontId="3" fillId="17" borderId="0" xfId="0" applyNumberFormat="1" applyFont="1" applyFill="1" applyBorder="1" applyAlignment="1" applyProtection="1">
      <alignment horizontal="right" vertical="center"/>
    </xf>
    <xf numFmtId="4" fontId="3" fillId="17" borderId="15" xfId="0" applyNumberFormat="1" applyFont="1" applyFill="1" applyBorder="1" applyAlignment="1" applyProtection="1">
      <alignment horizontal="right" vertical="center"/>
    </xf>
    <xf numFmtId="164" fontId="3" fillId="17" borderId="11" xfId="0" applyNumberFormat="1" applyFont="1" applyFill="1" applyBorder="1" applyAlignment="1" applyProtection="1">
      <alignment horizontal="left" vertical="center"/>
    </xf>
    <xf numFmtId="164" fontId="3" fillId="17" borderId="13" xfId="0" applyNumberFormat="1" applyFont="1" applyFill="1" applyBorder="1" applyAlignment="1" applyProtection="1">
      <alignment horizontal="left" vertical="center"/>
    </xf>
    <xf numFmtId="164" fontId="3" fillId="17" borderId="16" xfId="0" applyNumberFormat="1" applyFont="1" applyFill="1" applyBorder="1" applyAlignment="1" applyProtection="1">
      <alignment horizontal="left" vertical="center"/>
    </xf>
    <xf numFmtId="0" fontId="3" fillId="3" borderId="4" xfId="0" applyFont="1" applyFill="1" applyBorder="1" applyAlignment="1" applyProtection="1">
      <alignment horizontal="right" vertical="center"/>
      <protection locked="0"/>
    </xf>
    <xf numFmtId="0" fontId="3" fillId="12" borderId="31" xfId="0" applyFont="1" applyFill="1" applyBorder="1" applyAlignment="1" applyProtection="1">
      <alignment horizontal="left" vertical="center"/>
    </xf>
    <xf numFmtId="4" fontId="3" fillId="19" borderId="5" xfId="0" applyNumberFormat="1" applyFont="1" applyFill="1" applyBorder="1" applyAlignment="1" applyProtection="1">
      <alignment horizontal="right" vertical="center"/>
    </xf>
    <xf numFmtId="4" fontId="3" fillId="19" borderId="47" xfId="0" applyNumberFormat="1" applyFont="1" applyFill="1" applyBorder="1" applyAlignment="1" applyProtection="1">
      <alignment horizontal="right" vertical="center"/>
    </xf>
    <xf numFmtId="4" fontId="3" fillId="19" borderId="52" xfId="0" applyNumberFormat="1" applyFont="1" applyFill="1" applyBorder="1" applyAlignment="1" applyProtection="1">
      <alignment horizontal="right" vertical="center"/>
    </xf>
    <xf numFmtId="0" fontId="3" fillId="19" borderId="32" xfId="0" applyFont="1" applyFill="1" applyBorder="1" applyAlignment="1" applyProtection="1">
      <alignment horizontal="left" vertical="center"/>
    </xf>
    <xf numFmtId="0" fontId="3" fillId="19" borderId="13" xfId="0" applyFont="1" applyFill="1" applyBorder="1" applyAlignment="1" applyProtection="1">
      <alignment horizontal="left" vertical="center"/>
    </xf>
    <xf numFmtId="0" fontId="3" fillId="19" borderId="16" xfId="0" applyFont="1" applyFill="1" applyBorder="1" applyAlignment="1" applyProtection="1">
      <alignment horizontal="left" vertical="center"/>
    </xf>
    <xf numFmtId="164" fontId="2" fillId="17" borderId="9" xfId="0" applyNumberFormat="1" applyFont="1" applyFill="1" applyBorder="1" applyAlignment="1" applyProtection="1">
      <alignment horizontal="right" vertical="center"/>
    </xf>
    <xf numFmtId="164" fontId="2" fillId="17" borderId="51" xfId="0" applyNumberFormat="1" applyFont="1" applyFill="1" applyBorder="1" applyAlignment="1" applyProtection="1">
      <alignment horizontal="right" vertical="center"/>
    </xf>
    <xf numFmtId="164" fontId="2" fillId="17" borderId="12" xfId="0" applyNumberFormat="1" applyFont="1" applyFill="1" applyBorder="1" applyAlignment="1" applyProtection="1">
      <alignment horizontal="right" vertical="center"/>
    </xf>
    <xf numFmtId="164" fontId="2" fillId="17" borderId="0" xfId="0" applyNumberFormat="1" applyFont="1" applyFill="1" applyBorder="1" applyAlignment="1" applyProtection="1">
      <alignment horizontal="right" vertical="center"/>
    </xf>
    <xf numFmtId="164" fontId="2" fillId="17" borderId="14" xfId="0" applyNumberFormat="1" applyFont="1" applyFill="1" applyBorder="1" applyAlignment="1" applyProtection="1">
      <alignment horizontal="right" vertical="center"/>
    </xf>
    <xf numFmtId="164" fontId="2" fillId="17" borderId="15" xfId="0" applyNumberFormat="1" applyFont="1" applyFill="1" applyBorder="1" applyAlignment="1" applyProtection="1">
      <alignment horizontal="right" vertical="center"/>
    </xf>
    <xf numFmtId="164" fontId="3" fillId="17" borderId="0" xfId="0" applyNumberFormat="1" applyFont="1" applyFill="1" applyBorder="1" applyAlignment="1" applyProtection="1">
      <alignment horizontal="right" vertical="center"/>
    </xf>
    <xf numFmtId="164" fontId="3" fillId="17" borderId="15" xfId="0" applyNumberFormat="1" applyFont="1" applyFill="1" applyBorder="1" applyAlignment="1" applyProtection="1">
      <alignment horizontal="right" vertical="center"/>
    </xf>
    <xf numFmtId="164" fontId="3" fillId="17" borderId="51" xfId="0" applyNumberFormat="1" applyFont="1" applyFill="1" applyBorder="1" applyAlignment="1" applyProtection="1">
      <alignment horizontal="left" vertical="center"/>
    </xf>
    <xf numFmtId="164" fontId="3" fillId="17" borderId="0" xfId="0" applyNumberFormat="1" applyFont="1" applyFill="1" applyBorder="1" applyAlignment="1" applyProtection="1">
      <alignment horizontal="left" vertical="center"/>
    </xf>
    <xf numFmtId="164" fontId="3" fillId="17" borderId="15" xfId="0" applyNumberFormat="1" applyFont="1" applyFill="1" applyBorder="1" applyAlignment="1" applyProtection="1">
      <alignment horizontal="left" vertical="center"/>
    </xf>
    <xf numFmtId="0" fontId="3" fillId="8" borderId="26" xfId="0" applyFont="1" applyFill="1" applyBorder="1" applyAlignment="1" applyProtection="1">
      <alignment horizontal="right" vertical="center"/>
    </xf>
    <xf numFmtId="0" fontId="3" fillId="8" borderId="4" xfId="0" applyFont="1" applyFill="1" applyBorder="1" applyAlignment="1" applyProtection="1">
      <alignment horizontal="right" vertical="center"/>
    </xf>
    <xf numFmtId="0" fontId="3" fillId="8" borderId="27" xfId="0" applyFont="1" applyFill="1" applyBorder="1" applyAlignment="1" applyProtection="1">
      <alignment horizontal="right" vertical="center"/>
    </xf>
    <xf numFmtId="0" fontId="3" fillId="8" borderId="29" xfId="0" applyFont="1" applyFill="1" applyBorder="1" applyAlignment="1" applyProtection="1">
      <alignment horizontal="right" vertical="center"/>
    </xf>
    <xf numFmtId="4" fontId="2" fillId="8" borderId="25" xfId="0" applyNumberFormat="1" applyFont="1" applyFill="1" applyBorder="1" applyAlignment="1" applyProtection="1">
      <alignment horizontal="center"/>
    </xf>
    <xf numFmtId="4" fontId="2" fillId="8" borderId="10" xfId="0" applyNumberFormat="1" applyFont="1" applyFill="1" applyBorder="1" applyAlignment="1" applyProtection="1">
      <alignment horizontal="center"/>
    </xf>
    <xf numFmtId="4" fontId="2" fillId="8" borderId="30" xfId="0" applyNumberFormat="1" applyFont="1" applyFill="1" applyBorder="1" applyAlignment="1" applyProtection="1">
      <alignment horizontal="center"/>
    </xf>
    <xf numFmtId="4" fontId="3" fillId="8" borderId="26" xfId="0" applyNumberFormat="1" applyFont="1" applyFill="1" applyBorder="1" applyAlignment="1" applyProtection="1">
      <alignment horizontal="right"/>
    </xf>
    <xf numFmtId="4" fontId="3" fillId="8" borderId="4" xfId="0" applyNumberFormat="1" applyFont="1" applyFill="1" applyBorder="1" applyAlignment="1" applyProtection="1">
      <alignment horizontal="right"/>
    </xf>
    <xf numFmtId="4" fontId="3" fillId="6" borderId="10" xfId="0" applyNumberFormat="1" applyFont="1" applyFill="1" applyBorder="1" applyAlignment="1" applyProtection="1">
      <alignment horizontal="left"/>
    </xf>
    <xf numFmtId="4" fontId="3" fillId="6" borderId="30" xfId="0" applyNumberFormat="1" applyFont="1" applyFill="1" applyBorder="1" applyAlignment="1" applyProtection="1">
      <alignment horizontal="left"/>
    </xf>
    <xf numFmtId="0" fontId="3" fillId="6" borderId="4" xfId="0" applyFont="1" applyFill="1" applyBorder="1" applyAlignment="1" applyProtection="1">
      <alignment horizontal="left"/>
    </xf>
    <xf numFmtId="0" fontId="3" fillId="6" borderId="31" xfId="0" applyFont="1" applyFill="1" applyBorder="1" applyAlignment="1" applyProtection="1">
      <alignment horizontal="left"/>
    </xf>
    <xf numFmtId="164" fontId="3" fillId="6" borderId="29" xfId="0" applyNumberFormat="1" applyFont="1" applyFill="1" applyBorder="1" applyAlignment="1" applyProtection="1">
      <alignment horizontal="left"/>
    </xf>
    <xf numFmtId="164" fontId="3" fillId="6" borderId="33" xfId="0" applyNumberFormat="1" applyFont="1" applyFill="1" applyBorder="1" applyAlignment="1" applyProtection="1">
      <alignment horizontal="left"/>
    </xf>
    <xf numFmtId="0" fontId="3" fillId="6" borderId="25" xfId="0" applyFont="1" applyFill="1" applyBorder="1" applyAlignment="1" applyProtection="1">
      <alignment horizontal="right" vertical="center"/>
    </xf>
    <xf numFmtId="0" fontId="3" fillId="6" borderId="10" xfId="0" applyFont="1" applyFill="1" applyBorder="1" applyAlignment="1" applyProtection="1">
      <alignment horizontal="right" vertical="center"/>
    </xf>
    <xf numFmtId="0" fontId="2" fillId="6" borderId="22" xfId="0" applyFont="1" applyFill="1" applyBorder="1" applyAlignment="1" applyProtection="1">
      <alignment horizontal="right" vertical="center"/>
    </xf>
    <xf numFmtId="0" fontId="2" fillId="6" borderId="1" xfId="0" applyFont="1" applyFill="1" applyBorder="1" applyAlignment="1" applyProtection="1">
      <alignment horizontal="right" vertical="center"/>
    </xf>
    <xf numFmtId="0" fontId="2" fillId="16" borderId="27" xfId="0" applyFont="1" applyFill="1" applyBorder="1" applyAlignment="1" applyProtection="1">
      <alignment horizontal="right"/>
    </xf>
    <xf numFmtId="0" fontId="2" fillId="16" borderId="29" xfId="0" applyFont="1" applyFill="1" applyBorder="1" applyAlignment="1" applyProtection="1">
      <alignment horizontal="right"/>
    </xf>
    <xf numFmtId="0" fontId="2" fillId="6" borderId="34" xfId="0" applyFont="1" applyFill="1" applyBorder="1" applyAlignment="1" applyProtection="1">
      <alignment horizontal="right" vertical="center"/>
    </xf>
    <xf numFmtId="0" fontId="2" fillId="6" borderId="55" xfId="0" applyFont="1" applyFill="1" applyBorder="1" applyAlignment="1" applyProtection="1">
      <alignment horizontal="right" vertical="center"/>
    </xf>
    <xf numFmtId="4" fontId="3" fillId="5" borderId="26" xfId="0" applyNumberFormat="1" applyFont="1" applyFill="1" applyBorder="1" applyAlignment="1" applyProtection="1">
      <alignment horizontal="right"/>
    </xf>
    <xf numFmtId="4" fontId="3" fillId="5" borderId="4" xfId="0" applyNumberFormat="1" applyFont="1" applyFill="1" applyBorder="1" applyAlignment="1" applyProtection="1">
      <alignment horizontal="right"/>
    </xf>
    <xf numFmtId="4" fontId="3" fillId="5" borderId="44" xfId="0" applyNumberFormat="1" applyFont="1" applyFill="1" applyBorder="1" applyAlignment="1" applyProtection="1">
      <alignment horizontal="right"/>
    </xf>
    <xf numFmtId="4" fontId="3" fillId="5" borderId="46" xfId="0" applyNumberFormat="1" applyFont="1" applyFill="1" applyBorder="1" applyAlignment="1" applyProtection="1">
      <alignment horizontal="right"/>
    </xf>
    <xf numFmtId="0" fontId="2" fillId="5" borderId="25" xfId="0" applyFont="1" applyFill="1" applyBorder="1" applyAlignment="1" applyProtection="1">
      <alignment horizontal="center" vertical="center"/>
    </xf>
    <xf numFmtId="0" fontId="2" fillId="5" borderId="10" xfId="0" applyFont="1" applyFill="1" applyBorder="1" applyAlignment="1" applyProtection="1">
      <alignment horizontal="center" vertical="center"/>
    </xf>
    <xf numFmtId="0" fontId="2" fillId="5" borderId="20" xfId="0" applyFont="1" applyFill="1" applyBorder="1" applyAlignment="1" applyProtection="1">
      <alignment horizontal="center" vertical="center"/>
    </xf>
    <xf numFmtId="4" fontId="2" fillId="8" borderId="12" xfId="0" applyNumberFormat="1" applyFont="1" applyFill="1" applyBorder="1" applyAlignment="1" applyProtection="1">
      <alignment horizontal="center"/>
    </xf>
    <xf numFmtId="4" fontId="2" fillId="8" borderId="0" xfId="0" applyNumberFormat="1" applyFont="1" applyFill="1" applyBorder="1" applyAlignment="1" applyProtection="1">
      <alignment horizontal="center"/>
    </xf>
    <xf numFmtId="4" fontId="2" fillId="8" borderId="13" xfId="0" applyNumberFormat="1" applyFont="1" applyFill="1" applyBorder="1" applyAlignment="1" applyProtection="1">
      <alignment horizontal="center"/>
    </xf>
    <xf numFmtId="1" fontId="2" fillId="12" borderId="26" xfId="0" applyNumberFormat="1" applyFont="1" applyFill="1" applyBorder="1" applyAlignment="1" applyProtection="1">
      <alignment horizontal="right" vertical="center"/>
    </xf>
    <xf numFmtId="1" fontId="2" fillId="12" borderId="4" xfId="0" applyNumberFormat="1" applyFont="1" applyFill="1" applyBorder="1" applyAlignment="1" applyProtection="1">
      <alignment horizontal="right" vertical="center"/>
    </xf>
    <xf numFmtId="0" fontId="3" fillId="12" borderId="26" xfId="0" applyFont="1" applyFill="1" applyBorder="1" applyAlignment="1" applyProtection="1">
      <alignment horizontal="right" vertical="center"/>
    </xf>
    <xf numFmtId="0" fontId="3" fillId="12" borderId="4" xfId="0" applyFont="1" applyFill="1" applyBorder="1" applyAlignment="1" applyProtection="1">
      <alignment horizontal="right" vertical="center"/>
    </xf>
    <xf numFmtId="0" fontId="3" fillId="12" borderId="27" xfId="0" applyFont="1" applyFill="1" applyBorder="1" applyAlignment="1" applyProtection="1">
      <alignment horizontal="right" vertical="center"/>
    </xf>
    <xf numFmtId="0" fontId="3" fillId="12" borderId="29" xfId="0" applyFont="1" applyFill="1" applyBorder="1" applyAlignment="1" applyProtection="1">
      <alignment horizontal="right" vertical="center"/>
    </xf>
    <xf numFmtId="0" fontId="0" fillId="6" borderId="9" xfId="0" applyFill="1" applyBorder="1" applyAlignment="1" applyProtection="1">
      <alignment horizontal="center" vertical="center"/>
    </xf>
    <xf numFmtId="0" fontId="0" fillId="6" borderId="51" xfId="0" applyFill="1" applyBorder="1" applyAlignment="1" applyProtection="1">
      <alignment horizontal="center" vertical="center"/>
    </xf>
    <xf numFmtId="0" fontId="0" fillId="6" borderId="11" xfId="0" applyFill="1" applyBorder="1" applyAlignment="1" applyProtection="1">
      <alignment horizontal="center" vertical="center"/>
    </xf>
    <xf numFmtId="0" fontId="0" fillId="6" borderId="12" xfId="0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0" fillId="6" borderId="13" xfId="0" applyFill="1" applyBorder="1" applyAlignment="1" applyProtection="1">
      <alignment horizontal="center" vertical="center"/>
    </xf>
    <xf numFmtId="0" fontId="0" fillId="6" borderId="14" xfId="0" applyFill="1" applyBorder="1" applyAlignment="1" applyProtection="1">
      <alignment horizontal="center" vertical="center"/>
    </xf>
    <xf numFmtId="0" fontId="0" fillId="6" borderId="15" xfId="0" applyFill="1" applyBorder="1" applyAlignment="1" applyProtection="1">
      <alignment horizontal="center" vertical="center"/>
    </xf>
    <xf numFmtId="0" fontId="0" fillId="6" borderId="16" xfId="0" applyFill="1" applyBorder="1" applyAlignment="1" applyProtection="1">
      <alignment horizontal="center" vertical="center"/>
    </xf>
    <xf numFmtId="0" fontId="6" fillId="8" borderId="12" xfId="0" applyFont="1" applyFill="1" applyBorder="1" applyAlignment="1" applyProtection="1">
      <alignment horizontal="center" vertical="center" wrapText="1"/>
    </xf>
    <xf numFmtId="0" fontId="6" fillId="8" borderId="0" xfId="0" applyFont="1" applyFill="1" applyBorder="1" applyAlignment="1" applyProtection="1">
      <alignment horizontal="center" vertical="center" wrapText="1"/>
    </xf>
    <xf numFmtId="0" fontId="6" fillId="8" borderId="13" xfId="0" applyFont="1" applyFill="1" applyBorder="1" applyAlignment="1" applyProtection="1">
      <alignment horizontal="center" vertical="center" wrapText="1"/>
    </xf>
    <xf numFmtId="0" fontId="6" fillId="8" borderId="14" xfId="0" applyFont="1" applyFill="1" applyBorder="1" applyAlignment="1" applyProtection="1">
      <alignment horizontal="center" vertical="center" wrapText="1"/>
    </xf>
    <xf numFmtId="0" fontId="6" fillId="8" borderId="15" xfId="0" applyFont="1" applyFill="1" applyBorder="1" applyAlignment="1" applyProtection="1">
      <alignment horizontal="center" vertical="center" wrapText="1"/>
    </xf>
    <xf numFmtId="0" fontId="6" fillId="8" borderId="16" xfId="0" applyFont="1" applyFill="1" applyBorder="1" applyAlignment="1" applyProtection="1">
      <alignment horizontal="center" vertical="center" wrapText="1"/>
    </xf>
    <xf numFmtId="0" fontId="1" fillId="12" borderId="9" xfId="0" applyFont="1" applyFill="1" applyBorder="1" applyAlignment="1" applyProtection="1">
      <alignment horizontal="center" vertical="center" wrapText="1"/>
    </xf>
    <xf numFmtId="0" fontId="1" fillId="12" borderId="51" xfId="0" applyFont="1" applyFill="1" applyBorder="1" applyAlignment="1" applyProtection="1">
      <alignment horizontal="center" vertical="center" wrapText="1"/>
    </xf>
    <xf numFmtId="0" fontId="1" fillId="12" borderId="11" xfId="0" applyFont="1" applyFill="1" applyBorder="1" applyAlignment="1" applyProtection="1">
      <alignment horizontal="center" vertical="center" wrapText="1"/>
    </xf>
    <xf numFmtId="0" fontId="1" fillId="12" borderId="14" xfId="0" applyFont="1" applyFill="1" applyBorder="1" applyAlignment="1" applyProtection="1">
      <alignment horizontal="center" vertical="center" wrapText="1"/>
    </xf>
    <xf numFmtId="0" fontId="1" fillId="12" borderId="15" xfId="0" applyFont="1" applyFill="1" applyBorder="1" applyAlignment="1" applyProtection="1">
      <alignment horizontal="center" vertical="center" wrapText="1"/>
    </xf>
    <xf numFmtId="0" fontId="1" fillId="12" borderId="16" xfId="0" applyFont="1" applyFill="1" applyBorder="1" applyAlignment="1" applyProtection="1">
      <alignment horizontal="center" vertical="center" wrapText="1"/>
    </xf>
    <xf numFmtId="0" fontId="1" fillId="12" borderId="25" xfId="0" applyFont="1" applyFill="1" applyBorder="1" applyAlignment="1" applyProtection="1">
      <alignment horizontal="center" vertical="center" wrapText="1"/>
    </xf>
    <xf numFmtId="0" fontId="1" fillId="12" borderId="10" xfId="0" applyFont="1" applyFill="1" applyBorder="1" applyAlignment="1" applyProtection="1">
      <alignment horizontal="center" vertical="center" wrapText="1"/>
    </xf>
    <xf numFmtId="0" fontId="1" fillId="12" borderId="30" xfId="0" applyFont="1" applyFill="1" applyBorder="1" applyAlignment="1" applyProtection="1">
      <alignment horizontal="center" vertical="center" wrapText="1"/>
    </xf>
    <xf numFmtId="0" fontId="1" fillId="12" borderId="26" xfId="0" applyFont="1" applyFill="1" applyBorder="1" applyAlignment="1" applyProtection="1">
      <alignment horizontal="center" vertical="center" wrapText="1"/>
    </xf>
    <xf numFmtId="0" fontId="1" fillId="12" borderId="4" xfId="0" applyFont="1" applyFill="1" applyBorder="1" applyAlignment="1" applyProtection="1">
      <alignment horizontal="center" vertical="center" wrapText="1"/>
    </xf>
    <xf numFmtId="0" fontId="1" fillId="12" borderId="31" xfId="0" applyFont="1" applyFill="1" applyBorder="1" applyAlignment="1" applyProtection="1">
      <alignment horizontal="center" vertical="center" wrapText="1"/>
    </xf>
    <xf numFmtId="0" fontId="1" fillId="21" borderId="9" xfId="0" applyFont="1" applyFill="1" applyBorder="1" applyAlignment="1" applyProtection="1">
      <alignment horizontal="center" vertical="center"/>
    </xf>
    <xf numFmtId="0" fontId="1" fillId="21" borderId="14" xfId="0" applyFont="1" applyFill="1" applyBorder="1" applyAlignment="1" applyProtection="1">
      <alignment horizontal="center" vertical="center"/>
    </xf>
    <xf numFmtId="4" fontId="0" fillId="21" borderId="51" xfId="0" applyNumberFormat="1" applyFill="1" applyBorder="1" applyAlignment="1" applyProtection="1">
      <alignment horizontal="right" vertical="center"/>
    </xf>
    <xf numFmtId="0" fontId="0" fillId="21" borderId="15" xfId="0" applyFill="1" applyBorder="1" applyAlignment="1" applyProtection="1">
      <alignment horizontal="right" vertical="center"/>
    </xf>
    <xf numFmtId="0" fontId="0" fillId="21" borderId="11" xfId="0" applyFill="1" applyBorder="1" applyAlignment="1" applyProtection="1">
      <alignment horizontal="left" vertical="center"/>
    </xf>
    <xf numFmtId="0" fontId="0" fillId="21" borderId="16" xfId="0" applyFill="1" applyBorder="1" applyAlignment="1" applyProtection="1">
      <alignment horizontal="left" vertical="center"/>
    </xf>
    <xf numFmtId="0" fontId="2" fillId="5" borderId="19" xfId="0" applyFont="1" applyFill="1" applyBorder="1" applyAlignment="1" applyProtection="1">
      <alignment horizontal="center" vertical="center"/>
    </xf>
    <xf numFmtId="0" fontId="2" fillId="5" borderId="17" xfId="0" applyFont="1" applyFill="1" applyBorder="1" applyAlignment="1" applyProtection="1">
      <alignment horizontal="center" vertical="center"/>
    </xf>
    <xf numFmtId="0" fontId="2" fillId="5" borderId="18" xfId="0" applyFont="1" applyFill="1" applyBorder="1" applyAlignment="1" applyProtection="1">
      <alignment horizontal="center" vertical="center"/>
    </xf>
    <xf numFmtId="164" fontId="3" fillId="17" borderId="51" xfId="0" applyNumberFormat="1" applyFont="1" applyFill="1" applyBorder="1" applyAlignment="1" applyProtection="1">
      <alignment horizontal="right" vertical="center"/>
    </xf>
    <xf numFmtId="165" fontId="2" fillId="5" borderId="9" xfId="0" applyNumberFormat="1" applyFont="1" applyFill="1" applyBorder="1" applyAlignment="1" applyProtection="1">
      <alignment horizontal="right" vertical="center"/>
    </xf>
    <xf numFmtId="165" fontId="2" fillId="5" borderId="51" xfId="0" applyNumberFormat="1" applyFont="1" applyFill="1" applyBorder="1" applyAlignment="1" applyProtection="1">
      <alignment horizontal="right" vertical="center"/>
    </xf>
    <xf numFmtId="165" fontId="2" fillId="5" borderId="12" xfId="0" applyNumberFormat="1" applyFont="1" applyFill="1" applyBorder="1" applyAlignment="1" applyProtection="1">
      <alignment horizontal="right" vertical="center"/>
    </xf>
    <xf numFmtId="165" fontId="2" fillId="5" borderId="0" xfId="0" applyNumberFormat="1" applyFont="1" applyFill="1" applyBorder="1" applyAlignment="1" applyProtection="1">
      <alignment horizontal="right" vertical="center"/>
    </xf>
    <xf numFmtId="165" fontId="2" fillId="5" borderId="14" xfId="0" applyNumberFormat="1" applyFont="1" applyFill="1" applyBorder="1" applyAlignment="1" applyProtection="1">
      <alignment horizontal="right" vertical="center"/>
    </xf>
    <xf numFmtId="165" fontId="2" fillId="5" borderId="15" xfId="0" applyNumberFormat="1" applyFont="1" applyFill="1" applyBorder="1" applyAlignment="1" applyProtection="1">
      <alignment horizontal="right" vertical="center"/>
    </xf>
    <xf numFmtId="164" fontId="3" fillId="16" borderId="29" xfId="0" applyNumberFormat="1" applyFont="1" applyFill="1" applyBorder="1" applyAlignment="1" applyProtection="1">
      <alignment horizontal="left"/>
    </xf>
    <xf numFmtId="164" fontId="3" fillId="16" borderId="33" xfId="0" applyNumberFormat="1" applyFont="1" applyFill="1" applyBorder="1" applyAlignment="1" applyProtection="1">
      <alignment horizontal="left"/>
    </xf>
    <xf numFmtId="4" fontId="3" fillId="13" borderId="0" xfId="0" applyNumberFormat="1" applyFont="1" applyFill="1" applyBorder="1" applyAlignment="1" applyProtection="1">
      <alignment horizontal="right" vertical="center"/>
    </xf>
    <xf numFmtId="4" fontId="3" fillId="13" borderId="15" xfId="0" applyNumberFormat="1" applyFont="1" applyFill="1" applyBorder="1" applyAlignment="1" applyProtection="1">
      <alignment horizontal="right" vertical="center"/>
    </xf>
    <xf numFmtId="0" fontId="3" fillId="13" borderId="48" xfId="0" applyFont="1" applyFill="1" applyBorder="1" applyAlignment="1" applyProtection="1">
      <alignment horizontal="left" vertical="center"/>
    </xf>
    <xf numFmtId="0" fontId="3" fillId="13" borderId="56" xfId="0" applyFont="1" applyFill="1" applyBorder="1" applyAlignment="1" applyProtection="1">
      <alignment horizontal="left" vertical="center"/>
    </xf>
    <xf numFmtId="4" fontId="3" fillId="19" borderId="0" xfId="0" applyNumberFormat="1" applyFont="1" applyFill="1" applyBorder="1" applyAlignment="1" applyProtection="1">
      <alignment horizontal="right" vertical="center"/>
    </xf>
    <xf numFmtId="4" fontId="3" fillId="19" borderId="15" xfId="0" applyNumberFormat="1" applyFont="1" applyFill="1" applyBorder="1" applyAlignment="1" applyProtection="1">
      <alignment horizontal="right" vertical="center"/>
    </xf>
    <xf numFmtId="4" fontId="3" fillId="5" borderId="14" xfId="0" applyNumberFormat="1" applyFont="1" applyFill="1" applyBorder="1" applyAlignment="1" applyProtection="1">
      <alignment horizontal="center" vertical="center"/>
    </xf>
    <xf numFmtId="4" fontId="3" fillId="5" borderId="15" xfId="0" applyNumberFormat="1" applyFont="1" applyFill="1" applyBorder="1" applyAlignment="1" applyProtection="1">
      <alignment horizontal="center" vertical="center"/>
    </xf>
    <xf numFmtId="4" fontId="3" fillId="5" borderId="16" xfId="0" applyNumberFormat="1" applyFont="1" applyFill="1" applyBorder="1" applyAlignment="1" applyProtection="1">
      <alignment horizontal="center" vertical="center"/>
    </xf>
    <xf numFmtId="0" fontId="1" fillId="20" borderId="9" xfId="0" applyFont="1" applyFill="1" applyBorder="1" applyAlignment="1" applyProtection="1">
      <alignment horizontal="right" vertical="center"/>
    </xf>
    <xf numFmtId="0" fontId="1" fillId="20" borderId="14" xfId="0" applyFont="1" applyFill="1" applyBorder="1" applyAlignment="1" applyProtection="1">
      <alignment horizontal="right" vertical="center"/>
    </xf>
    <xf numFmtId="0" fontId="1" fillId="3" borderId="51" xfId="0" applyFont="1" applyFill="1" applyBorder="1" applyAlignment="1" applyProtection="1">
      <alignment horizontal="right" vertical="center"/>
      <protection locked="0"/>
    </xf>
    <xf numFmtId="0" fontId="1" fillId="3" borderId="15" xfId="0" applyFont="1" applyFill="1" applyBorder="1" applyAlignment="1" applyProtection="1">
      <alignment horizontal="right" vertical="center"/>
      <protection locked="0"/>
    </xf>
    <xf numFmtId="0" fontId="1" fillId="20" borderId="11" xfId="0" applyFont="1" applyFill="1" applyBorder="1" applyAlignment="1" applyProtection="1">
      <alignment horizontal="left" vertical="center"/>
    </xf>
    <xf numFmtId="0" fontId="1" fillId="20" borderId="16" xfId="0" applyFont="1" applyFill="1" applyBorder="1" applyAlignment="1" applyProtection="1">
      <alignment horizontal="left" vertical="center"/>
    </xf>
    <xf numFmtId="0" fontId="9" fillId="12" borderId="9" xfId="0" applyFont="1" applyFill="1" applyBorder="1" applyAlignment="1" applyProtection="1">
      <alignment horizontal="center" vertical="center" wrapText="1"/>
    </xf>
    <xf numFmtId="0" fontId="9" fillId="12" borderId="51" xfId="0" applyFont="1" applyFill="1" applyBorder="1" applyAlignment="1" applyProtection="1">
      <alignment horizontal="center" vertical="center" wrapText="1"/>
    </xf>
    <xf numFmtId="0" fontId="9" fillId="12" borderId="11" xfId="0" applyFont="1" applyFill="1" applyBorder="1" applyAlignment="1" applyProtection="1">
      <alignment horizontal="center" vertical="center" wrapText="1"/>
    </xf>
    <xf numFmtId="0" fontId="9" fillId="12" borderId="12" xfId="0" applyFont="1" applyFill="1" applyBorder="1" applyAlignment="1" applyProtection="1">
      <alignment horizontal="center" vertical="center" wrapText="1"/>
    </xf>
    <xf numFmtId="0" fontId="9" fillId="12" borderId="0" xfId="0" applyFont="1" applyFill="1" applyBorder="1" applyAlignment="1" applyProtection="1">
      <alignment horizontal="center" vertical="center" wrapText="1"/>
    </xf>
    <xf numFmtId="0" fontId="9" fillId="12" borderId="13" xfId="0" applyFont="1" applyFill="1" applyBorder="1" applyAlignment="1" applyProtection="1">
      <alignment horizontal="center" vertical="center" wrapText="1"/>
    </xf>
    <xf numFmtId="0" fontId="9" fillId="12" borderId="14" xfId="0" applyFont="1" applyFill="1" applyBorder="1" applyAlignment="1" applyProtection="1">
      <alignment horizontal="center" vertical="center" wrapText="1"/>
    </xf>
    <xf numFmtId="0" fontId="9" fillId="12" borderId="15" xfId="0" applyFont="1" applyFill="1" applyBorder="1" applyAlignment="1" applyProtection="1">
      <alignment horizontal="center" vertical="center" wrapText="1"/>
    </xf>
    <xf numFmtId="0" fontId="9" fillId="12" borderId="16" xfId="0" applyFont="1" applyFill="1" applyBorder="1" applyAlignment="1" applyProtection="1">
      <alignment horizontal="center" vertical="center" wrapText="1"/>
    </xf>
    <xf numFmtId="1" fontId="2" fillId="12" borderId="9" xfId="0" applyNumberFormat="1" applyFont="1" applyFill="1" applyBorder="1" applyAlignment="1" applyProtection="1">
      <alignment horizontal="right" vertical="center"/>
    </xf>
    <xf numFmtId="1" fontId="2" fillId="12" borderId="51" xfId="0" applyNumberFormat="1" applyFont="1" applyFill="1" applyBorder="1" applyAlignment="1" applyProtection="1">
      <alignment horizontal="right" vertical="center"/>
    </xf>
    <xf numFmtId="1" fontId="2" fillId="12" borderId="12" xfId="0" applyNumberFormat="1" applyFont="1" applyFill="1" applyBorder="1" applyAlignment="1" applyProtection="1">
      <alignment horizontal="right" vertical="center"/>
    </xf>
    <xf numFmtId="1" fontId="2" fillId="12" borderId="0" xfId="0" applyNumberFormat="1" applyFont="1" applyFill="1" applyBorder="1" applyAlignment="1" applyProtection="1">
      <alignment horizontal="right" vertical="center"/>
    </xf>
    <xf numFmtId="1" fontId="2" fillId="12" borderId="44" xfId="0" applyNumberFormat="1" applyFont="1" applyFill="1" applyBorder="1" applyAlignment="1" applyProtection="1">
      <alignment horizontal="right" vertical="center"/>
    </xf>
    <xf numFmtId="1" fontId="2" fillId="12" borderId="46" xfId="0" applyNumberFormat="1" applyFont="1" applyFill="1" applyBorder="1" applyAlignment="1" applyProtection="1">
      <alignment horizontal="right" vertical="center"/>
    </xf>
    <xf numFmtId="0" fontId="3" fillId="12" borderId="51" xfId="0" applyFont="1" applyFill="1" applyBorder="1" applyAlignment="1" applyProtection="1">
      <alignment horizontal="left" vertical="center"/>
    </xf>
    <xf numFmtId="0" fontId="3" fillId="12" borderId="0" xfId="0" applyFont="1" applyFill="1" applyBorder="1" applyAlignment="1" applyProtection="1">
      <alignment horizontal="left" vertical="center"/>
    </xf>
    <xf numFmtId="0" fontId="3" fillId="12" borderId="46" xfId="0" applyFont="1" applyFill="1" applyBorder="1" applyAlignment="1" applyProtection="1">
      <alignment horizontal="left" vertical="center"/>
    </xf>
    <xf numFmtId="0" fontId="3" fillId="3" borderId="51" xfId="0" applyFont="1" applyFill="1" applyBorder="1" applyAlignment="1" applyProtection="1">
      <alignment horizontal="right" vertical="center"/>
      <protection locked="0"/>
    </xf>
    <xf numFmtId="0" fontId="3" fillId="3" borderId="0" xfId="0" applyFont="1" applyFill="1" applyBorder="1" applyAlignment="1" applyProtection="1">
      <alignment horizontal="right" vertical="center"/>
      <protection locked="0"/>
    </xf>
    <xf numFmtId="0" fontId="3" fillId="3" borderId="46" xfId="0" applyFont="1" applyFill="1" applyBorder="1" applyAlignment="1" applyProtection="1">
      <alignment horizontal="right" vertical="center"/>
      <protection locked="0"/>
    </xf>
    <xf numFmtId="4" fontId="3" fillId="6" borderId="10" xfId="0" applyNumberFormat="1" applyFont="1" applyFill="1" applyBorder="1" applyAlignment="1" applyProtection="1">
      <alignment horizontal="left" vertical="center"/>
    </xf>
    <xf numFmtId="4" fontId="3" fillId="6" borderId="30" xfId="0" applyNumberFormat="1" applyFont="1" applyFill="1" applyBorder="1" applyAlignment="1" applyProtection="1">
      <alignment horizontal="left" vertical="center"/>
    </xf>
    <xf numFmtId="4" fontId="2" fillId="2" borderId="21" xfId="0" applyNumberFormat="1" applyFont="1" applyFill="1" applyBorder="1" applyAlignment="1" applyProtection="1">
      <alignment horizontal="center" vertical="center"/>
    </xf>
    <xf numFmtId="4" fontId="2" fillId="2" borderId="6" xfId="0" applyNumberFormat="1" applyFont="1" applyFill="1" applyBorder="1" applyAlignment="1" applyProtection="1">
      <alignment horizontal="center" vertical="center"/>
    </xf>
    <xf numFmtId="4" fontId="2" fillId="2" borderId="12" xfId="0" applyNumberFormat="1" applyFont="1" applyFill="1" applyBorder="1" applyAlignment="1" applyProtection="1">
      <alignment horizontal="center" vertical="center"/>
    </xf>
    <xf numFmtId="4" fontId="2" fillId="2" borderId="48" xfId="0" applyNumberFormat="1" applyFont="1" applyFill="1" applyBorder="1" applyAlignment="1" applyProtection="1">
      <alignment horizontal="center" vertical="center"/>
    </xf>
    <xf numFmtId="4" fontId="2" fillId="2" borderId="14" xfId="0" applyNumberFormat="1" applyFont="1" applyFill="1" applyBorder="1" applyAlignment="1" applyProtection="1">
      <alignment horizontal="center" vertical="center"/>
    </xf>
    <xf numFmtId="4" fontId="2" fillId="2" borderId="56" xfId="0" applyNumberFormat="1" applyFont="1" applyFill="1" applyBorder="1" applyAlignment="1" applyProtection="1">
      <alignment horizontal="center" vertical="center"/>
    </xf>
    <xf numFmtId="4" fontId="3" fillId="13" borderId="5" xfId="0" applyNumberFormat="1" applyFont="1" applyFill="1" applyBorder="1" applyAlignment="1" applyProtection="1">
      <alignment horizontal="right" vertical="center"/>
    </xf>
    <xf numFmtId="4" fontId="3" fillId="13" borderId="47" xfId="0" applyNumberFormat="1" applyFont="1" applyFill="1" applyBorder="1" applyAlignment="1" applyProtection="1">
      <alignment horizontal="right" vertical="center"/>
    </xf>
    <xf numFmtId="4" fontId="3" fillId="13" borderId="52" xfId="0" applyNumberFormat="1" applyFont="1" applyFill="1" applyBorder="1" applyAlignment="1" applyProtection="1">
      <alignment horizontal="right" vertical="center"/>
    </xf>
    <xf numFmtId="0" fontId="3" fillId="13" borderId="6" xfId="0" applyFont="1" applyFill="1" applyBorder="1" applyAlignment="1" applyProtection="1">
      <alignment horizontal="left" vertical="center"/>
    </xf>
    <xf numFmtId="4" fontId="2" fillId="8" borderId="44" xfId="0" applyNumberFormat="1" applyFont="1" applyFill="1" applyBorder="1" applyAlignment="1" applyProtection="1">
      <alignment horizontal="center"/>
    </xf>
    <xf numFmtId="4" fontId="2" fillId="8" borderId="46" xfId="0" applyNumberFormat="1" applyFont="1" applyFill="1" applyBorder="1" applyAlignment="1" applyProtection="1">
      <alignment horizontal="center"/>
    </xf>
    <xf numFmtId="4" fontId="2" fillId="8" borderId="45" xfId="0" applyNumberFormat="1" applyFont="1" applyFill="1" applyBorder="1" applyAlignment="1" applyProtection="1">
      <alignment horizontal="center"/>
    </xf>
    <xf numFmtId="0" fontId="3" fillId="12" borderId="11" xfId="0" applyFont="1" applyFill="1" applyBorder="1" applyAlignment="1" applyProtection="1">
      <alignment horizontal="left" vertical="center"/>
    </xf>
    <xf numFmtId="0" fontId="3" fillId="12" borderId="13" xfId="0" applyFont="1" applyFill="1" applyBorder="1" applyAlignment="1" applyProtection="1">
      <alignment horizontal="left" vertical="center"/>
    </xf>
    <xf numFmtId="0" fontId="3" fillId="12" borderId="45" xfId="0" applyFont="1" applyFill="1" applyBorder="1" applyAlignment="1" applyProtection="1">
      <alignment horizontal="left" vertical="center"/>
    </xf>
    <xf numFmtId="4" fontId="3" fillId="18" borderId="47" xfId="0" applyNumberFormat="1" applyFont="1" applyFill="1" applyBorder="1" applyAlignment="1" applyProtection="1">
      <alignment horizontal="center" vertical="center"/>
    </xf>
    <xf numFmtId="4" fontId="3" fillId="18" borderId="52" xfId="0" applyNumberFormat="1" applyFont="1" applyFill="1" applyBorder="1" applyAlignment="1" applyProtection="1">
      <alignment horizontal="center" vertical="center"/>
    </xf>
    <xf numFmtId="0" fontId="3" fillId="18" borderId="48" xfId="0" applyFont="1" applyFill="1" applyBorder="1" applyAlignment="1" applyProtection="1">
      <alignment horizontal="center" vertical="center"/>
    </xf>
    <xf numFmtId="0" fontId="3" fillId="18" borderId="56" xfId="0" applyFont="1" applyFill="1" applyBorder="1" applyAlignment="1" applyProtection="1">
      <alignment horizontal="center" vertical="center"/>
    </xf>
    <xf numFmtId="4" fontId="3" fillId="19" borderId="0" xfId="0" applyNumberFormat="1" applyFont="1" applyFill="1" applyBorder="1" applyAlignment="1" applyProtection="1">
      <alignment horizontal="center" vertical="center"/>
    </xf>
    <xf numFmtId="4" fontId="3" fillId="19" borderId="15" xfId="0" applyNumberFormat="1" applyFont="1" applyFill="1" applyBorder="1" applyAlignment="1" applyProtection="1">
      <alignment horizontal="center" vertical="center"/>
    </xf>
    <xf numFmtId="0" fontId="3" fillId="19" borderId="13" xfId="0" applyFont="1" applyFill="1" applyBorder="1" applyAlignment="1" applyProtection="1">
      <alignment horizontal="center" vertical="center"/>
    </xf>
    <xf numFmtId="0" fontId="3" fillId="19" borderId="16" xfId="0" applyFont="1" applyFill="1" applyBorder="1" applyAlignment="1" applyProtection="1">
      <alignment horizontal="center" vertical="center"/>
    </xf>
    <xf numFmtId="4" fontId="3" fillId="5" borderId="10" xfId="0" applyNumberFormat="1" applyFont="1" applyFill="1" applyBorder="1" applyAlignment="1" applyProtection="1">
      <alignment horizontal="center" vertical="center"/>
    </xf>
    <xf numFmtId="4" fontId="3" fillId="5" borderId="30" xfId="0" applyNumberFormat="1" applyFont="1" applyFill="1" applyBorder="1" applyAlignment="1" applyProtection="1">
      <alignment horizontal="center" vertical="center"/>
    </xf>
    <xf numFmtId="4" fontId="2" fillId="2" borderId="22" xfId="0" applyNumberFormat="1" applyFont="1" applyFill="1" applyBorder="1" applyAlignment="1" applyProtection="1">
      <alignment horizontal="center" vertical="center"/>
    </xf>
    <xf numFmtId="4" fontId="2" fillId="2" borderId="1" xfId="0" applyNumberFormat="1" applyFont="1" applyFill="1" applyBorder="1" applyAlignment="1" applyProtection="1">
      <alignment horizontal="center" vertical="center"/>
    </xf>
    <xf numFmtId="4" fontId="2" fillId="2" borderId="53" xfId="0" applyNumberFormat="1" applyFont="1" applyFill="1" applyBorder="1" applyAlignment="1" applyProtection="1">
      <alignment horizontal="center" vertical="center"/>
    </xf>
    <xf numFmtId="4" fontId="2" fillId="2" borderId="57" xfId="0" applyNumberFormat="1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right" vertical="center"/>
    </xf>
    <xf numFmtId="0" fontId="3" fillId="5" borderId="43" xfId="0" applyFont="1" applyFill="1" applyBorder="1" applyAlignment="1" applyProtection="1">
      <alignment horizontal="right" vertical="center"/>
    </xf>
    <xf numFmtId="0" fontId="3" fillId="2" borderId="26" xfId="0" applyFont="1" applyFill="1" applyBorder="1" applyAlignment="1" applyProtection="1">
      <alignment horizontal="right" vertical="center"/>
    </xf>
    <xf numFmtId="0" fontId="3" fillId="2" borderId="4" xfId="0" applyFont="1" applyFill="1" applyBorder="1" applyAlignment="1" applyProtection="1">
      <alignment horizontal="right" vertical="center"/>
    </xf>
    <xf numFmtId="0" fontId="3" fillId="2" borderId="3" xfId="0" applyFont="1" applyFill="1" applyBorder="1" applyAlignment="1" applyProtection="1">
      <alignment horizontal="right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51" xfId="0" applyFont="1" applyFill="1" applyBorder="1" applyAlignment="1" applyProtection="1">
      <alignment horizontal="center" vertical="center"/>
    </xf>
    <xf numFmtId="0" fontId="2" fillId="2" borderId="51" xfId="0" applyFont="1" applyFill="1" applyBorder="1" applyAlignment="1" applyProtection="1">
      <alignment horizontal="center" vertical="center"/>
    </xf>
    <xf numFmtId="0" fontId="2" fillId="2" borderId="11" xfId="0" applyFont="1" applyFill="1" applyBorder="1" applyAlignment="1" applyProtection="1">
      <alignment horizontal="center" vertical="center"/>
    </xf>
    <xf numFmtId="0" fontId="8" fillId="16" borderId="35" xfId="0" applyFont="1" applyFill="1" applyBorder="1" applyAlignment="1" applyProtection="1">
      <alignment horizontal="center" vertical="center"/>
    </xf>
    <xf numFmtId="0" fontId="8" fillId="16" borderId="36" xfId="0" applyFont="1" applyFill="1" applyBorder="1" applyAlignment="1" applyProtection="1">
      <alignment horizontal="center" vertical="center"/>
    </xf>
    <xf numFmtId="0" fontId="8" fillId="16" borderId="37" xfId="0" applyFont="1" applyFill="1" applyBorder="1" applyAlignment="1" applyProtection="1">
      <alignment horizontal="center" vertical="center"/>
    </xf>
    <xf numFmtId="0" fontId="8" fillId="16" borderId="38" xfId="0" applyFont="1" applyFill="1" applyBorder="1" applyAlignment="1" applyProtection="1">
      <alignment horizontal="center" vertical="center"/>
    </xf>
    <xf numFmtId="0" fontId="8" fillId="16" borderId="0" xfId="0" applyFont="1" applyFill="1" applyBorder="1" applyAlignment="1" applyProtection="1">
      <alignment horizontal="center" vertical="center"/>
    </xf>
    <xf numFmtId="0" fontId="8" fillId="16" borderId="39" xfId="0" applyFont="1" applyFill="1" applyBorder="1" applyAlignment="1" applyProtection="1">
      <alignment horizontal="center" vertical="center"/>
    </xf>
    <xf numFmtId="0" fontId="8" fillId="16" borderId="40" xfId="0" applyFont="1" applyFill="1" applyBorder="1" applyAlignment="1" applyProtection="1">
      <alignment horizontal="center" vertical="center"/>
    </xf>
    <xf numFmtId="0" fontId="8" fillId="16" borderId="41" xfId="0" applyFont="1" applyFill="1" applyBorder="1" applyAlignment="1" applyProtection="1">
      <alignment horizontal="center" vertical="center"/>
    </xf>
    <xf numFmtId="0" fontId="8" fillId="16" borderId="4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 wrapText="1"/>
    </xf>
    <xf numFmtId="0" fontId="3" fillId="12" borderId="51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12" xfId="0" applyFont="1" applyFill="1" applyBorder="1" applyAlignment="1" applyProtection="1">
      <alignment horizontal="center" vertical="center" wrapText="1"/>
    </xf>
    <xf numFmtId="0" fontId="3" fillId="12" borderId="0" xfId="0" applyFont="1" applyFill="1" applyBorder="1" applyAlignment="1" applyProtection="1">
      <alignment horizontal="center" vertical="center" wrapText="1"/>
    </xf>
    <xf numFmtId="0" fontId="3" fillId="12" borderId="13" xfId="0" applyFont="1" applyFill="1" applyBorder="1" applyAlignment="1" applyProtection="1">
      <alignment horizontal="center" vertical="center" wrapText="1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5" xfId="0" applyFont="1" applyFill="1" applyBorder="1" applyAlignment="1" applyProtection="1">
      <alignment horizontal="center" vertical="center" wrapText="1"/>
    </xf>
    <xf numFmtId="0" fontId="3" fillId="12" borderId="16" xfId="0" applyFont="1" applyFill="1" applyBorder="1" applyAlignment="1" applyProtection="1">
      <alignment horizontal="center" vertical="center" wrapText="1"/>
    </xf>
    <xf numFmtId="0" fontId="6" fillId="5" borderId="12" xfId="0" applyFont="1" applyFill="1" applyBorder="1" applyAlignment="1" applyProtection="1">
      <alignment horizontal="center" vertical="center" wrapText="1"/>
    </xf>
    <xf numFmtId="0" fontId="6" fillId="5" borderId="0" xfId="0" applyFont="1" applyFill="1" applyBorder="1" applyAlignment="1" applyProtection="1">
      <alignment horizontal="center" vertical="center" wrapText="1"/>
    </xf>
    <xf numFmtId="0" fontId="6" fillId="5" borderId="13" xfId="0" applyFont="1" applyFill="1" applyBorder="1" applyAlignment="1" applyProtection="1">
      <alignment horizontal="center" vertical="center" wrapText="1"/>
    </xf>
    <xf numFmtId="0" fontId="6" fillId="5" borderId="14" xfId="0" applyFont="1" applyFill="1" applyBorder="1" applyAlignment="1" applyProtection="1">
      <alignment horizontal="center" vertical="center" wrapText="1"/>
    </xf>
    <xf numFmtId="0" fontId="6" fillId="5" borderId="15" xfId="0" applyFont="1" applyFill="1" applyBorder="1" applyAlignment="1" applyProtection="1">
      <alignment horizontal="center" vertical="center" wrapText="1"/>
    </xf>
    <xf numFmtId="0" fontId="6" fillId="5" borderId="16" xfId="0" applyFont="1" applyFill="1" applyBorder="1" applyAlignment="1" applyProtection="1">
      <alignment horizontal="center" vertical="center" wrapText="1"/>
    </xf>
    <xf numFmtId="0" fontId="2" fillId="0" borderId="51" xfId="0" applyFont="1" applyFill="1" applyBorder="1" applyAlignment="1" applyProtection="1">
      <alignment horizontal="center" vertical="center"/>
    </xf>
    <xf numFmtId="0" fontId="2" fillId="0" borderId="9" xfId="0" applyFont="1" applyFill="1" applyBorder="1" applyAlignment="1" applyProtection="1">
      <alignment horizontal="center" vertical="center"/>
    </xf>
    <xf numFmtId="0" fontId="2" fillId="0" borderId="50" xfId="0" applyFont="1" applyFill="1" applyBorder="1" applyAlignment="1" applyProtection="1">
      <alignment horizontal="center" vertical="center"/>
    </xf>
    <xf numFmtId="0" fontId="1" fillId="8" borderId="17" xfId="0" applyFont="1" applyFill="1" applyBorder="1" applyAlignment="1" applyProtection="1">
      <alignment horizontal="center" vertical="center"/>
    </xf>
    <xf numFmtId="0" fontId="1" fillId="8" borderId="18" xfId="0" applyFont="1" applyFill="1" applyBorder="1" applyAlignment="1" applyProtection="1">
      <alignment horizontal="center" vertical="center"/>
    </xf>
    <xf numFmtId="0" fontId="1" fillId="13" borderId="19" xfId="0" applyFont="1" applyFill="1" applyBorder="1" applyAlignment="1" applyProtection="1">
      <alignment horizontal="center" vertical="center"/>
    </xf>
    <xf numFmtId="0" fontId="1" fillId="13" borderId="17" xfId="0" applyFont="1" applyFill="1" applyBorder="1" applyAlignment="1" applyProtection="1">
      <alignment horizontal="center" vertical="center"/>
    </xf>
    <xf numFmtId="0" fontId="1" fillId="13" borderId="18" xfId="0" applyFont="1" applyFill="1" applyBorder="1" applyAlignment="1" applyProtection="1">
      <alignment horizontal="center" vertical="center"/>
    </xf>
    <xf numFmtId="0" fontId="1" fillId="14" borderId="19" xfId="0" applyFont="1" applyFill="1" applyBorder="1" applyAlignment="1" applyProtection="1">
      <alignment horizontal="center" vertical="center"/>
    </xf>
    <xf numFmtId="0" fontId="1" fillId="14" borderId="17" xfId="0" applyFont="1" applyFill="1" applyBorder="1" applyAlignment="1" applyProtection="1">
      <alignment horizontal="center" vertical="center"/>
    </xf>
    <xf numFmtId="0" fontId="1" fillId="14" borderId="18" xfId="0" applyFont="1" applyFill="1" applyBorder="1" applyAlignment="1" applyProtection="1">
      <alignment horizontal="center" vertical="center"/>
    </xf>
    <xf numFmtId="0" fontId="1" fillId="12" borderId="19" xfId="0" applyFont="1" applyFill="1" applyBorder="1" applyAlignment="1" applyProtection="1">
      <alignment horizontal="center" vertical="center"/>
    </xf>
    <xf numFmtId="0" fontId="1" fillId="12" borderId="17" xfId="0" applyFont="1" applyFill="1" applyBorder="1" applyAlignment="1" applyProtection="1">
      <alignment horizontal="center" vertical="center"/>
    </xf>
    <xf numFmtId="0" fontId="1" fillId="12" borderId="18" xfId="0" applyFont="1" applyFill="1" applyBorder="1" applyAlignment="1" applyProtection="1">
      <alignment horizontal="center" vertical="center"/>
    </xf>
    <xf numFmtId="0" fontId="2" fillId="0" borderId="25" xfId="0" applyFont="1" applyFill="1" applyBorder="1" applyAlignment="1" applyProtection="1">
      <alignment horizontal="center" vertical="center"/>
    </xf>
    <xf numFmtId="0" fontId="2" fillId="0" borderId="20" xfId="0" applyFont="1" applyFill="1" applyBorder="1" applyAlignment="1" applyProtection="1">
      <alignment horizontal="center" vertical="center"/>
    </xf>
    <xf numFmtId="4" fontId="3" fillId="3" borderId="26" xfId="0" applyNumberFormat="1" applyFont="1" applyFill="1" applyBorder="1" applyAlignment="1" applyProtection="1">
      <alignment horizontal="center" vertical="center"/>
      <protection locked="0"/>
    </xf>
    <xf numFmtId="4" fontId="3" fillId="3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</xf>
    <xf numFmtId="4" fontId="0" fillId="3" borderId="2" xfId="0" applyNumberFormat="1" applyFill="1" applyBorder="1" applyAlignment="1" applyProtection="1">
      <alignment horizontal="right"/>
      <protection locked="0"/>
    </xf>
    <xf numFmtId="4" fontId="0" fillId="3" borderId="4" xfId="0" applyNumberFormat="1" applyFill="1" applyBorder="1" applyAlignment="1" applyProtection="1">
      <alignment horizontal="right"/>
      <protection locked="0"/>
    </xf>
    <xf numFmtId="4" fontId="0" fillId="5" borderId="2" xfId="0" applyNumberFormat="1" applyFill="1" applyBorder="1" applyAlignment="1" applyProtection="1">
      <alignment horizontal="right"/>
    </xf>
    <xf numFmtId="4" fontId="0" fillId="5" borderId="4" xfId="0" applyNumberFormat="1" applyFill="1" applyBorder="1" applyAlignment="1" applyProtection="1">
      <alignment horizontal="right"/>
    </xf>
    <xf numFmtId="0" fontId="1" fillId="7" borderId="17" xfId="0" applyFont="1" applyFill="1" applyBorder="1" applyAlignment="1" applyProtection="1">
      <alignment horizontal="center" vertical="center"/>
    </xf>
    <xf numFmtId="0" fontId="1" fillId="7" borderId="18" xfId="0" applyFont="1" applyFill="1" applyBorder="1" applyAlignment="1" applyProtection="1">
      <alignment horizontal="center" vertical="center"/>
    </xf>
    <xf numFmtId="0" fontId="1" fillId="9" borderId="17" xfId="0" applyFont="1" applyFill="1" applyBorder="1" applyAlignment="1" applyProtection="1">
      <alignment horizontal="center" vertical="center"/>
    </xf>
    <xf numFmtId="0" fontId="1" fillId="9" borderId="18" xfId="0" applyFont="1" applyFill="1" applyBorder="1" applyAlignment="1" applyProtection="1">
      <alignment horizontal="center" vertical="center"/>
    </xf>
    <xf numFmtId="4" fontId="3" fillId="3" borderId="55" xfId="0" applyNumberFormat="1" applyFont="1" applyFill="1" applyBorder="1" applyAlignment="1" applyProtection="1">
      <alignment horizontal="center" vertical="center"/>
      <protection locked="0"/>
    </xf>
    <xf numFmtId="4" fontId="3" fillId="3" borderId="4" xfId="0" applyNumberFormat="1" applyFont="1" applyFill="1" applyBorder="1" applyAlignment="1" applyProtection="1">
      <alignment horizontal="center" vertical="center"/>
      <protection locked="0"/>
    </xf>
    <xf numFmtId="0" fontId="1" fillId="11" borderId="17" xfId="0" applyFont="1" applyFill="1" applyBorder="1" applyAlignment="1" applyProtection="1">
      <alignment horizontal="center" vertical="center"/>
    </xf>
    <xf numFmtId="0" fontId="1" fillId="11" borderId="18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right"/>
      <protection locked="0"/>
    </xf>
    <xf numFmtId="0" fontId="0" fillId="3" borderId="4" xfId="0" applyFill="1" applyBorder="1" applyAlignment="1" applyProtection="1">
      <alignment horizontal="right"/>
      <protection locked="0"/>
    </xf>
    <xf numFmtId="0" fontId="1" fillId="0" borderId="10" xfId="0" applyFont="1" applyBorder="1" applyAlignment="1" applyProtection="1">
      <alignment horizontal="left"/>
      <protection locked="0"/>
    </xf>
    <xf numFmtId="4" fontId="0" fillId="2" borderId="2" xfId="0" applyNumberFormat="1" applyFill="1" applyBorder="1" applyAlignment="1" applyProtection="1">
      <alignment horizontal="right"/>
    </xf>
    <xf numFmtId="4" fontId="0" fillId="2" borderId="4" xfId="0" applyNumberFormat="1" applyFill="1" applyBorder="1" applyAlignment="1" applyProtection="1">
      <alignment horizontal="right"/>
    </xf>
    <xf numFmtId="0" fontId="4" fillId="0" borderId="0" xfId="0" applyFont="1" applyAlignment="1" applyProtection="1">
      <alignment horizontal="left" vertical="center"/>
    </xf>
    <xf numFmtId="0" fontId="5" fillId="0" borderId="0" xfId="0" applyFont="1" applyAlignment="1" applyProtection="1">
      <alignment horizontal="left" vertical="center"/>
    </xf>
    <xf numFmtId="0" fontId="11" fillId="0" borderId="0" xfId="1" applyAlignment="1" applyProtection="1">
      <alignment horizontal="left" vertical="center"/>
    </xf>
    <xf numFmtId="0" fontId="2" fillId="0" borderId="11" xfId="0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0" fontId="2" fillId="0" borderId="14" xfId="0" applyFont="1" applyFill="1" applyBorder="1" applyAlignment="1" applyProtection="1">
      <alignment horizontal="center" vertical="center"/>
    </xf>
    <xf numFmtId="0" fontId="2" fillId="0" borderId="15" xfId="0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 applyProtection="1">
      <alignment horizontal="center" vertical="center"/>
    </xf>
    <xf numFmtId="0" fontId="1" fillId="7" borderId="19" xfId="0" applyFont="1" applyFill="1" applyBorder="1" applyAlignment="1" applyProtection="1">
      <alignment horizontal="center" vertical="center"/>
    </xf>
    <xf numFmtId="4" fontId="3" fillId="3" borderId="46" xfId="0" applyNumberFormat="1" applyFont="1" applyFill="1" applyBorder="1" applyAlignment="1" applyProtection="1">
      <alignment horizontal="center" vertical="center"/>
      <protection locked="0"/>
    </xf>
    <xf numFmtId="4" fontId="3" fillId="3" borderId="8" xfId="0" applyNumberFormat="1" applyFont="1" applyFill="1" applyBorder="1" applyAlignment="1" applyProtection="1">
      <alignment horizontal="center" vertical="center"/>
      <protection locked="0"/>
    </xf>
    <xf numFmtId="4" fontId="3" fillId="18" borderId="4" xfId="0" applyNumberFormat="1" applyFont="1" applyFill="1" applyBorder="1" applyAlignment="1" applyProtection="1">
      <alignment horizontal="right" vertical="center"/>
    </xf>
    <xf numFmtId="4" fontId="3" fillId="18" borderId="29" xfId="0" applyNumberFormat="1" applyFont="1" applyFill="1" applyBorder="1" applyAlignment="1" applyProtection="1">
      <alignment horizontal="right" vertical="center"/>
    </xf>
    <xf numFmtId="0" fontId="3" fillId="18" borderId="3" xfId="0" applyFont="1" applyFill="1" applyBorder="1" applyAlignment="1" applyProtection="1">
      <alignment horizontal="left" vertical="center"/>
    </xf>
    <xf numFmtId="0" fontId="3" fillId="18" borderId="24" xfId="0" applyFont="1" applyFill="1" applyBorder="1" applyAlignment="1" applyProtection="1">
      <alignment horizontal="left" vertical="center"/>
    </xf>
    <xf numFmtId="4" fontId="3" fillId="19" borderId="2" xfId="0" applyNumberFormat="1" applyFont="1" applyFill="1" applyBorder="1" applyAlignment="1" applyProtection="1">
      <alignment horizontal="right" vertical="center"/>
    </xf>
    <xf numFmtId="4" fontId="3" fillId="19" borderId="23" xfId="0" applyNumberFormat="1" applyFont="1" applyFill="1" applyBorder="1" applyAlignment="1" applyProtection="1">
      <alignment horizontal="right" vertical="center"/>
    </xf>
    <xf numFmtId="0" fontId="3" fillId="19" borderId="31" xfId="0" applyFont="1" applyFill="1" applyBorder="1" applyAlignment="1" applyProtection="1">
      <alignment horizontal="left" vertical="center"/>
    </xf>
    <xf numFmtId="0" fontId="3" fillId="19" borderId="33" xfId="0" applyFont="1" applyFill="1" applyBorder="1" applyAlignment="1" applyProtection="1">
      <alignment horizontal="left" vertical="center"/>
    </xf>
    <xf numFmtId="0" fontId="3" fillId="2" borderId="31" xfId="0" applyFont="1" applyFill="1" applyBorder="1" applyAlignment="1" applyProtection="1">
      <alignment horizontal="right" vertical="center"/>
    </xf>
    <xf numFmtId="0" fontId="1" fillId="0" borderId="5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 applyProtection="1">
      <alignment horizontal="center"/>
    </xf>
    <xf numFmtId="4" fontId="0" fillId="0" borderId="4" xfId="0" applyNumberFormat="1" applyBorder="1"/>
    <xf numFmtId="0" fontId="0" fillId="0" borderId="1" xfId="0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riyaNet/Teknik/Perhitungan%20Laser%20Dengan%20Menggunakan%20Ex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encanaan"/>
      <sheetName val="Perhitungan"/>
      <sheetName val="Data_Utama"/>
    </sheetNames>
    <sheetDataSet>
      <sheetData sheetId="0" refreshError="1"/>
      <sheetData sheetId="1" refreshError="1"/>
      <sheetData sheetId="2">
        <row r="56">
          <cell r="A56" t="str">
            <v>1:4</v>
          </cell>
        </row>
        <row r="57">
          <cell r="A57" t="str">
            <v>1:8</v>
          </cell>
        </row>
        <row r="58">
          <cell r="A58" t="str">
            <v>1:16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@griya-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BO71"/>
  <sheetViews>
    <sheetView tabSelected="1" topLeftCell="D1" zoomScale="60" zoomScaleNormal="60" workbookViewId="0">
      <selection activeCell="AC8" sqref="AC8"/>
    </sheetView>
  </sheetViews>
  <sheetFormatPr defaultRowHeight="15" x14ac:dyDescent="0.25"/>
  <cols>
    <col min="5" max="5" width="2.5703125" customWidth="1"/>
    <col min="6" max="6" width="3.140625" customWidth="1"/>
    <col min="7" max="7" width="21.140625" customWidth="1"/>
    <col min="8" max="8" width="2.28515625" customWidth="1"/>
    <col min="9" max="9" width="10.7109375" customWidth="1"/>
    <col min="10" max="10" width="8.5703125" customWidth="1"/>
    <col min="11" max="11" width="6.85546875" customWidth="1"/>
    <col min="12" max="12" width="3" customWidth="1"/>
    <col min="13" max="17" width="6.7109375" customWidth="1"/>
    <col min="18" max="18" width="3.28515625" customWidth="1"/>
    <col min="19" max="19" width="2.85546875" customWidth="1"/>
    <col min="20" max="20" width="12.28515625" customWidth="1"/>
    <col min="22" max="22" width="12.42578125" customWidth="1"/>
    <col min="23" max="23" width="5.85546875" customWidth="1"/>
    <col min="24" max="24" width="6.140625" customWidth="1"/>
    <col min="25" max="25" width="8" customWidth="1"/>
    <col min="26" max="26" width="5.42578125" customWidth="1"/>
    <col min="27" max="27" width="9.28515625" customWidth="1"/>
    <col min="28" max="28" width="4.7109375" customWidth="1"/>
    <col min="29" max="29" width="9.42578125" customWidth="1"/>
    <col min="30" max="30" width="5.140625" customWidth="1"/>
    <col min="31" max="31" width="8" customWidth="1"/>
    <col min="32" max="32" width="4.5703125" customWidth="1"/>
    <col min="33" max="33" width="5.7109375" customWidth="1"/>
    <col min="34" max="34" width="6.140625" customWidth="1"/>
    <col min="35" max="35" width="7.85546875" customWidth="1"/>
    <col min="36" max="36" width="4.5703125" customWidth="1"/>
    <col min="37" max="37" width="6.28515625" customWidth="1"/>
    <col min="38" max="38" width="5.5703125" customWidth="1"/>
    <col min="39" max="39" width="8.7109375" customWidth="1"/>
    <col min="40" max="40" width="5.28515625" customWidth="1"/>
    <col min="41" max="41" width="8.7109375" customWidth="1"/>
    <col min="42" max="44" width="5.5703125" customWidth="1"/>
    <col min="45" max="45" width="6.5703125" customWidth="1"/>
    <col min="46" max="46" width="4.28515625" customWidth="1"/>
    <col min="47" max="47" width="6.7109375" customWidth="1"/>
    <col min="48" max="48" width="5.5703125" customWidth="1"/>
    <col min="49" max="49" width="8.42578125" customWidth="1"/>
    <col min="50" max="50" width="5.28515625" customWidth="1"/>
    <col min="51" max="51" width="8.42578125" customWidth="1"/>
    <col min="52" max="52" width="5.28515625" customWidth="1"/>
    <col min="53" max="53" width="6.42578125" customWidth="1"/>
    <col min="54" max="54" width="5.28515625" customWidth="1"/>
    <col min="55" max="55" width="7.85546875" customWidth="1"/>
    <col min="56" max="56" width="3.85546875" customWidth="1"/>
    <col min="57" max="57" width="8" customWidth="1"/>
    <col min="58" max="58" width="6.42578125" customWidth="1"/>
    <col min="59" max="59" width="7.85546875" customWidth="1"/>
    <col min="60" max="60" width="5.5703125" customWidth="1"/>
    <col min="61" max="61" width="6.28515625" customWidth="1"/>
    <col min="62" max="62" width="5.140625" customWidth="1"/>
    <col min="63" max="63" width="2.7109375" customWidth="1"/>
  </cols>
  <sheetData>
    <row r="1" spans="5:63" ht="21.75" customHeight="1" thickTop="1" x14ac:dyDescent="0.25">
      <c r="E1" s="1"/>
      <c r="F1" s="1"/>
      <c r="G1" s="458" t="s">
        <v>82</v>
      </c>
      <c r="H1" s="458"/>
      <c r="I1" s="458"/>
      <c r="J1" s="458"/>
      <c r="K1" s="458"/>
      <c r="L1" s="458"/>
      <c r="M1" s="458"/>
      <c r="N1" s="35"/>
      <c r="O1" s="35"/>
      <c r="P1" s="35"/>
      <c r="Q1" s="35"/>
      <c r="R1" s="35"/>
      <c r="S1" s="398" t="s">
        <v>95</v>
      </c>
      <c r="T1" s="399"/>
      <c r="U1" s="399"/>
      <c r="V1" s="399"/>
      <c r="W1" s="399"/>
      <c r="X1" s="399"/>
      <c r="Y1" s="399"/>
      <c r="Z1" s="399"/>
      <c r="AA1" s="399"/>
      <c r="AB1" s="399"/>
      <c r="AC1" s="399"/>
      <c r="AD1" s="399"/>
      <c r="AE1" s="399"/>
      <c r="AF1" s="399"/>
      <c r="AG1" s="399"/>
      <c r="AH1" s="399"/>
      <c r="AI1" s="399"/>
      <c r="AJ1" s="399"/>
      <c r="AK1" s="399"/>
      <c r="AL1" s="399"/>
      <c r="AM1" s="399"/>
      <c r="AN1" s="399"/>
      <c r="AO1" s="399"/>
      <c r="AP1" s="399"/>
      <c r="AQ1" s="399"/>
      <c r="AR1" s="399"/>
      <c r="AS1" s="399"/>
      <c r="AT1" s="399"/>
      <c r="AU1" s="399"/>
      <c r="AV1" s="399"/>
      <c r="AW1" s="399"/>
      <c r="AX1" s="399"/>
      <c r="AY1" s="399"/>
      <c r="AZ1" s="399"/>
      <c r="BA1" s="399"/>
      <c r="BB1" s="399"/>
      <c r="BC1" s="399"/>
      <c r="BD1" s="399"/>
      <c r="BE1" s="399"/>
      <c r="BF1" s="399"/>
      <c r="BG1" s="399"/>
      <c r="BH1" s="399"/>
      <c r="BI1" s="399"/>
      <c r="BJ1" s="399"/>
      <c r="BK1" s="400"/>
    </row>
    <row r="2" spans="5:63" ht="15" customHeight="1" x14ac:dyDescent="0.25">
      <c r="E2" s="1"/>
      <c r="F2" s="1"/>
      <c r="G2" s="459" t="s">
        <v>125</v>
      </c>
      <c r="H2" s="459"/>
      <c r="I2" s="459"/>
      <c r="J2" s="459"/>
      <c r="K2" s="459"/>
      <c r="L2" s="459"/>
      <c r="M2" s="459"/>
      <c r="N2" s="57"/>
      <c r="O2" s="57"/>
      <c r="P2" s="57"/>
      <c r="Q2" s="57"/>
      <c r="R2" s="57"/>
      <c r="S2" s="401"/>
      <c r="T2" s="402"/>
      <c r="U2" s="402"/>
      <c r="V2" s="402"/>
      <c r="W2" s="402"/>
      <c r="X2" s="402"/>
      <c r="Y2" s="402"/>
      <c r="Z2" s="402"/>
      <c r="AA2" s="402"/>
      <c r="AB2" s="402"/>
      <c r="AC2" s="402"/>
      <c r="AD2" s="402"/>
      <c r="AE2" s="402"/>
      <c r="AF2" s="402"/>
      <c r="AG2" s="402"/>
      <c r="AH2" s="402"/>
      <c r="AI2" s="402"/>
      <c r="AJ2" s="402"/>
      <c r="AK2" s="402"/>
      <c r="AL2" s="402"/>
      <c r="AM2" s="402"/>
      <c r="AN2" s="402"/>
      <c r="AO2" s="402"/>
      <c r="AP2" s="402"/>
      <c r="AQ2" s="402"/>
      <c r="AR2" s="402"/>
      <c r="AS2" s="402"/>
      <c r="AT2" s="402"/>
      <c r="AU2" s="402"/>
      <c r="AV2" s="402"/>
      <c r="AW2" s="402"/>
      <c r="AX2" s="402"/>
      <c r="AY2" s="402"/>
      <c r="AZ2" s="402"/>
      <c r="BA2" s="402"/>
      <c r="BB2" s="402"/>
      <c r="BC2" s="402"/>
      <c r="BD2" s="402"/>
      <c r="BE2" s="402"/>
      <c r="BF2" s="402"/>
      <c r="BG2" s="402"/>
      <c r="BH2" s="402"/>
      <c r="BI2" s="402"/>
      <c r="BJ2" s="402"/>
      <c r="BK2" s="403"/>
    </row>
    <row r="3" spans="5:63" ht="15" customHeight="1" x14ac:dyDescent="0.25">
      <c r="E3" s="1"/>
      <c r="F3" s="1"/>
      <c r="G3" s="157" t="s">
        <v>119</v>
      </c>
      <c r="H3" s="40"/>
      <c r="I3" s="460" t="s">
        <v>120</v>
      </c>
      <c r="J3" s="460"/>
      <c r="K3" s="460"/>
      <c r="L3" s="460"/>
      <c r="M3" s="460"/>
      <c r="N3" s="460"/>
      <c r="O3" s="40"/>
      <c r="P3" s="40"/>
      <c r="Q3" s="40"/>
      <c r="R3" s="40"/>
      <c r="S3" s="401"/>
      <c r="T3" s="402"/>
      <c r="U3" s="402"/>
      <c r="V3" s="402"/>
      <c r="W3" s="402"/>
      <c r="X3" s="402"/>
      <c r="Y3" s="402"/>
      <c r="Z3" s="402"/>
      <c r="AA3" s="402"/>
      <c r="AB3" s="402"/>
      <c r="AC3" s="402"/>
      <c r="AD3" s="402"/>
      <c r="AE3" s="402"/>
      <c r="AF3" s="402"/>
      <c r="AG3" s="402"/>
      <c r="AH3" s="402"/>
      <c r="AI3" s="402"/>
      <c r="AJ3" s="402"/>
      <c r="AK3" s="402"/>
      <c r="AL3" s="402"/>
      <c r="AM3" s="402"/>
      <c r="AN3" s="402"/>
      <c r="AO3" s="402"/>
      <c r="AP3" s="402"/>
      <c r="AQ3" s="402"/>
      <c r="AR3" s="402"/>
      <c r="AS3" s="402"/>
      <c r="AT3" s="402"/>
      <c r="AU3" s="402"/>
      <c r="AV3" s="402"/>
      <c r="AW3" s="402"/>
      <c r="AX3" s="402"/>
      <c r="AY3" s="402"/>
      <c r="AZ3" s="402"/>
      <c r="BA3" s="402"/>
      <c r="BB3" s="402"/>
      <c r="BC3" s="402"/>
      <c r="BD3" s="402"/>
      <c r="BE3" s="402"/>
      <c r="BF3" s="402"/>
      <c r="BG3" s="402"/>
      <c r="BH3" s="402"/>
      <c r="BI3" s="402"/>
      <c r="BJ3" s="402"/>
      <c r="BK3" s="403"/>
    </row>
    <row r="4" spans="5:63" ht="12.75" customHeight="1" thickBot="1" x14ac:dyDescent="0.3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404"/>
      <c r="T4" s="405"/>
      <c r="U4" s="405"/>
      <c r="V4" s="405"/>
      <c r="W4" s="405"/>
      <c r="X4" s="405"/>
      <c r="Y4" s="405"/>
      <c r="Z4" s="405"/>
      <c r="AA4" s="405"/>
      <c r="AB4" s="405"/>
      <c r="AC4" s="405"/>
      <c r="AD4" s="405"/>
      <c r="AE4" s="405"/>
      <c r="AF4" s="405"/>
      <c r="AG4" s="405"/>
      <c r="AH4" s="405"/>
      <c r="AI4" s="405"/>
      <c r="AJ4" s="405"/>
      <c r="AK4" s="405"/>
      <c r="AL4" s="405"/>
      <c r="AM4" s="405"/>
      <c r="AN4" s="405"/>
      <c r="AO4" s="405"/>
      <c r="AP4" s="405"/>
      <c r="AQ4" s="405"/>
      <c r="AR4" s="405"/>
      <c r="AS4" s="405"/>
      <c r="AT4" s="405"/>
      <c r="AU4" s="405"/>
      <c r="AV4" s="405"/>
      <c r="AW4" s="405"/>
      <c r="AX4" s="405"/>
      <c r="AY4" s="405"/>
      <c r="AZ4" s="405"/>
      <c r="BA4" s="405"/>
      <c r="BB4" s="405"/>
      <c r="BC4" s="405"/>
      <c r="BD4" s="405"/>
      <c r="BE4" s="405"/>
      <c r="BF4" s="405"/>
      <c r="BG4" s="405"/>
      <c r="BH4" s="405"/>
      <c r="BI4" s="405"/>
      <c r="BJ4" s="405"/>
      <c r="BK4" s="406"/>
    </row>
    <row r="5" spans="5:63" ht="9" customHeight="1" thickTop="1" thickBot="1" x14ac:dyDescent="0.3">
      <c r="S5" s="67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4"/>
    </row>
    <row r="6" spans="5:63" ht="21.75" customHeight="1" thickBot="1" x14ac:dyDescent="0.3">
      <c r="F6" s="20"/>
      <c r="G6" s="455" t="s">
        <v>15</v>
      </c>
      <c r="H6" s="455"/>
      <c r="I6" s="455"/>
      <c r="J6" s="455"/>
      <c r="K6" s="455"/>
      <c r="L6" s="21"/>
      <c r="M6" s="27"/>
      <c r="N6" s="27"/>
      <c r="O6" s="27"/>
      <c r="P6" s="27"/>
      <c r="Q6" s="27"/>
      <c r="R6" s="27"/>
      <c r="S6" s="68"/>
      <c r="T6" s="330" t="s">
        <v>109</v>
      </c>
      <c r="U6" s="332">
        <v>8</v>
      </c>
      <c r="V6" s="334" t="s">
        <v>2</v>
      </c>
      <c r="W6" s="291" t="s">
        <v>110</v>
      </c>
      <c r="X6" s="292"/>
      <c r="Y6" s="292"/>
      <c r="Z6" s="293"/>
      <c r="AA6" s="445" t="s">
        <v>68</v>
      </c>
      <c r="AB6" s="445"/>
      <c r="AC6" s="445"/>
      <c r="AD6" s="445"/>
      <c r="AE6" s="445"/>
      <c r="AF6" s="446"/>
      <c r="AG6" s="291" t="s">
        <v>101</v>
      </c>
      <c r="AH6" s="292"/>
      <c r="AI6" s="292"/>
      <c r="AJ6" s="293"/>
      <c r="AK6" s="447" t="s">
        <v>69</v>
      </c>
      <c r="AL6" s="447"/>
      <c r="AM6" s="447"/>
      <c r="AN6" s="447"/>
      <c r="AO6" s="447"/>
      <c r="AP6" s="448"/>
      <c r="AQ6" s="291" t="s">
        <v>107</v>
      </c>
      <c r="AR6" s="292"/>
      <c r="AS6" s="292"/>
      <c r="AT6" s="293"/>
      <c r="AU6" s="425" t="s">
        <v>70</v>
      </c>
      <c r="AV6" s="425"/>
      <c r="AW6" s="425"/>
      <c r="AX6" s="425"/>
      <c r="AY6" s="425"/>
      <c r="AZ6" s="426"/>
      <c r="BA6" s="291" t="s">
        <v>108</v>
      </c>
      <c r="BB6" s="292"/>
      <c r="BC6" s="292"/>
      <c r="BD6" s="293"/>
      <c r="BE6" s="451" t="s">
        <v>71</v>
      </c>
      <c r="BF6" s="451"/>
      <c r="BG6" s="451"/>
      <c r="BH6" s="451"/>
      <c r="BI6" s="451"/>
      <c r="BJ6" s="452"/>
      <c r="BK6" s="75"/>
    </row>
    <row r="7" spans="5:63" ht="19.5" customHeight="1" thickBot="1" x14ac:dyDescent="0.3">
      <c r="F7" s="22"/>
      <c r="G7" s="6" t="s">
        <v>0</v>
      </c>
      <c r="H7" s="7" t="s">
        <v>1</v>
      </c>
      <c r="I7" s="453">
        <v>7.66</v>
      </c>
      <c r="J7" s="454"/>
      <c r="K7" s="8" t="s">
        <v>2</v>
      </c>
      <c r="L7" s="23"/>
      <c r="M7" s="27"/>
      <c r="N7" s="27"/>
      <c r="O7" s="27"/>
      <c r="P7" s="27"/>
      <c r="Q7" s="27"/>
      <c r="R7" s="27"/>
      <c r="S7" s="68"/>
      <c r="T7" s="331"/>
      <c r="U7" s="333"/>
      <c r="V7" s="335"/>
      <c r="W7" s="294"/>
      <c r="X7" s="295"/>
      <c r="Y7" s="295"/>
      <c r="Z7" s="296"/>
      <c r="AA7" s="422" t="s">
        <v>73</v>
      </c>
      <c r="AB7" s="422"/>
      <c r="AC7" s="440" t="s">
        <v>74</v>
      </c>
      <c r="AD7" s="396"/>
      <c r="AE7" s="396"/>
      <c r="AF7" s="397"/>
      <c r="AG7" s="294"/>
      <c r="AH7" s="295"/>
      <c r="AI7" s="295"/>
      <c r="AJ7" s="296"/>
      <c r="AK7" s="423" t="s">
        <v>73</v>
      </c>
      <c r="AL7" s="424"/>
      <c r="AM7" s="396" t="s">
        <v>74</v>
      </c>
      <c r="AN7" s="396"/>
      <c r="AO7" s="396"/>
      <c r="AP7" s="397"/>
      <c r="AQ7" s="294"/>
      <c r="AR7" s="295"/>
      <c r="AS7" s="295"/>
      <c r="AT7" s="296"/>
      <c r="AU7" s="422" t="s">
        <v>73</v>
      </c>
      <c r="AV7" s="422"/>
      <c r="AW7" s="440" t="s">
        <v>74</v>
      </c>
      <c r="AX7" s="396"/>
      <c r="AY7" s="396"/>
      <c r="AZ7" s="397"/>
      <c r="BA7" s="294"/>
      <c r="BB7" s="295"/>
      <c r="BC7" s="295"/>
      <c r="BD7" s="296"/>
      <c r="BE7" s="422" t="s">
        <v>73</v>
      </c>
      <c r="BF7" s="422"/>
      <c r="BG7" s="440" t="s">
        <v>74</v>
      </c>
      <c r="BH7" s="396"/>
      <c r="BI7" s="396"/>
      <c r="BJ7" s="397"/>
      <c r="BK7" s="75"/>
    </row>
    <row r="8" spans="5:63" ht="15.75" customHeight="1" x14ac:dyDescent="0.25">
      <c r="F8" s="22"/>
      <c r="G8" s="6" t="s">
        <v>13</v>
      </c>
      <c r="H8" s="7" t="s">
        <v>1</v>
      </c>
      <c r="I8" s="62">
        <v>1000</v>
      </c>
      <c r="J8" s="60">
        <f>I8*data_tabel!B8</f>
        <v>0.35</v>
      </c>
      <c r="K8" s="4" t="s">
        <v>2</v>
      </c>
      <c r="L8" s="23"/>
      <c r="M8" s="27"/>
      <c r="N8" s="27"/>
      <c r="O8" s="27"/>
      <c r="P8" s="27"/>
      <c r="Q8" s="27"/>
      <c r="R8" s="27"/>
      <c r="S8" s="68"/>
      <c r="T8" s="336" t="s">
        <v>91</v>
      </c>
      <c r="U8" s="337"/>
      <c r="V8" s="338"/>
      <c r="W8" s="345" t="s">
        <v>100</v>
      </c>
      <c r="X8" s="346"/>
      <c r="Y8" s="354">
        <v>500</v>
      </c>
      <c r="Z8" s="351" t="s">
        <v>75</v>
      </c>
      <c r="AA8" s="107">
        <f>U6-((Y8*data_tabel!B8)+(Y11*data_tabel!B12)+(Perhitungan!Y12*data_tabel!B14)+(Perhitungan!Y13*data_tabel!B13))</f>
        <v>6.7750000000000004</v>
      </c>
      <c r="AB8" s="91" t="s">
        <v>2</v>
      </c>
      <c r="AC8" s="45">
        <v>4</v>
      </c>
      <c r="AD8" s="46" t="s">
        <v>77</v>
      </c>
      <c r="AE8" s="111">
        <f>VLOOKUP(AC8,data_tabel!G2:H51,2,FALSE)</f>
        <v>96</v>
      </c>
      <c r="AF8" s="112" t="s">
        <v>77</v>
      </c>
      <c r="AG8" s="345" t="s">
        <v>100</v>
      </c>
      <c r="AH8" s="346"/>
      <c r="AI8" s="354">
        <v>500</v>
      </c>
      <c r="AJ8" s="372" t="s">
        <v>75</v>
      </c>
      <c r="AK8" s="107">
        <f>AE10-((AI8*data_tabel!B8)+(AI11*data_tabel!B12)+(Perhitungan!AI12*data_tabel!B14)+(Perhitungan!AI13*data_tabel!B13))</f>
        <v>4.5100000000000007</v>
      </c>
      <c r="AL8" s="44" t="s">
        <v>2</v>
      </c>
      <c r="AM8" s="45">
        <v>50</v>
      </c>
      <c r="AN8" s="46" t="s">
        <v>77</v>
      </c>
      <c r="AO8" s="111">
        <f>VLOOKUP(AM8,data_tabel!G2:H51,2,FALSE)</f>
        <v>50</v>
      </c>
      <c r="AP8" s="112" t="s">
        <v>77</v>
      </c>
      <c r="AQ8" s="345" t="s">
        <v>100</v>
      </c>
      <c r="AR8" s="346"/>
      <c r="AS8" s="354">
        <v>500</v>
      </c>
      <c r="AT8" s="372" t="s">
        <v>75</v>
      </c>
      <c r="AU8" s="107">
        <f>AO10-((AS8*data_tabel!B8)+(AS11*data_tabel!B12)+(Perhitungan!AS12*data_tabel!B14)+(Perhitungan!AS13*data_tabel!B13))</f>
        <v>-0.25499999999999923</v>
      </c>
      <c r="AV8" s="44" t="s">
        <v>2</v>
      </c>
      <c r="AW8" s="106">
        <v>10</v>
      </c>
      <c r="AX8" s="46" t="s">
        <v>77</v>
      </c>
      <c r="AY8" s="111">
        <f>VLOOKUP(AW8,data_tabel!G2:H51,2,FALSE)</f>
        <v>90</v>
      </c>
      <c r="AZ8" s="112" t="s">
        <v>77</v>
      </c>
      <c r="BA8" s="345" t="s">
        <v>100</v>
      </c>
      <c r="BB8" s="346"/>
      <c r="BC8" s="354">
        <v>500</v>
      </c>
      <c r="BD8" s="372" t="s">
        <v>75</v>
      </c>
      <c r="BE8" s="43">
        <f>AY10-((BC8*data_tabel!B8)+(BC11*data_tabel!B12)+(Perhitungan!BC12*data_tabel!B14)+(Perhitungan!BC13*data_tabel!B13))</f>
        <v>-2.2699999999999991</v>
      </c>
      <c r="BF8" s="91" t="s">
        <v>2</v>
      </c>
      <c r="BG8" s="45">
        <v>12</v>
      </c>
      <c r="BH8" s="46" t="s">
        <v>77</v>
      </c>
      <c r="BI8" s="111">
        <f>VLOOKUP(BG8,data_tabel!G2:H51,2,FALSE)</f>
        <v>88</v>
      </c>
      <c r="BJ8" s="118" t="s">
        <v>77</v>
      </c>
      <c r="BK8" s="75"/>
    </row>
    <row r="9" spans="5:63" x14ac:dyDescent="0.25">
      <c r="F9" s="22"/>
      <c r="G9" s="6" t="s">
        <v>9</v>
      </c>
      <c r="H9" s="7" t="s">
        <v>1</v>
      </c>
      <c r="I9" s="5">
        <v>2</v>
      </c>
      <c r="J9" s="61">
        <f>I9*data_tabel!B12</f>
        <v>0.6</v>
      </c>
      <c r="K9" s="4" t="s">
        <v>2</v>
      </c>
      <c r="L9" s="23"/>
      <c r="M9" s="27"/>
      <c r="N9" s="27"/>
      <c r="O9" s="27"/>
      <c r="P9" s="27"/>
      <c r="Q9" s="27"/>
      <c r="R9" s="27"/>
      <c r="S9" s="68"/>
      <c r="T9" s="339"/>
      <c r="U9" s="340"/>
      <c r="V9" s="341"/>
      <c r="W9" s="347"/>
      <c r="X9" s="348"/>
      <c r="Y9" s="355"/>
      <c r="Z9" s="352"/>
      <c r="AA9" s="391" t="s">
        <v>99</v>
      </c>
      <c r="AB9" s="392"/>
      <c r="AC9" s="119">
        <f>VLOOKUP(AC8,data_tabel!G2:K51,3,FALSE)</f>
        <v>-14.27</v>
      </c>
      <c r="AD9" s="115" t="s">
        <v>2</v>
      </c>
      <c r="AE9" s="113">
        <f>VLOOKUP(AE8,data_tabel!H2:K51,4,FALSE)</f>
        <v>-0.79</v>
      </c>
      <c r="AF9" s="114" t="s">
        <v>2</v>
      </c>
      <c r="AG9" s="347"/>
      <c r="AH9" s="348"/>
      <c r="AI9" s="355"/>
      <c r="AJ9" s="373"/>
      <c r="AK9" s="391" t="s">
        <v>99</v>
      </c>
      <c r="AL9" s="393"/>
      <c r="AM9" s="117">
        <f>VLOOKUP(AM8,data_tabel!G2:K51,3,FALSE)</f>
        <v>-3.68</v>
      </c>
      <c r="AN9" s="116" t="s">
        <v>2</v>
      </c>
      <c r="AO9" s="113">
        <f>VLOOKUP(AO8,data_tabel!H2:K51,4,FALSE)</f>
        <v>-3.54</v>
      </c>
      <c r="AP9" s="114" t="s">
        <v>2</v>
      </c>
      <c r="AQ9" s="347"/>
      <c r="AR9" s="348"/>
      <c r="AS9" s="355"/>
      <c r="AT9" s="373"/>
      <c r="AU9" s="391" t="s">
        <v>99</v>
      </c>
      <c r="AV9" s="393"/>
      <c r="AW9" s="121">
        <f>VLOOKUP(AW8,data_tabel!G2:K51,3,FALSE)</f>
        <v>-10.01</v>
      </c>
      <c r="AX9" s="116" t="s">
        <v>2</v>
      </c>
      <c r="AY9" s="113">
        <f>VLOOKUP(AY8,data_tabel!H2:K51,4,FALSE)</f>
        <v>-0.79</v>
      </c>
      <c r="AZ9" s="114" t="s">
        <v>2</v>
      </c>
      <c r="BA9" s="347"/>
      <c r="BB9" s="348"/>
      <c r="BC9" s="355"/>
      <c r="BD9" s="373"/>
      <c r="BE9" s="392" t="s">
        <v>99</v>
      </c>
      <c r="BF9" s="392"/>
      <c r="BG9" s="119">
        <f>VLOOKUP(BG8,data_tabel!G2:K51,3,FALSE)</f>
        <v>-9.3000000000000007</v>
      </c>
      <c r="BH9" s="115" t="s">
        <v>2</v>
      </c>
      <c r="BI9" s="113">
        <f>VLOOKUP(BI8,data_tabel!H2:K51,4,FALSE)</f>
        <v>-0.88</v>
      </c>
      <c r="BJ9" s="120" t="s">
        <v>2</v>
      </c>
      <c r="BK9" s="75"/>
    </row>
    <row r="10" spans="5:63" x14ac:dyDescent="0.25">
      <c r="F10" s="22"/>
      <c r="G10" s="6" t="s">
        <v>88</v>
      </c>
      <c r="H10" s="7" t="s">
        <v>1</v>
      </c>
      <c r="I10" s="5">
        <v>1</v>
      </c>
      <c r="J10" s="61">
        <f>I10*data_tabel!B14</f>
        <v>0.25</v>
      </c>
      <c r="K10" s="4" t="s">
        <v>2</v>
      </c>
      <c r="L10" s="23"/>
      <c r="M10" s="27"/>
      <c r="N10" s="27"/>
      <c r="O10" s="27"/>
      <c r="P10" s="27"/>
      <c r="Q10" s="27"/>
      <c r="R10" s="27"/>
      <c r="S10" s="68"/>
      <c r="T10" s="339"/>
      <c r="U10" s="340"/>
      <c r="V10" s="341"/>
      <c r="W10" s="349"/>
      <c r="X10" s="350"/>
      <c r="Y10" s="356"/>
      <c r="Z10" s="353"/>
      <c r="AA10" s="200" t="s">
        <v>98</v>
      </c>
      <c r="AB10" s="201"/>
      <c r="AC10" s="321">
        <f>AA8+AC9</f>
        <v>-7.4949999999999992</v>
      </c>
      <c r="AD10" s="323" t="s">
        <v>2</v>
      </c>
      <c r="AE10" s="325">
        <f>AA8+AE9</f>
        <v>5.9850000000000003</v>
      </c>
      <c r="AF10" s="224" t="s">
        <v>2</v>
      </c>
      <c r="AG10" s="349"/>
      <c r="AH10" s="350"/>
      <c r="AI10" s="356"/>
      <c r="AJ10" s="374"/>
      <c r="AK10" s="200" t="s">
        <v>98</v>
      </c>
      <c r="AL10" s="201"/>
      <c r="AM10" s="375">
        <f>AK8+AM9</f>
        <v>0.83000000000000052</v>
      </c>
      <c r="AN10" s="377" t="s">
        <v>2</v>
      </c>
      <c r="AO10" s="379">
        <f>AK8+AO9</f>
        <v>0.97000000000000064</v>
      </c>
      <c r="AP10" s="381" t="s">
        <v>2</v>
      </c>
      <c r="AQ10" s="349"/>
      <c r="AR10" s="350"/>
      <c r="AS10" s="356"/>
      <c r="AT10" s="374"/>
      <c r="AU10" s="385" t="s">
        <v>98</v>
      </c>
      <c r="AV10" s="386"/>
      <c r="AW10" s="471">
        <f>AU8+AW9</f>
        <v>-10.264999999999999</v>
      </c>
      <c r="AX10" s="473" t="s">
        <v>2</v>
      </c>
      <c r="AY10" s="475">
        <f>AU8+AY9</f>
        <v>-1.0449999999999993</v>
      </c>
      <c r="AZ10" s="477" t="s">
        <v>2</v>
      </c>
      <c r="BA10" s="349"/>
      <c r="BB10" s="350"/>
      <c r="BC10" s="356"/>
      <c r="BD10" s="374"/>
      <c r="BE10" s="359" t="s">
        <v>98</v>
      </c>
      <c r="BF10" s="360"/>
      <c r="BG10" s="365">
        <f>BE8+BG9</f>
        <v>-11.57</v>
      </c>
      <c r="BH10" s="368" t="s">
        <v>2</v>
      </c>
      <c r="BI10" s="220">
        <f>BE8+BI9</f>
        <v>-3.149999999999999</v>
      </c>
      <c r="BJ10" s="223" t="s">
        <v>2</v>
      </c>
      <c r="BK10" s="75"/>
    </row>
    <row r="11" spans="5:63" x14ac:dyDescent="0.25">
      <c r="F11" s="22"/>
      <c r="G11" s="6" t="s">
        <v>90</v>
      </c>
      <c r="H11" s="7" t="s">
        <v>1</v>
      </c>
      <c r="I11" s="5">
        <v>2</v>
      </c>
      <c r="J11" s="61">
        <f>I11*data_tabel!B13</f>
        <v>0.2</v>
      </c>
      <c r="K11" s="4" t="s">
        <v>2</v>
      </c>
      <c r="L11" s="23"/>
      <c r="M11" s="27"/>
      <c r="N11" s="27"/>
      <c r="O11" s="27"/>
      <c r="P11" s="27"/>
      <c r="Q11" s="27"/>
      <c r="R11" s="27"/>
      <c r="S11" s="68"/>
      <c r="T11" s="339"/>
      <c r="U11" s="340"/>
      <c r="V11" s="341"/>
      <c r="W11" s="272" t="s">
        <v>102</v>
      </c>
      <c r="X11" s="273"/>
      <c r="Y11" s="64">
        <v>2</v>
      </c>
      <c r="Z11" s="55" t="s">
        <v>89</v>
      </c>
      <c r="AA11" s="202"/>
      <c r="AB11" s="203"/>
      <c r="AC11" s="321"/>
      <c r="AD11" s="323"/>
      <c r="AE11" s="325"/>
      <c r="AF11" s="224"/>
      <c r="AG11" s="272" t="s">
        <v>102</v>
      </c>
      <c r="AH11" s="273"/>
      <c r="AI11" s="64">
        <v>2</v>
      </c>
      <c r="AJ11" s="52" t="s">
        <v>89</v>
      </c>
      <c r="AK11" s="202"/>
      <c r="AL11" s="203"/>
      <c r="AM11" s="375"/>
      <c r="AN11" s="377"/>
      <c r="AO11" s="379"/>
      <c r="AP11" s="381"/>
      <c r="AQ11" s="272" t="s">
        <v>102</v>
      </c>
      <c r="AR11" s="273"/>
      <c r="AS11" s="64">
        <v>2</v>
      </c>
      <c r="AT11" s="55" t="s">
        <v>89</v>
      </c>
      <c r="AU11" s="385"/>
      <c r="AV11" s="386"/>
      <c r="AW11" s="471"/>
      <c r="AX11" s="473"/>
      <c r="AY11" s="475"/>
      <c r="AZ11" s="477"/>
      <c r="BA11" s="272" t="s">
        <v>102</v>
      </c>
      <c r="BB11" s="273"/>
      <c r="BC11" s="64">
        <v>2</v>
      </c>
      <c r="BD11" s="52" t="s">
        <v>89</v>
      </c>
      <c r="BE11" s="361"/>
      <c r="BF11" s="362"/>
      <c r="BG11" s="366"/>
      <c r="BH11" s="323"/>
      <c r="BI11" s="221"/>
      <c r="BJ11" s="224"/>
      <c r="BK11" s="75"/>
    </row>
    <row r="12" spans="5:63" x14ac:dyDescent="0.25">
      <c r="F12" s="22"/>
      <c r="G12" s="6" t="s">
        <v>11</v>
      </c>
      <c r="H12" s="7"/>
      <c r="I12" s="456">
        <f>J8+data_tabel!B12+data_tabel!B13+data_tabel!B13+data_tabel!B12+data_tabel!B14</f>
        <v>1.4</v>
      </c>
      <c r="J12" s="457"/>
      <c r="K12" s="4" t="s">
        <v>2</v>
      </c>
      <c r="L12" s="23"/>
      <c r="M12" s="27"/>
      <c r="N12" s="27"/>
      <c r="O12" s="27"/>
      <c r="P12" s="27"/>
      <c r="Q12" s="27"/>
      <c r="R12" s="27"/>
      <c r="S12" s="68"/>
      <c r="T12" s="339"/>
      <c r="U12" s="340"/>
      <c r="V12" s="341"/>
      <c r="W12" s="272" t="s">
        <v>103</v>
      </c>
      <c r="X12" s="273"/>
      <c r="Y12" s="64">
        <v>1</v>
      </c>
      <c r="Z12" s="55" t="s">
        <v>89</v>
      </c>
      <c r="AA12" s="202"/>
      <c r="AB12" s="203"/>
      <c r="AC12" s="321"/>
      <c r="AD12" s="323"/>
      <c r="AE12" s="325"/>
      <c r="AF12" s="224"/>
      <c r="AG12" s="272" t="s">
        <v>103</v>
      </c>
      <c r="AH12" s="273"/>
      <c r="AI12" s="64">
        <v>2</v>
      </c>
      <c r="AJ12" s="52" t="s">
        <v>89</v>
      </c>
      <c r="AK12" s="202"/>
      <c r="AL12" s="203"/>
      <c r="AM12" s="375"/>
      <c r="AN12" s="377"/>
      <c r="AO12" s="379"/>
      <c r="AP12" s="381"/>
      <c r="AQ12" s="272" t="s">
        <v>103</v>
      </c>
      <c r="AR12" s="273"/>
      <c r="AS12" s="64">
        <v>1</v>
      </c>
      <c r="AT12" s="55" t="s">
        <v>89</v>
      </c>
      <c r="AU12" s="385"/>
      <c r="AV12" s="386"/>
      <c r="AW12" s="471"/>
      <c r="AX12" s="473"/>
      <c r="AY12" s="475"/>
      <c r="AZ12" s="477"/>
      <c r="BA12" s="272" t="s">
        <v>103</v>
      </c>
      <c r="BB12" s="273"/>
      <c r="BC12" s="64">
        <v>1</v>
      </c>
      <c r="BD12" s="52" t="s">
        <v>89</v>
      </c>
      <c r="BE12" s="361"/>
      <c r="BF12" s="362"/>
      <c r="BG12" s="366"/>
      <c r="BH12" s="323"/>
      <c r="BI12" s="221"/>
      <c r="BJ12" s="224"/>
      <c r="BK12" s="75"/>
    </row>
    <row r="13" spans="5:63" ht="15.75" thickBot="1" x14ac:dyDescent="0.3">
      <c r="F13" s="22"/>
      <c r="G13" s="6" t="s">
        <v>3</v>
      </c>
      <c r="H13" s="7" t="s">
        <v>1</v>
      </c>
      <c r="I13" s="5" t="s">
        <v>83</v>
      </c>
      <c r="J13" s="60">
        <f>VLOOKUP(I13,data_tabel!A2:B6,2,FALSE)</f>
        <v>3.7</v>
      </c>
      <c r="K13" s="4" t="s">
        <v>2</v>
      </c>
      <c r="L13" s="23"/>
      <c r="M13" s="27"/>
      <c r="N13" s="27"/>
      <c r="O13" s="27"/>
      <c r="P13" s="27"/>
      <c r="Q13" s="27"/>
      <c r="R13" s="27"/>
      <c r="S13" s="68"/>
      <c r="T13" s="342"/>
      <c r="U13" s="343"/>
      <c r="V13" s="344"/>
      <c r="W13" s="274" t="s">
        <v>104</v>
      </c>
      <c r="X13" s="275"/>
      <c r="Y13" s="92">
        <v>2</v>
      </c>
      <c r="Z13" s="56" t="s">
        <v>89</v>
      </c>
      <c r="AA13" s="204"/>
      <c r="AB13" s="205"/>
      <c r="AC13" s="322"/>
      <c r="AD13" s="324"/>
      <c r="AE13" s="326"/>
      <c r="AF13" s="225"/>
      <c r="AG13" s="274" t="s">
        <v>104</v>
      </c>
      <c r="AH13" s="275"/>
      <c r="AI13" s="92">
        <v>2</v>
      </c>
      <c r="AJ13" s="53" t="s">
        <v>89</v>
      </c>
      <c r="AK13" s="204"/>
      <c r="AL13" s="205"/>
      <c r="AM13" s="376"/>
      <c r="AN13" s="378"/>
      <c r="AO13" s="380"/>
      <c r="AP13" s="382"/>
      <c r="AQ13" s="274" t="s">
        <v>104</v>
      </c>
      <c r="AR13" s="275"/>
      <c r="AS13" s="92">
        <v>2</v>
      </c>
      <c r="AT13" s="56" t="s">
        <v>89</v>
      </c>
      <c r="AU13" s="387"/>
      <c r="AV13" s="388"/>
      <c r="AW13" s="472"/>
      <c r="AX13" s="474"/>
      <c r="AY13" s="476"/>
      <c r="AZ13" s="478"/>
      <c r="BA13" s="274" t="s">
        <v>104</v>
      </c>
      <c r="BB13" s="275"/>
      <c r="BC13" s="92">
        <v>2</v>
      </c>
      <c r="BD13" s="53" t="s">
        <v>89</v>
      </c>
      <c r="BE13" s="363"/>
      <c r="BF13" s="364"/>
      <c r="BG13" s="367"/>
      <c r="BH13" s="324"/>
      <c r="BI13" s="222"/>
      <c r="BJ13" s="225"/>
      <c r="BK13" s="75"/>
    </row>
    <row r="14" spans="5:63" ht="18" customHeight="1" thickBot="1" x14ac:dyDescent="0.3">
      <c r="F14" s="22"/>
      <c r="G14" s="6"/>
      <c r="H14" s="7"/>
      <c r="I14" s="59"/>
      <c r="J14" s="61"/>
      <c r="K14" s="4"/>
      <c r="L14" s="23"/>
      <c r="M14" s="27"/>
      <c r="N14" s="27"/>
      <c r="O14" s="27"/>
      <c r="P14" s="27"/>
      <c r="Q14" s="27"/>
      <c r="R14" s="27"/>
      <c r="S14" s="68"/>
      <c r="T14" s="416" t="s">
        <v>92</v>
      </c>
      <c r="U14" s="417"/>
      <c r="V14" s="418"/>
      <c r="W14" s="309" t="s">
        <v>105</v>
      </c>
      <c r="X14" s="310"/>
      <c r="Y14" s="310"/>
      <c r="Z14" s="311"/>
      <c r="AA14" s="327" t="s">
        <v>11</v>
      </c>
      <c r="AB14" s="328"/>
      <c r="AC14" s="328"/>
      <c r="AD14" s="328"/>
      <c r="AE14" s="328"/>
      <c r="AF14" s="329"/>
      <c r="AG14" s="309" t="s">
        <v>105</v>
      </c>
      <c r="AH14" s="310"/>
      <c r="AI14" s="310"/>
      <c r="AJ14" s="311"/>
      <c r="AK14" s="173" t="s">
        <v>11</v>
      </c>
      <c r="AL14" s="174"/>
      <c r="AM14" s="174"/>
      <c r="AN14" s="174"/>
      <c r="AO14" s="174"/>
      <c r="AP14" s="175"/>
      <c r="AQ14" s="309" t="s">
        <v>105</v>
      </c>
      <c r="AR14" s="310"/>
      <c r="AS14" s="310"/>
      <c r="AT14" s="311"/>
      <c r="AU14" s="173" t="s">
        <v>11</v>
      </c>
      <c r="AV14" s="174"/>
      <c r="AW14" s="174"/>
      <c r="AX14" s="174"/>
      <c r="AY14" s="174"/>
      <c r="AZ14" s="175"/>
      <c r="BA14" s="309" t="s">
        <v>105</v>
      </c>
      <c r="BB14" s="310"/>
      <c r="BC14" s="310"/>
      <c r="BD14" s="311"/>
      <c r="BE14" s="173" t="s">
        <v>11</v>
      </c>
      <c r="BF14" s="174"/>
      <c r="BG14" s="174"/>
      <c r="BH14" s="174"/>
      <c r="BI14" s="174"/>
      <c r="BJ14" s="175"/>
      <c r="BK14" s="75"/>
    </row>
    <row r="15" spans="5:63" ht="15" customHeight="1" x14ac:dyDescent="0.25">
      <c r="F15" s="22"/>
      <c r="G15" s="6" t="s">
        <v>4</v>
      </c>
      <c r="H15" s="7" t="s">
        <v>1</v>
      </c>
      <c r="I15" s="441">
        <v>-19</v>
      </c>
      <c r="J15" s="442"/>
      <c r="K15" s="9" t="s">
        <v>2</v>
      </c>
      <c r="L15" s="23"/>
      <c r="M15" s="27"/>
      <c r="N15" s="27"/>
      <c r="O15" s="27"/>
      <c r="P15" s="27"/>
      <c r="Q15" s="27"/>
      <c r="R15" s="27"/>
      <c r="S15" s="68"/>
      <c r="T15" s="416"/>
      <c r="U15" s="417"/>
      <c r="V15" s="418"/>
      <c r="W15" s="168" t="s">
        <v>100</v>
      </c>
      <c r="X15" s="169"/>
      <c r="Y15" s="93">
        <v>200</v>
      </c>
      <c r="Z15" s="47" t="s">
        <v>75</v>
      </c>
      <c r="AA15" s="313">
        <f>(Y15*data_tabel!B8)+(Y16*data_tabel!B12)+(Perhitungan!Y17*data_tabel!B14)+(Perhitungan!Y18*data_tabel!B13)</f>
        <v>1.3699999999999999</v>
      </c>
      <c r="AB15" s="314"/>
      <c r="AC15" s="314"/>
      <c r="AD15" s="192" t="s">
        <v>2</v>
      </c>
      <c r="AE15" s="192"/>
      <c r="AF15" s="193"/>
      <c r="AG15" s="168" t="s">
        <v>100</v>
      </c>
      <c r="AH15" s="169"/>
      <c r="AI15" s="93">
        <v>0</v>
      </c>
      <c r="AJ15" s="47" t="s">
        <v>75</v>
      </c>
      <c r="AK15" s="313">
        <f>(AI15*data_tabel!B8)+(AI16*data_tabel!B12)+(Perhitungan!AI17*data_tabel!B14)+(Perhitungan!AI18*data_tabel!B13)</f>
        <v>0</v>
      </c>
      <c r="AL15" s="314"/>
      <c r="AM15" s="314"/>
      <c r="AN15" s="192" t="s">
        <v>2</v>
      </c>
      <c r="AO15" s="192"/>
      <c r="AP15" s="193"/>
      <c r="AQ15" s="168" t="s">
        <v>100</v>
      </c>
      <c r="AR15" s="169"/>
      <c r="AS15" s="93">
        <v>100</v>
      </c>
      <c r="AT15" s="47" t="s">
        <v>75</v>
      </c>
      <c r="AU15" s="313">
        <f>(AS15*data_tabel!B8)+(AS16*data_tabel!B12)+(Perhitungan!AS17*data_tabel!B14)+(Perhitungan!AS18*data_tabel!B13)</f>
        <v>1.085</v>
      </c>
      <c r="AV15" s="314"/>
      <c r="AW15" s="314"/>
      <c r="AX15" s="192" t="s">
        <v>2</v>
      </c>
      <c r="AY15" s="192"/>
      <c r="AZ15" s="193"/>
      <c r="BA15" s="168" t="s">
        <v>100</v>
      </c>
      <c r="BB15" s="169"/>
      <c r="BC15" s="93">
        <v>0</v>
      </c>
      <c r="BD15" s="47" t="s">
        <v>75</v>
      </c>
      <c r="BE15" s="313">
        <f>(BC15*data_tabel!B8)+(BC16*data_tabel!B12)+(Perhitungan!BC17*data_tabel!B14)+(Perhitungan!BC18*data_tabel!B13)</f>
        <v>0</v>
      </c>
      <c r="BF15" s="314"/>
      <c r="BG15" s="314"/>
      <c r="BH15" s="192" t="s">
        <v>2</v>
      </c>
      <c r="BI15" s="192"/>
      <c r="BJ15" s="193"/>
      <c r="BK15" s="75"/>
    </row>
    <row r="16" spans="5:63" ht="15.75" customHeight="1" x14ac:dyDescent="0.25">
      <c r="F16" s="22"/>
      <c r="G16" s="6" t="s">
        <v>5</v>
      </c>
      <c r="H16" s="7" t="s">
        <v>1</v>
      </c>
      <c r="I16" s="456">
        <f>I7-(I12+J13+I15)</f>
        <v>21.560000000000002</v>
      </c>
      <c r="J16" s="457"/>
      <c r="K16" s="4" t="s">
        <v>2</v>
      </c>
      <c r="L16" s="23"/>
      <c r="M16" s="27"/>
      <c r="N16" s="27"/>
      <c r="O16" s="27"/>
      <c r="P16" s="27"/>
      <c r="Q16" s="27"/>
      <c r="R16" s="27"/>
      <c r="S16" s="68"/>
      <c r="T16" s="416"/>
      <c r="U16" s="417"/>
      <c r="V16" s="418"/>
      <c r="W16" s="164" t="s">
        <v>102</v>
      </c>
      <c r="X16" s="165"/>
      <c r="Y16" s="64">
        <v>2</v>
      </c>
      <c r="Z16" s="42" t="s">
        <v>89</v>
      </c>
      <c r="AA16" s="315"/>
      <c r="AB16" s="316"/>
      <c r="AC16" s="316"/>
      <c r="AD16" s="178"/>
      <c r="AE16" s="178"/>
      <c r="AF16" s="179"/>
      <c r="AG16" s="164" t="s">
        <v>102</v>
      </c>
      <c r="AH16" s="165"/>
      <c r="AI16" s="64">
        <v>0</v>
      </c>
      <c r="AJ16" s="42" t="s">
        <v>89</v>
      </c>
      <c r="AK16" s="315"/>
      <c r="AL16" s="316"/>
      <c r="AM16" s="316"/>
      <c r="AN16" s="178"/>
      <c r="AO16" s="178"/>
      <c r="AP16" s="179"/>
      <c r="AQ16" s="164" t="s">
        <v>102</v>
      </c>
      <c r="AR16" s="165"/>
      <c r="AS16" s="64">
        <v>2</v>
      </c>
      <c r="AT16" s="42" t="s">
        <v>89</v>
      </c>
      <c r="AU16" s="315"/>
      <c r="AV16" s="316"/>
      <c r="AW16" s="316"/>
      <c r="AX16" s="178"/>
      <c r="AY16" s="178"/>
      <c r="AZ16" s="179"/>
      <c r="BA16" s="164" t="s">
        <v>102</v>
      </c>
      <c r="BB16" s="165"/>
      <c r="BC16" s="64">
        <v>0</v>
      </c>
      <c r="BD16" s="42" t="s">
        <v>89</v>
      </c>
      <c r="BE16" s="315"/>
      <c r="BF16" s="316"/>
      <c r="BG16" s="316"/>
      <c r="BH16" s="178"/>
      <c r="BI16" s="178"/>
      <c r="BJ16" s="179"/>
      <c r="BK16" s="75"/>
    </row>
    <row r="17" spans="6:63" ht="15" customHeight="1" x14ac:dyDescent="0.25">
      <c r="F17" s="22"/>
      <c r="G17" s="28" t="s">
        <v>76</v>
      </c>
      <c r="H17" s="29" t="s">
        <v>1</v>
      </c>
      <c r="I17" s="443">
        <f>I7-I12</f>
        <v>6.26</v>
      </c>
      <c r="J17" s="444"/>
      <c r="K17" s="30" t="s">
        <v>2</v>
      </c>
      <c r="L17" s="23"/>
      <c r="M17" s="27"/>
      <c r="N17" s="27"/>
      <c r="O17" s="27"/>
      <c r="P17" s="27"/>
      <c r="Q17" s="27"/>
      <c r="R17" s="27"/>
      <c r="S17" s="68"/>
      <c r="T17" s="416"/>
      <c r="U17" s="417"/>
      <c r="V17" s="418"/>
      <c r="W17" s="164" t="s">
        <v>103</v>
      </c>
      <c r="X17" s="165"/>
      <c r="Y17" s="64">
        <v>2</v>
      </c>
      <c r="Z17" s="42" t="s">
        <v>89</v>
      </c>
      <c r="AA17" s="315"/>
      <c r="AB17" s="316"/>
      <c r="AC17" s="316"/>
      <c r="AD17" s="178"/>
      <c r="AE17" s="178"/>
      <c r="AF17" s="179"/>
      <c r="AG17" s="164" t="s">
        <v>103</v>
      </c>
      <c r="AH17" s="165"/>
      <c r="AI17" s="64">
        <v>0</v>
      </c>
      <c r="AJ17" s="42" t="s">
        <v>89</v>
      </c>
      <c r="AK17" s="315"/>
      <c r="AL17" s="316"/>
      <c r="AM17" s="316"/>
      <c r="AN17" s="178"/>
      <c r="AO17" s="178"/>
      <c r="AP17" s="179"/>
      <c r="AQ17" s="164" t="s">
        <v>103</v>
      </c>
      <c r="AR17" s="165"/>
      <c r="AS17" s="64">
        <v>1</v>
      </c>
      <c r="AT17" s="42" t="s">
        <v>89</v>
      </c>
      <c r="AU17" s="315"/>
      <c r="AV17" s="316"/>
      <c r="AW17" s="316"/>
      <c r="AX17" s="178"/>
      <c r="AY17" s="178"/>
      <c r="AZ17" s="179"/>
      <c r="BA17" s="164" t="s">
        <v>103</v>
      </c>
      <c r="BB17" s="165"/>
      <c r="BC17" s="64">
        <v>0</v>
      </c>
      <c r="BD17" s="42" t="s">
        <v>89</v>
      </c>
      <c r="BE17" s="315"/>
      <c r="BF17" s="316"/>
      <c r="BG17" s="316"/>
      <c r="BH17" s="178"/>
      <c r="BI17" s="178"/>
      <c r="BJ17" s="179"/>
      <c r="BK17" s="75"/>
    </row>
    <row r="18" spans="6:63" ht="15.75" customHeight="1" thickBot="1" x14ac:dyDescent="0.3">
      <c r="F18" s="22"/>
      <c r="G18" s="18"/>
      <c r="H18" s="18"/>
      <c r="I18" s="18"/>
      <c r="J18" s="18"/>
      <c r="K18" s="18"/>
      <c r="L18" s="23"/>
      <c r="M18" s="27"/>
      <c r="N18" s="27"/>
      <c r="O18" s="27"/>
      <c r="P18" s="27"/>
      <c r="Q18" s="27"/>
      <c r="R18" s="27"/>
      <c r="S18" s="68"/>
      <c r="T18" s="419"/>
      <c r="U18" s="420"/>
      <c r="V18" s="421"/>
      <c r="W18" s="166" t="s">
        <v>104</v>
      </c>
      <c r="X18" s="167"/>
      <c r="Y18" s="92">
        <v>2</v>
      </c>
      <c r="Z18" s="48" t="s">
        <v>89</v>
      </c>
      <c r="AA18" s="317"/>
      <c r="AB18" s="318"/>
      <c r="AC18" s="318"/>
      <c r="AD18" s="180"/>
      <c r="AE18" s="180"/>
      <c r="AF18" s="181"/>
      <c r="AG18" s="389" t="s">
        <v>104</v>
      </c>
      <c r="AH18" s="390"/>
      <c r="AI18" s="101">
        <v>0</v>
      </c>
      <c r="AJ18" s="102" t="s">
        <v>89</v>
      </c>
      <c r="AK18" s="317"/>
      <c r="AL18" s="318"/>
      <c r="AM18" s="318"/>
      <c r="AN18" s="180"/>
      <c r="AO18" s="180"/>
      <c r="AP18" s="181"/>
      <c r="AQ18" s="166" t="s">
        <v>104</v>
      </c>
      <c r="AR18" s="167"/>
      <c r="AS18" s="92">
        <v>2</v>
      </c>
      <c r="AT18" s="48" t="s">
        <v>89</v>
      </c>
      <c r="AU18" s="317"/>
      <c r="AV18" s="318"/>
      <c r="AW18" s="318"/>
      <c r="AX18" s="180"/>
      <c r="AY18" s="180"/>
      <c r="AZ18" s="181"/>
      <c r="BA18" s="166" t="s">
        <v>104</v>
      </c>
      <c r="BB18" s="167"/>
      <c r="BC18" s="92">
        <v>0</v>
      </c>
      <c r="BD18" s="48" t="s">
        <v>89</v>
      </c>
      <c r="BE18" s="317"/>
      <c r="BF18" s="318"/>
      <c r="BG18" s="318"/>
      <c r="BH18" s="180"/>
      <c r="BI18" s="180"/>
      <c r="BJ18" s="181"/>
      <c r="BK18" s="75"/>
    </row>
    <row r="19" spans="6:63" ht="15.75" customHeight="1" x14ac:dyDescent="0.25">
      <c r="F19" s="22"/>
      <c r="G19" s="18"/>
      <c r="H19" s="18"/>
      <c r="I19" s="18"/>
      <c r="J19" s="18"/>
      <c r="K19" s="18"/>
      <c r="L19" s="23"/>
      <c r="M19" s="27"/>
      <c r="N19" s="27"/>
      <c r="O19" s="27"/>
      <c r="P19" s="27"/>
      <c r="Q19" s="27"/>
      <c r="R19" s="27"/>
      <c r="S19" s="68"/>
      <c r="T19" s="276" t="s">
        <v>94</v>
      </c>
      <c r="U19" s="277"/>
      <c r="V19" s="278"/>
      <c r="W19" s="252" t="s">
        <v>97</v>
      </c>
      <c r="X19" s="253"/>
      <c r="Y19" s="253"/>
      <c r="Z19" s="253"/>
      <c r="AA19" s="122"/>
      <c r="AB19" s="123"/>
      <c r="AC19" s="124">
        <f>AC10-AA15</f>
        <v>-8.8649999999999984</v>
      </c>
      <c r="AD19" s="246" t="s">
        <v>2</v>
      </c>
      <c r="AE19" s="246"/>
      <c r="AF19" s="247"/>
      <c r="AG19" s="252" t="s">
        <v>97</v>
      </c>
      <c r="AH19" s="253"/>
      <c r="AI19" s="253"/>
      <c r="AJ19" s="253"/>
      <c r="AK19" s="104"/>
      <c r="AL19" s="105"/>
      <c r="AM19" s="148">
        <f>AM10-AK15</f>
        <v>0.83000000000000052</v>
      </c>
      <c r="AN19" s="357" t="s">
        <v>2</v>
      </c>
      <c r="AO19" s="357"/>
      <c r="AP19" s="358"/>
      <c r="AQ19" s="252" t="s">
        <v>97</v>
      </c>
      <c r="AR19" s="253"/>
      <c r="AS19" s="253"/>
      <c r="AT19" s="253"/>
      <c r="AU19" s="104"/>
      <c r="AV19" s="105"/>
      <c r="AW19" s="148">
        <f>AW10-AU15</f>
        <v>-11.349999999999998</v>
      </c>
      <c r="AX19" s="357" t="s">
        <v>2</v>
      </c>
      <c r="AY19" s="357"/>
      <c r="AZ19" s="358"/>
      <c r="BA19" s="252" t="s">
        <v>97</v>
      </c>
      <c r="BB19" s="253"/>
      <c r="BC19" s="253"/>
      <c r="BD19" s="253"/>
      <c r="BE19" s="108"/>
      <c r="BF19" s="109"/>
      <c r="BG19" s="110">
        <f>BG10-BE15</f>
        <v>-11.57</v>
      </c>
      <c r="BH19" s="357" t="s">
        <v>2</v>
      </c>
      <c r="BI19" s="357"/>
      <c r="BJ19" s="358"/>
      <c r="BK19" s="75"/>
    </row>
    <row r="20" spans="6:63" x14ac:dyDescent="0.25">
      <c r="F20" s="22"/>
      <c r="G20" s="19" t="s">
        <v>14</v>
      </c>
      <c r="H20" s="18"/>
      <c r="I20" s="18"/>
      <c r="J20" s="18"/>
      <c r="K20" s="18"/>
      <c r="L20" s="23"/>
      <c r="M20" s="27"/>
      <c r="N20" s="27"/>
      <c r="O20" s="27"/>
      <c r="P20" s="27"/>
      <c r="Q20" s="27"/>
      <c r="R20" s="27"/>
      <c r="S20" s="68"/>
      <c r="T20" s="279"/>
      <c r="U20" s="280"/>
      <c r="V20" s="281"/>
      <c r="W20" s="254" t="s">
        <v>96</v>
      </c>
      <c r="X20" s="255"/>
      <c r="Y20" s="255"/>
      <c r="Z20" s="255"/>
      <c r="AA20" s="450" t="s">
        <v>85</v>
      </c>
      <c r="AB20" s="439"/>
      <c r="AC20" s="125">
        <f>VLOOKUP(AA20,data_tabel!A2:B6,2,FALSE)</f>
        <v>10.38</v>
      </c>
      <c r="AD20" s="248" t="s">
        <v>2</v>
      </c>
      <c r="AE20" s="248"/>
      <c r="AF20" s="249"/>
      <c r="AG20" s="258" t="s">
        <v>96</v>
      </c>
      <c r="AH20" s="259"/>
      <c r="AI20" s="259"/>
      <c r="AJ20" s="259"/>
      <c r="AK20" s="449" t="s">
        <v>85</v>
      </c>
      <c r="AL20" s="449"/>
      <c r="AM20" s="38">
        <f>VLOOKUP(AK20,data_tabel!A2:B6,2,FALSE)</f>
        <v>10.38</v>
      </c>
      <c r="AN20" s="248" t="s">
        <v>2</v>
      </c>
      <c r="AO20" s="248"/>
      <c r="AP20" s="249"/>
      <c r="AQ20" s="258" t="s">
        <v>96</v>
      </c>
      <c r="AR20" s="259"/>
      <c r="AS20" s="259"/>
      <c r="AT20" s="259"/>
      <c r="AU20" s="469" t="s">
        <v>85</v>
      </c>
      <c r="AV20" s="470"/>
      <c r="AW20" s="38">
        <f>VLOOKUP(AU20,data_tabel!A2:B6,2,FALSE)</f>
        <v>10.38</v>
      </c>
      <c r="AX20" s="248" t="s">
        <v>2</v>
      </c>
      <c r="AY20" s="248"/>
      <c r="AZ20" s="249"/>
      <c r="BA20" s="254" t="s">
        <v>96</v>
      </c>
      <c r="BB20" s="255"/>
      <c r="BC20" s="255"/>
      <c r="BD20" s="255"/>
      <c r="BE20" s="450" t="s">
        <v>85</v>
      </c>
      <c r="BF20" s="439"/>
      <c r="BG20" s="38">
        <f>VLOOKUP(BE20,data_tabel!A2:B6,2,FALSE)</f>
        <v>10.38</v>
      </c>
      <c r="BH20" s="248" t="s">
        <v>2</v>
      </c>
      <c r="BI20" s="248"/>
      <c r="BJ20" s="249"/>
      <c r="BK20" s="75"/>
    </row>
    <row r="21" spans="6:63" ht="15.75" thickBot="1" x14ac:dyDescent="0.3">
      <c r="F21" s="22"/>
      <c r="G21" s="12" t="s">
        <v>67</v>
      </c>
      <c r="H21" s="13" t="s">
        <v>1</v>
      </c>
      <c r="I21" s="17">
        <v>50</v>
      </c>
      <c r="J21" s="3">
        <f>VLOOKUP(I21,data_tabel!G2:H51,2,FALSE)</f>
        <v>50</v>
      </c>
      <c r="K21" s="2"/>
      <c r="L21" s="23"/>
      <c r="M21" s="27"/>
      <c r="N21" s="27"/>
      <c r="O21" s="27"/>
      <c r="P21" s="27"/>
      <c r="Q21" s="27"/>
      <c r="R21" s="27"/>
      <c r="S21" s="68"/>
      <c r="T21" s="282"/>
      <c r="U21" s="283"/>
      <c r="V21" s="284"/>
      <c r="W21" s="256" t="s">
        <v>78</v>
      </c>
      <c r="X21" s="257"/>
      <c r="Y21" s="257"/>
      <c r="Z21" s="257"/>
      <c r="AA21" s="99"/>
      <c r="AB21" s="100"/>
      <c r="AC21" s="126">
        <f>AC19-AC20</f>
        <v>-19.244999999999997</v>
      </c>
      <c r="AD21" s="319" t="s">
        <v>2</v>
      </c>
      <c r="AE21" s="319"/>
      <c r="AF21" s="320"/>
      <c r="AG21" s="256" t="s">
        <v>78</v>
      </c>
      <c r="AH21" s="257"/>
      <c r="AI21" s="257"/>
      <c r="AJ21" s="257"/>
      <c r="AK21" s="99"/>
      <c r="AL21" s="100"/>
      <c r="AM21" s="54">
        <f>AM19-AM20</f>
        <v>-9.5500000000000007</v>
      </c>
      <c r="AN21" s="319" t="s">
        <v>2</v>
      </c>
      <c r="AO21" s="319"/>
      <c r="AP21" s="320"/>
      <c r="AQ21" s="256" t="s">
        <v>78</v>
      </c>
      <c r="AR21" s="257"/>
      <c r="AS21" s="257"/>
      <c r="AT21" s="257"/>
      <c r="AU21" s="99"/>
      <c r="AV21" s="100"/>
      <c r="AW21" s="54">
        <f>AW19-AW20</f>
        <v>-21.729999999999997</v>
      </c>
      <c r="AX21" s="319" t="s">
        <v>2</v>
      </c>
      <c r="AY21" s="319"/>
      <c r="AZ21" s="320"/>
      <c r="BA21" s="256" t="s">
        <v>78</v>
      </c>
      <c r="BB21" s="257"/>
      <c r="BC21" s="257"/>
      <c r="BD21" s="257"/>
      <c r="BE21" s="99"/>
      <c r="BF21" s="100"/>
      <c r="BG21" s="54">
        <f>BG19-BG20</f>
        <v>-21.950000000000003</v>
      </c>
      <c r="BH21" s="319" t="s">
        <v>2</v>
      </c>
      <c r="BI21" s="319"/>
      <c r="BJ21" s="320"/>
      <c r="BK21" s="75"/>
    </row>
    <row r="22" spans="6:63" x14ac:dyDescent="0.25">
      <c r="F22" s="22"/>
      <c r="G22" s="94"/>
      <c r="H22" s="95"/>
      <c r="I22" s="17"/>
      <c r="J22" s="3"/>
      <c r="K22" s="96"/>
      <c r="L22" s="23"/>
      <c r="M22" s="27"/>
      <c r="N22" s="27"/>
      <c r="O22" s="27"/>
      <c r="P22" s="27"/>
      <c r="Q22" s="27"/>
      <c r="R22" s="27"/>
      <c r="S22" s="68"/>
      <c r="T22" s="285" t="s">
        <v>93</v>
      </c>
      <c r="U22" s="286"/>
      <c r="V22" s="287"/>
      <c r="W22" s="241" t="s">
        <v>106</v>
      </c>
      <c r="X22" s="242"/>
      <c r="Y22" s="242"/>
      <c r="Z22" s="243"/>
      <c r="AA22" s="226" t="s">
        <v>112</v>
      </c>
      <c r="AB22" s="227"/>
      <c r="AC22" s="312">
        <f>AC21-((Y23*data_tabel!B8)+(Y24*data_tabel!B12)+(Perhitungan!Y25*data_tabel!B14)+(Perhitungan!Y26*data_tabel!B13))</f>
        <v>-20.132499999999997</v>
      </c>
      <c r="AD22" s="234" t="s">
        <v>2</v>
      </c>
      <c r="AE22" s="234"/>
      <c r="AF22" s="215"/>
      <c r="AG22" s="369" t="s">
        <v>106</v>
      </c>
      <c r="AH22" s="370"/>
      <c r="AI22" s="370"/>
      <c r="AJ22" s="371"/>
      <c r="AK22" s="226" t="s">
        <v>112</v>
      </c>
      <c r="AL22" s="227"/>
      <c r="AM22" s="213">
        <f>AM21-((AI23*data_tabel!B8)+(AI24*data_tabel!B12)+(Perhitungan!AI25*data_tabel!B14)+(Perhitungan!AI26*data_tabel!B13))</f>
        <v>-10.42</v>
      </c>
      <c r="AN22" s="234" t="s">
        <v>2</v>
      </c>
      <c r="AO22" s="234"/>
      <c r="AP22" s="215"/>
      <c r="AQ22" s="241" t="s">
        <v>106</v>
      </c>
      <c r="AR22" s="242"/>
      <c r="AS22" s="242"/>
      <c r="AT22" s="243"/>
      <c r="AU22" s="226" t="s">
        <v>112</v>
      </c>
      <c r="AV22" s="227"/>
      <c r="AW22" s="212">
        <f>AW21-((AS23*data_tabel!B8)+(AS24*data_tabel!B12)+(Perhitungan!AS25*data_tabel!B14)+(Perhitungan!AS26*data_tabel!B13))</f>
        <v>-22.564999999999998</v>
      </c>
      <c r="AX22" s="234" t="s">
        <v>2</v>
      </c>
      <c r="AY22" s="234"/>
      <c r="AZ22" s="215"/>
      <c r="BA22" s="369" t="s">
        <v>106</v>
      </c>
      <c r="BB22" s="370"/>
      <c r="BC22" s="370"/>
      <c r="BD22" s="371"/>
      <c r="BE22" s="226" t="s">
        <v>112</v>
      </c>
      <c r="BF22" s="227"/>
      <c r="BG22" s="212">
        <f>BG21-((BC23*data_tabel!B8)+(BC24*data_tabel!B12)+(Perhitungan!BC25*data_tabel!B14)+(Perhitungan!BC26*data_tabel!B13))</f>
        <v>-22.820000000000004</v>
      </c>
      <c r="BH22" s="234" t="s">
        <v>2</v>
      </c>
      <c r="BI22" s="234"/>
      <c r="BJ22" s="215"/>
      <c r="BK22" s="75"/>
    </row>
    <row r="23" spans="6:63" ht="15" customHeight="1" x14ac:dyDescent="0.25">
      <c r="F23" s="22"/>
      <c r="G23" s="14"/>
      <c r="H23" s="15"/>
      <c r="I23" s="63">
        <f>10*LOG(I21/100)-0.2</f>
        <v>-3.2102999566398123</v>
      </c>
      <c r="J23" s="63">
        <f>10*LOG(J21/100)-0.2</f>
        <v>-3.2102999566398123</v>
      </c>
      <c r="K23" s="16" t="s">
        <v>2</v>
      </c>
      <c r="L23" s="23"/>
      <c r="M23" s="1"/>
      <c r="N23" s="1"/>
      <c r="O23" s="1"/>
      <c r="P23" s="1"/>
      <c r="Q23" s="1"/>
      <c r="R23" s="1"/>
      <c r="S23" s="68"/>
      <c r="T23" s="285"/>
      <c r="U23" s="286"/>
      <c r="V23" s="287"/>
      <c r="W23" s="244" t="s">
        <v>100</v>
      </c>
      <c r="X23" s="245"/>
      <c r="Y23" s="97">
        <v>250</v>
      </c>
      <c r="Z23" s="98" t="s">
        <v>75</v>
      </c>
      <c r="AA23" s="228"/>
      <c r="AB23" s="229"/>
      <c r="AC23" s="232"/>
      <c r="AD23" s="235"/>
      <c r="AE23" s="235"/>
      <c r="AF23" s="216"/>
      <c r="AG23" s="244" t="s">
        <v>100</v>
      </c>
      <c r="AH23" s="245"/>
      <c r="AI23" s="97">
        <v>200</v>
      </c>
      <c r="AJ23" s="98" t="s">
        <v>75</v>
      </c>
      <c r="AK23" s="228"/>
      <c r="AL23" s="229"/>
      <c r="AM23" s="213"/>
      <c r="AN23" s="235"/>
      <c r="AO23" s="235"/>
      <c r="AP23" s="216"/>
      <c r="AQ23" s="244" t="s">
        <v>100</v>
      </c>
      <c r="AR23" s="245"/>
      <c r="AS23" s="97">
        <v>100</v>
      </c>
      <c r="AT23" s="98" t="s">
        <v>75</v>
      </c>
      <c r="AU23" s="228"/>
      <c r="AV23" s="229"/>
      <c r="AW23" s="213"/>
      <c r="AX23" s="235"/>
      <c r="AY23" s="235"/>
      <c r="AZ23" s="216"/>
      <c r="BA23" s="244" t="s">
        <v>100</v>
      </c>
      <c r="BB23" s="245"/>
      <c r="BC23" s="97">
        <v>200</v>
      </c>
      <c r="BD23" s="98" t="s">
        <v>75</v>
      </c>
      <c r="BE23" s="228"/>
      <c r="BF23" s="229"/>
      <c r="BG23" s="213"/>
      <c r="BH23" s="235"/>
      <c r="BI23" s="235"/>
      <c r="BJ23" s="216"/>
      <c r="BK23" s="75"/>
    </row>
    <row r="24" spans="6:63" ht="15.75" customHeight="1" thickBot="1" x14ac:dyDescent="0.3">
      <c r="F24" s="24"/>
      <c r="G24" s="25"/>
      <c r="H24" s="25"/>
      <c r="I24" s="25"/>
      <c r="J24" s="25"/>
      <c r="K24" s="25"/>
      <c r="L24" s="26"/>
      <c r="M24" s="1"/>
      <c r="N24" s="1"/>
      <c r="O24" s="1"/>
      <c r="P24" s="1"/>
      <c r="Q24" s="1"/>
      <c r="R24" s="1"/>
      <c r="S24" s="68"/>
      <c r="T24" s="285"/>
      <c r="U24" s="286"/>
      <c r="V24" s="287"/>
      <c r="W24" s="237" t="s">
        <v>102</v>
      </c>
      <c r="X24" s="238"/>
      <c r="Y24" s="64">
        <v>2</v>
      </c>
      <c r="Z24" s="50" t="s">
        <v>89</v>
      </c>
      <c r="AA24" s="228"/>
      <c r="AB24" s="229"/>
      <c r="AC24" s="232"/>
      <c r="AD24" s="235"/>
      <c r="AE24" s="235"/>
      <c r="AF24" s="216"/>
      <c r="AG24" s="237" t="s">
        <v>102</v>
      </c>
      <c r="AH24" s="238"/>
      <c r="AI24" s="64">
        <v>2</v>
      </c>
      <c r="AJ24" s="50" t="s">
        <v>89</v>
      </c>
      <c r="AK24" s="228"/>
      <c r="AL24" s="229"/>
      <c r="AM24" s="213"/>
      <c r="AN24" s="235"/>
      <c r="AO24" s="235"/>
      <c r="AP24" s="216"/>
      <c r="AQ24" s="237" t="s">
        <v>102</v>
      </c>
      <c r="AR24" s="238"/>
      <c r="AS24" s="64">
        <v>2</v>
      </c>
      <c r="AT24" s="50" t="s">
        <v>89</v>
      </c>
      <c r="AU24" s="228"/>
      <c r="AV24" s="229"/>
      <c r="AW24" s="213"/>
      <c r="AX24" s="235"/>
      <c r="AY24" s="235"/>
      <c r="AZ24" s="216"/>
      <c r="BA24" s="237" t="s">
        <v>102</v>
      </c>
      <c r="BB24" s="238"/>
      <c r="BC24" s="64">
        <v>2</v>
      </c>
      <c r="BD24" s="50" t="s">
        <v>89</v>
      </c>
      <c r="BE24" s="228"/>
      <c r="BF24" s="229"/>
      <c r="BG24" s="213"/>
      <c r="BH24" s="235"/>
      <c r="BI24" s="235"/>
      <c r="BJ24" s="216"/>
      <c r="BK24" s="75"/>
    </row>
    <row r="25" spans="6:63" ht="15" customHeight="1" x14ac:dyDescent="0.25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68"/>
      <c r="T25" s="285"/>
      <c r="U25" s="286"/>
      <c r="V25" s="287"/>
      <c r="W25" s="237" t="s">
        <v>103</v>
      </c>
      <c r="X25" s="238"/>
      <c r="Y25" s="64">
        <v>0</v>
      </c>
      <c r="Z25" s="50" t="s">
        <v>89</v>
      </c>
      <c r="AA25" s="228"/>
      <c r="AB25" s="229"/>
      <c r="AC25" s="232"/>
      <c r="AD25" s="235"/>
      <c r="AE25" s="235"/>
      <c r="AF25" s="216"/>
      <c r="AG25" s="237" t="s">
        <v>103</v>
      </c>
      <c r="AH25" s="238"/>
      <c r="AI25" s="64">
        <v>0</v>
      </c>
      <c r="AJ25" s="50" t="s">
        <v>89</v>
      </c>
      <c r="AK25" s="228"/>
      <c r="AL25" s="229"/>
      <c r="AM25" s="213"/>
      <c r="AN25" s="235"/>
      <c r="AO25" s="235"/>
      <c r="AP25" s="216"/>
      <c r="AQ25" s="237" t="s">
        <v>103</v>
      </c>
      <c r="AR25" s="238"/>
      <c r="AS25" s="64">
        <v>0</v>
      </c>
      <c r="AT25" s="50" t="s">
        <v>89</v>
      </c>
      <c r="AU25" s="228"/>
      <c r="AV25" s="229"/>
      <c r="AW25" s="213"/>
      <c r="AX25" s="235"/>
      <c r="AY25" s="235"/>
      <c r="AZ25" s="216"/>
      <c r="BA25" s="237" t="s">
        <v>103</v>
      </c>
      <c r="BB25" s="238"/>
      <c r="BC25" s="64">
        <v>0</v>
      </c>
      <c r="BD25" s="50" t="s">
        <v>89</v>
      </c>
      <c r="BE25" s="228"/>
      <c r="BF25" s="229"/>
      <c r="BG25" s="213"/>
      <c r="BH25" s="235"/>
      <c r="BI25" s="235"/>
      <c r="BJ25" s="216"/>
      <c r="BK25" s="75"/>
    </row>
    <row r="26" spans="6:63" ht="15.75" customHeight="1" thickBot="1" x14ac:dyDescent="0.3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68"/>
      <c r="T26" s="288"/>
      <c r="U26" s="289"/>
      <c r="V26" s="290"/>
      <c r="W26" s="239" t="s">
        <v>104</v>
      </c>
      <c r="X26" s="240"/>
      <c r="Y26" s="92">
        <v>2</v>
      </c>
      <c r="Z26" s="51" t="s">
        <v>89</v>
      </c>
      <c r="AA26" s="230"/>
      <c r="AB26" s="231"/>
      <c r="AC26" s="233"/>
      <c r="AD26" s="236"/>
      <c r="AE26" s="236"/>
      <c r="AF26" s="217"/>
      <c r="AG26" s="239" t="s">
        <v>104</v>
      </c>
      <c r="AH26" s="240"/>
      <c r="AI26" s="92">
        <v>2</v>
      </c>
      <c r="AJ26" s="51" t="s">
        <v>89</v>
      </c>
      <c r="AK26" s="230"/>
      <c r="AL26" s="231"/>
      <c r="AM26" s="214"/>
      <c r="AN26" s="236"/>
      <c r="AO26" s="236"/>
      <c r="AP26" s="217"/>
      <c r="AQ26" s="239" t="s">
        <v>104</v>
      </c>
      <c r="AR26" s="240"/>
      <c r="AS26" s="92">
        <v>2</v>
      </c>
      <c r="AT26" s="51" t="s">
        <v>89</v>
      </c>
      <c r="AU26" s="230"/>
      <c r="AV26" s="231"/>
      <c r="AW26" s="214"/>
      <c r="AX26" s="236"/>
      <c r="AY26" s="236"/>
      <c r="AZ26" s="217"/>
      <c r="BA26" s="239" t="s">
        <v>104</v>
      </c>
      <c r="BB26" s="240"/>
      <c r="BC26" s="92">
        <v>2</v>
      </c>
      <c r="BD26" s="51" t="s">
        <v>89</v>
      </c>
      <c r="BE26" s="230"/>
      <c r="BF26" s="231"/>
      <c r="BG26" s="214"/>
      <c r="BH26" s="236"/>
      <c r="BI26" s="236"/>
      <c r="BJ26" s="217"/>
      <c r="BK26" s="75"/>
    </row>
    <row r="27" spans="6:63" ht="33" customHeight="1" x14ac:dyDescent="0.25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68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75"/>
    </row>
    <row r="28" spans="6:63" ht="33" customHeight="1" x14ac:dyDescent="0.25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68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75"/>
    </row>
    <row r="29" spans="6:63" ht="33" customHeight="1" thickBot="1" x14ac:dyDescent="0.3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68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75"/>
    </row>
    <row r="30" spans="6:63" ht="21.75" customHeight="1" thickBot="1" x14ac:dyDescent="0.3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69"/>
      <c r="T30" s="303" t="s">
        <v>116</v>
      </c>
      <c r="U30" s="305">
        <f>BI10</f>
        <v>-3.149999999999999</v>
      </c>
      <c r="V30" s="307" t="s">
        <v>2</v>
      </c>
      <c r="W30" s="297" t="s">
        <v>111</v>
      </c>
      <c r="X30" s="298"/>
      <c r="Y30" s="298"/>
      <c r="Z30" s="299"/>
      <c r="AA30" s="430" t="s">
        <v>72</v>
      </c>
      <c r="AB30" s="431"/>
      <c r="AC30" s="431"/>
      <c r="AD30" s="431"/>
      <c r="AE30" s="431"/>
      <c r="AF30" s="432"/>
      <c r="AG30" s="297" t="s">
        <v>113</v>
      </c>
      <c r="AH30" s="298"/>
      <c r="AI30" s="298"/>
      <c r="AJ30" s="299"/>
      <c r="AK30" s="433" t="s">
        <v>79</v>
      </c>
      <c r="AL30" s="434"/>
      <c r="AM30" s="434"/>
      <c r="AN30" s="434"/>
      <c r="AO30" s="434"/>
      <c r="AP30" s="435"/>
      <c r="AQ30" s="297" t="s">
        <v>114</v>
      </c>
      <c r="AR30" s="298"/>
      <c r="AS30" s="298"/>
      <c r="AT30" s="299"/>
      <c r="AU30" s="427" t="s">
        <v>80</v>
      </c>
      <c r="AV30" s="428"/>
      <c r="AW30" s="428"/>
      <c r="AX30" s="428"/>
      <c r="AY30" s="428"/>
      <c r="AZ30" s="429"/>
      <c r="BA30" s="297" t="s">
        <v>115</v>
      </c>
      <c r="BB30" s="298"/>
      <c r="BC30" s="298"/>
      <c r="BD30" s="299"/>
      <c r="BE30" s="468" t="s">
        <v>81</v>
      </c>
      <c r="BF30" s="445"/>
      <c r="BG30" s="445"/>
      <c r="BH30" s="446"/>
      <c r="BI30" s="81"/>
      <c r="BJ30" s="81"/>
      <c r="BK30" s="75"/>
    </row>
    <row r="31" spans="6:63" ht="22.5" customHeight="1" thickBot="1" x14ac:dyDescent="0.3">
      <c r="F31" s="1"/>
      <c r="G31" s="6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70"/>
      <c r="T31" s="304"/>
      <c r="U31" s="306"/>
      <c r="V31" s="308"/>
      <c r="W31" s="300"/>
      <c r="X31" s="301"/>
      <c r="Y31" s="301"/>
      <c r="Z31" s="302"/>
      <c r="AA31" s="436" t="s">
        <v>73</v>
      </c>
      <c r="AB31" s="437"/>
      <c r="AC31" s="440" t="s">
        <v>74</v>
      </c>
      <c r="AD31" s="396"/>
      <c r="AE31" s="396"/>
      <c r="AF31" s="397"/>
      <c r="AG31" s="300"/>
      <c r="AH31" s="301"/>
      <c r="AI31" s="301"/>
      <c r="AJ31" s="302"/>
      <c r="AK31" s="436" t="s">
        <v>73</v>
      </c>
      <c r="AL31" s="437"/>
      <c r="AM31" s="396" t="s">
        <v>74</v>
      </c>
      <c r="AN31" s="396"/>
      <c r="AO31" s="396"/>
      <c r="AP31" s="397"/>
      <c r="AQ31" s="300"/>
      <c r="AR31" s="301"/>
      <c r="AS31" s="301"/>
      <c r="AT31" s="302"/>
      <c r="AU31" s="436" t="s">
        <v>73</v>
      </c>
      <c r="AV31" s="437"/>
      <c r="AW31" s="396" t="s">
        <v>74</v>
      </c>
      <c r="AX31" s="396"/>
      <c r="AY31" s="396"/>
      <c r="AZ31" s="397"/>
      <c r="BA31" s="300"/>
      <c r="BB31" s="301"/>
      <c r="BC31" s="301"/>
      <c r="BD31" s="302"/>
      <c r="BE31" s="423"/>
      <c r="BF31" s="422"/>
      <c r="BG31" s="422"/>
      <c r="BH31" s="461"/>
      <c r="BI31" s="82"/>
      <c r="BJ31" s="82"/>
      <c r="BK31" s="76"/>
    </row>
    <row r="32" spans="6:63" ht="15" customHeight="1" x14ac:dyDescent="0.25">
      <c r="F32" s="1"/>
      <c r="G32" s="6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70"/>
      <c r="T32" s="407" t="s">
        <v>91</v>
      </c>
      <c r="U32" s="408"/>
      <c r="V32" s="409"/>
      <c r="W32" s="270" t="s">
        <v>100</v>
      </c>
      <c r="X32" s="271"/>
      <c r="Y32" s="218">
        <v>500</v>
      </c>
      <c r="Z32" s="219" t="s">
        <v>75</v>
      </c>
      <c r="AA32" s="34">
        <f>U30-((Y32*data_tabel!B8)+(Y35*data_tabel!B12)+(Perhitungan!Y36*data_tabel!B14)+(Perhitungan!Y37*data_tabel!B13))</f>
        <v>-4.3749999999999991</v>
      </c>
      <c r="AB32" s="32" t="s">
        <v>2</v>
      </c>
      <c r="AC32" s="31">
        <v>15</v>
      </c>
      <c r="AD32" s="33" t="s">
        <v>77</v>
      </c>
      <c r="AE32" s="136">
        <f>VLOOKUP(AC32,data_tabel!G2:H51,2,FALSE)</f>
        <v>85</v>
      </c>
      <c r="AF32" s="137" t="s">
        <v>77</v>
      </c>
      <c r="AG32" s="270" t="s">
        <v>100</v>
      </c>
      <c r="AH32" s="271"/>
      <c r="AI32" s="218">
        <v>500</v>
      </c>
      <c r="AJ32" s="219" t="s">
        <v>75</v>
      </c>
      <c r="AK32" s="34">
        <f>AE34-((AI32*data_tabel!B8)+(AI35*data_tabel!B12)+(Perhitungan!AI36*data_tabel!B14)+(Perhitungan!AI37*data_tabel!B13))</f>
        <v>-6.3499999999999988</v>
      </c>
      <c r="AL32" s="32" t="s">
        <v>2</v>
      </c>
      <c r="AM32" s="141">
        <v>30</v>
      </c>
      <c r="AN32" s="33" t="s">
        <v>77</v>
      </c>
      <c r="AO32" s="136">
        <f>VLOOKUP(AM32,data_tabel!G2:H51,2,FALSE)</f>
        <v>70</v>
      </c>
      <c r="AP32" s="137" t="s">
        <v>77</v>
      </c>
      <c r="AQ32" s="270" t="s">
        <v>100</v>
      </c>
      <c r="AR32" s="271"/>
      <c r="AS32" s="218">
        <v>500</v>
      </c>
      <c r="AT32" s="219" t="s">
        <v>75</v>
      </c>
      <c r="AU32" s="34">
        <f>AO34-((AS32*data_tabel!B8)+(AS35*data_tabel!B12)+(Perhitungan!AS36*data_tabel!B14)+(Perhitungan!AKY37*data_tabel!B13))</f>
        <v>-9.2349999999999994</v>
      </c>
      <c r="AV32" s="32" t="s">
        <v>2</v>
      </c>
      <c r="AW32" s="141">
        <v>48</v>
      </c>
      <c r="AX32" s="33" t="s">
        <v>77</v>
      </c>
      <c r="AY32" s="136">
        <f>VLOOKUP(AW32,data_tabel!G2:H51,2,FALSE)</f>
        <v>52</v>
      </c>
      <c r="AZ32" s="137" t="s">
        <v>77</v>
      </c>
      <c r="BA32" s="270" t="s">
        <v>100</v>
      </c>
      <c r="BB32" s="271"/>
      <c r="BC32" s="218">
        <v>500</v>
      </c>
      <c r="BD32" s="219" t="s">
        <v>75</v>
      </c>
      <c r="BE32" s="462"/>
      <c r="BF32" s="463"/>
      <c r="BG32" s="463"/>
      <c r="BH32" s="464"/>
      <c r="BI32" s="83"/>
      <c r="BJ32" s="84"/>
      <c r="BK32" s="76"/>
    </row>
    <row r="33" spans="6:63" x14ac:dyDescent="0.25">
      <c r="F33" s="1"/>
      <c r="G33" s="6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70"/>
      <c r="T33" s="410"/>
      <c r="U33" s="411"/>
      <c r="V33" s="412"/>
      <c r="W33" s="270"/>
      <c r="X33" s="271"/>
      <c r="Y33" s="218"/>
      <c r="Z33" s="219"/>
      <c r="AA33" s="392" t="s">
        <v>99</v>
      </c>
      <c r="AB33" s="479"/>
      <c r="AC33" s="134">
        <f>VLOOKUP(AC32,data_tabel!G2:K51,3,FALSE)</f>
        <v>-8.4</v>
      </c>
      <c r="AD33" s="135" t="s">
        <v>2</v>
      </c>
      <c r="AE33" s="113">
        <f>VLOOKUP(AE32,data_tabel!H2:K51,4,FALSE)</f>
        <v>-0.75</v>
      </c>
      <c r="AF33" s="114" t="s">
        <v>2</v>
      </c>
      <c r="AG33" s="270"/>
      <c r="AH33" s="271"/>
      <c r="AI33" s="218"/>
      <c r="AJ33" s="219"/>
      <c r="AK33" s="391" t="s">
        <v>99</v>
      </c>
      <c r="AL33" s="393"/>
      <c r="AM33" s="142">
        <f>VLOOKUP(AM32,data_tabel!G2:K51,3,FALSE)</f>
        <v>-5.5</v>
      </c>
      <c r="AN33" s="135" t="s">
        <v>2</v>
      </c>
      <c r="AO33" s="113">
        <f>VLOOKUP(AO32,data_tabel!H2:K51,4,FALSE)</f>
        <v>-1.86</v>
      </c>
      <c r="AP33" s="114" t="s">
        <v>2</v>
      </c>
      <c r="AQ33" s="270"/>
      <c r="AR33" s="271"/>
      <c r="AS33" s="218"/>
      <c r="AT33" s="219"/>
      <c r="AU33" s="391" t="s">
        <v>99</v>
      </c>
      <c r="AV33" s="393"/>
      <c r="AW33" s="142">
        <f>VLOOKUP(AW32,data_tabel!G2:K51,3,FALSE)</f>
        <v>-3.387587626244128</v>
      </c>
      <c r="AX33" s="135" t="s">
        <v>2</v>
      </c>
      <c r="AY33" s="113">
        <f>VLOOKUP(AY32,data_tabel!H2:K51,4,FALSE)</f>
        <v>-3.0399665636520083</v>
      </c>
      <c r="AZ33" s="114" t="s">
        <v>2</v>
      </c>
      <c r="BA33" s="270"/>
      <c r="BB33" s="271"/>
      <c r="BC33" s="218"/>
      <c r="BD33" s="219"/>
      <c r="BE33" s="462"/>
      <c r="BF33" s="463"/>
      <c r="BG33" s="463"/>
      <c r="BH33" s="464"/>
      <c r="BI33" s="85"/>
      <c r="BJ33" s="86"/>
      <c r="BK33" s="76"/>
    </row>
    <row r="34" spans="6:63" x14ac:dyDescent="0.25">
      <c r="F34" s="1"/>
      <c r="G34" s="6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70"/>
      <c r="T34" s="410"/>
      <c r="U34" s="411"/>
      <c r="V34" s="412"/>
      <c r="W34" s="270"/>
      <c r="X34" s="271"/>
      <c r="Y34" s="218"/>
      <c r="Z34" s="219"/>
      <c r="AA34" s="200" t="s">
        <v>98</v>
      </c>
      <c r="AB34" s="201"/>
      <c r="AC34" s="206">
        <f>AA32+AC33</f>
        <v>-12.774999999999999</v>
      </c>
      <c r="AD34" s="209" t="s">
        <v>2</v>
      </c>
      <c r="AE34" s="220">
        <f>AA32+AE33</f>
        <v>-5.1249999999999991</v>
      </c>
      <c r="AF34" s="223" t="s">
        <v>2</v>
      </c>
      <c r="AG34" s="270"/>
      <c r="AH34" s="271"/>
      <c r="AI34" s="218"/>
      <c r="AJ34" s="219"/>
      <c r="AK34" s="200" t="s">
        <v>98</v>
      </c>
      <c r="AL34" s="201"/>
      <c r="AM34" s="206">
        <f>AK32+AM33</f>
        <v>-11.849999999999998</v>
      </c>
      <c r="AN34" s="209" t="s">
        <v>2</v>
      </c>
      <c r="AO34" s="220">
        <f>AK32+AO33</f>
        <v>-8.2099999999999991</v>
      </c>
      <c r="AP34" s="223" t="s">
        <v>2</v>
      </c>
      <c r="AQ34" s="270"/>
      <c r="AR34" s="271"/>
      <c r="AS34" s="218"/>
      <c r="AT34" s="219"/>
      <c r="AU34" s="200" t="s">
        <v>98</v>
      </c>
      <c r="AV34" s="201"/>
      <c r="AW34" s="206">
        <f>AU32+AW33</f>
        <v>-12.622587626244128</v>
      </c>
      <c r="AX34" s="209" t="s">
        <v>2</v>
      </c>
      <c r="AY34" s="220">
        <f>AU32+AY33</f>
        <v>-12.274966563652008</v>
      </c>
      <c r="AZ34" s="223" t="s">
        <v>2</v>
      </c>
      <c r="BA34" s="270"/>
      <c r="BB34" s="271"/>
      <c r="BC34" s="218"/>
      <c r="BD34" s="219"/>
      <c r="BE34" s="462"/>
      <c r="BF34" s="463"/>
      <c r="BG34" s="463"/>
      <c r="BH34" s="464"/>
      <c r="BI34" s="87"/>
      <c r="BJ34" s="88"/>
      <c r="BK34" s="76"/>
    </row>
    <row r="35" spans="6:63" x14ac:dyDescent="0.25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70"/>
      <c r="T35" s="410"/>
      <c r="U35" s="411"/>
      <c r="V35" s="412"/>
      <c r="W35" s="272" t="s">
        <v>102</v>
      </c>
      <c r="X35" s="273"/>
      <c r="Y35" s="64">
        <v>2</v>
      </c>
      <c r="Z35" s="52" t="s">
        <v>89</v>
      </c>
      <c r="AA35" s="202"/>
      <c r="AB35" s="203"/>
      <c r="AC35" s="207"/>
      <c r="AD35" s="210"/>
      <c r="AE35" s="221"/>
      <c r="AF35" s="224"/>
      <c r="AG35" s="272" t="s">
        <v>102</v>
      </c>
      <c r="AH35" s="273"/>
      <c r="AI35" s="64">
        <v>2</v>
      </c>
      <c r="AJ35" s="52" t="s">
        <v>89</v>
      </c>
      <c r="AK35" s="202"/>
      <c r="AL35" s="203"/>
      <c r="AM35" s="207"/>
      <c r="AN35" s="210"/>
      <c r="AO35" s="221"/>
      <c r="AP35" s="224"/>
      <c r="AQ35" s="272" t="s">
        <v>102</v>
      </c>
      <c r="AR35" s="273"/>
      <c r="AS35" s="64">
        <v>2</v>
      </c>
      <c r="AT35" s="52" t="s">
        <v>89</v>
      </c>
      <c r="AU35" s="202"/>
      <c r="AV35" s="203"/>
      <c r="AW35" s="207"/>
      <c r="AX35" s="210"/>
      <c r="AY35" s="221"/>
      <c r="AZ35" s="224"/>
      <c r="BA35" s="272" t="s">
        <v>102</v>
      </c>
      <c r="BB35" s="273"/>
      <c r="BC35" s="64">
        <v>2</v>
      </c>
      <c r="BD35" s="52" t="s">
        <v>89</v>
      </c>
      <c r="BE35" s="462"/>
      <c r="BF35" s="463"/>
      <c r="BG35" s="463"/>
      <c r="BH35" s="464"/>
      <c r="BI35" s="87"/>
      <c r="BJ35" s="88"/>
      <c r="BK35" s="76"/>
    </row>
    <row r="36" spans="6:63" x14ac:dyDescent="0.25">
      <c r="F36" s="1"/>
      <c r="G36" s="6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70"/>
      <c r="T36" s="410"/>
      <c r="U36" s="411"/>
      <c r="V36" s="412"/>
      <c r="W36" s="272" t="s">
        <v>103</v>
      </c>
      <c r="X36" s="273"/>
      <c r="Y36" s="64">
        <v>1</v>
      </c>
      <c r="Z36" s="52" t="s">
        <v>89</v>
      </c>
      <c r="AA36" s="202"/>
      <c r="AB36" s="203"/>
      <c r="AC36" s="207"/>
      <c r="AD36" s="210"/>
      <c r="AE36" s="221"/>
      <c r="AF36" s="224"/>
      <c r="AG36" s="272" t="s">
        <v>103</v>
      </c>
      <c r="AH36" s="273"/>
      <c r="AI36" s="64">
        <v>1</v>
      </c>
      <c r="AJ36" s="52" t="s">
        <v>89</v>
      </c>
      <c r="AK36" s="202"/>
      <c r="AL36" s="203"/>
      <c r="AM36" s="207"/>
      <c r="AN36" s="210"/>
      <c r="AO36" s="221"/>
      <c r="AP36" s="224"/>
      <c r="AQ36" s="272" t="s">
        <v>103</v>
      </c>
      <c r="AR36" s="273"/>
      <c r="AS36" s="64">
        <v>1</v>
      </c>
      <c r="AT36" s="52" t="s">
        <v>89</v>
      </c>
      <c r="AU36" s="202"/>
      <c r="AV36" s="203"/>
      <c r="AW36" s="207"/>
      <c r="AX36" s="210"/>
      <c r="AY36" s="221"/>
      <c r="AZ36" s="224"/>
      <c r="BA36" s="272" t="s">
        <v>103</v>
      </c>
      <c r="BB36" s="273"/>
      <c r="BC36" s="64">
        <v>0</v>
      </c>
      <c r="BD36" s="52" t="s">
        <v>89</v>
      </c>
      <c r="BE36" s="462"/>
      <c r="BF36" s="463"/>
      <c r="BG36" s="463"/>
      <c r="BH36" s="464"/>
      <c r="BI36" s="87"/>
      <c r="BJ36" s="88"/>
      <c r="BK36" s="76"/>
    </row>
    <row r="37" spans="6:63" ht="15.75" thickBot="1" x14ac:dyDescent="0.3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70"/>
      <c r="T37" s="413"/>
      <c r="U37" s="414"/>
      <c r="V37" s="415"/>
      <c r="W37" s="274" t="s">
        <v>104</v>
      </c>
      <c r="X37" s="275"/>
      <c r="Y37" s="92">
        <v>2</v>
      </c>
      <c r="Z37" s="53" t="s">
        <v>89</v>
      </c>
      <c r="AA37" s="204"/>
      <c r="AB37" s="205"/>
      <c r="AC37" s="208"/>
      <c r="AD37" s="211"/>
      <c r="AE37" s="222"/>
      <c r="AF37" s="225"/>
      <c r="AG37" s="274" t="s">
        <v>104</v>
      </c>
      <c r="AH37" s="275"/>
      <c r="AI37" s="92">
        <v>2</v>
      </c>
      <c r="AJ37" s="53" t="s">
        <v>89</v>
      </c>
      <c r="AK37" s="204"/>
      <c r="AL37" s="205"/>
      <c r="AM37" s="208"/>
      <c r="AN37" s="211"/>
      <c r="AO37" s="222"/>
      <c r="AP37" s="225"/>
      <c r="AQ37" s="274" t="s">
        <v>104</v>
      </c>
      <c r="AR37" s="275"/>
      <c r="AS37" s="92">
        <v>2</v>
      </c>
      <c r="AT37" s="53" t="s">
        <v>89</v>
      </c>
      <c r="AU37" s="204"/>
      <c r="AV37" s="205"/>
      <c r="AW37" s="208"/>
      <c r="AX37" s="211"/>
      <c r="AY37" s="222"/>
      <c r="AZ37" s="225"/>
      <c r="BA37" s="274" t="s">
        <v>104</v>
      </c>
      <c r="BB37" s="275"/>
      <c r="BC37" s="92">
        <v>0</v>
      </c>
      <c r="BD37" s="53" t="s">
        <v>89</v>
      </c>
      <c r="BE37" s="465"/>
      <c r="BF37" s="466"/>
      <c r="BG37" s="466"/>
      <c r="BH37" s="467"/>
      <c r="BI37" s="87"/>
      <c r="BJ37" s="88"/>
      <c r="BK37" s="76"/>
    </row>
    <row r="38" spans="6:63" ht="17.25" customHeight="1" thickBot="1" x14ac:dyDescent="0.3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70"/>
      <c r="T38" s="416" t="s">
        <v>92</v>
      </c>
      <c r="U38" s="417"/>
      <c r="V38" s="418"/>
      <c r="W38" s="264" t="s">
        <v>105</v>
      </c>
      <c r="X38" s="265"/>
      <c r="Y38" s="265"/>
      <c r="Z38" s="266"/>
      <c r="AA38" s="383" t="s">
        <v>11</v>
      </c>
      <c r="AB38" s="383"/>
      <c r="AC38" s="383"/>
      <c r="AD38" s="383"/>
      <c r="AE38" s="383"/>
      <c r="AF38" s="384"/>
      <c r="AG38" s="394" t="s">
        <v>105</v>
      </c>
      <c r="AH38" s="395"/>
      <c r="AI38" s="395"/>
      <c r="AJ38" s="395"/>
      <c r="AK38" s="170" t="s">
        <v>11</v>
      </c>
      <c r="AL38" s="171"/>
      <c r="AM38" s="171"/>
      <c r="AN38" s="171"/>
      <c r="AO38" s="171"/>
      <c r="AP38" s="172"/>
      <c r="AQ38" s="309" t="s">
        <v>105</v>
      </c>
      <c r="AR38" s="310"/>
      <c r="AS38" s="310"/>
      <c r="AT38" s="311"/>
      <c r="AU38" s="173" t="s">
        <v>11</v>
      </c>
      <c r="AV38" s="174"/>
      <c r="AW38" s="174"/>
      <c r="AX38" s="174"/>
      <c r="AY38" s="174"/>
      <c r="AZ38" s="175"/>
      <c r="BA38" s="309" t="s">
        <v>105</v>
      </c>
      <c r="BB38" s="310"/>
      <c r="BC38" s="310"/>
      <c r="BD38" s="311"/>
      <c r="BE38" s="173" t="s">
        <v>11</v>
      </c>
      <c r="BF38" s="174"/>
      <c r="BG38" s="174"/>
      <c r="BH38" s="175"/>
      <c r="BI38" s="87"/>
      <c r="BJ38" s="88"/>
      <c r="BK38" s="76"/>
    </row>
    <row r="39" spans="6:63" ht="15" customHeight="1" x14ac:dyDescent="0.25"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70"/>
      <c r="T39" s="416"/>
      <c r="U39" s="417"/>
      <c r="V39" s="418"/>
      <c r="W39" s="262" t="s">
        <v>100</v>
      </c>
      <c r="X39" s="263"/>
      <c r="Y39" s="143">
        <v>200</v>
      </c>
      <c r="Z39" s="144" t="s">
        <v>75</v>
      </c>
      <c r="AA39" s="176">
        <f>(Y39*data_tabel!B8)+(Y40*data_tabel!B12)+(Perhitungan!Y41*data_tabel!B14)+(Perhitungan!Y42*data_tabel!B13)</f>
        <v>1.1199999999999999</v>
      </c>
      <c r="AB39" s="176"/>
      <c r="AC39" s="176"/>
      <c r="AD39" s="178" t="s">
        <v>2</v>
      </c>
      <c r="AE39" s="178"/>
      <c r="AF39" s="179"/>
      <c r="AG39" s="260" t="s">
        <v>100</v>
      </c>
      <c r="AH39" s="261"/>
      <c r="AI39" s="145">
        <v>100</v>
      </c>
      <c r="AJ39" s="146" t="s">
        <v>75</v>
      </c>
      <c r="AK39" s="182">
        <f>(AI39*data_tabel!B8)+(AI40*data_tabel!B12)+(Perhitungan!AI41*data_tabel!B14)+(Perhitungan!AI42*data_tabel!B13)</f>
        <v>1.085</v>
      </c>
      <c r="AL39" s="183"/>
      <c r="AM39" s="183"/>
      <c r="AN39" s="186" t="s">
        <v>2</v>
      </c>
      <c r="AO39" s="186"/>
      <c r="AP39" s="187"/>
      <c r="AQ39" s="168" t="s">
        <v>100</v>
      </c>
      <c r="AR39" s="169"/>
      <c r="AS39" s="93">
        <v>100</v>
      </c>
      <c r="AT39" s="47" t="s">
        <v>75</v>
      </c>
      <c r="AU39" s="188">
        <f>(AS39*data_tabel!B8)+(AS40*data_tabel!B12)+(Perhitungan!AS41*data_tabel!B14)+(Perhitungan!AS42*data_tabel!B13)</f>
        <v>1.085</v>
      </c>
      <c r="AV39" s="189"/>
      <c r="AW39" s="189"/>
      <c r="AX39" s="192" t="s">
        <v>2</v>
      </c>
      <c r="AY39" s="192"/>
      <c r="AZ39" s="193"/>
      <c r="BA39" s="168" t="s">
        <v>100</v>
      </c>
      <c r="BB39" s="169"/>
      <c r="BC39" s="138">
        <v>0</v>
      </c>
      <c r="BD39" s="47" t="s">
        <v>75</v>
      </c>
      <c r="BE39" s="188">
        <f>(BC39*data_tabel!B8)+(BC40*data_tabel!B12)+(Perhitungan!BC41*data_tabel!B14)+(Perhitungan!BC42*data_tabel!B13)</f>
        <v>0</v>
      </c>
      <c r="BF39" s="189"/>
      <c r="BG39" s="194" t="s">
        <v>2</v>
      </c>
      <c r="BH39" s="195"/>
      <c r="BI39" s="89"/>
      <c r="BJ39" s="89"/>
      <c r="BK39" s="76"/>
    </row>
    <row r="40" spans="6:63" ht="15" customHeight="1" x14ac:dyDescent="0.25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70"/>
      <c r="T40" s="416"/>
      <c r="U40" s="417"/>
      <c r="V40" s="418"/>
      <c r="W40" s="164" t="s">
        <v>102</v>
      </c>
      <c r="X40" s="165"/>
      <c r="Y40" s="64">
        <v>2</v>
      </c>
      <c r="Z40" s="39" t="s">
        <v>89</v>
      </c>
      <c r="AA40" s="176"/>
      <c r="AB40" s="176"/>
      <c r="AC40" s="176"/>
      <c r="AD40" s="178"/>
      <c r="AE40" s="178"/>
      <c r="AF40" s="179"/>
      <c r="AG40" s="164" t="s">
        <v>102</v>
      </c>
      <c r="AH40" s="165"/>
      <c r="AI40" s="64">
        <v>2</v>
      </c>
      <c r="AJ40" s="41" t="s">
        <v>89</v>
      </c>
      <c r="AK40" s="184"/>
      <c r="AL40" s="176"/>
      <c r="AM40" s="176"/>
      <c r="AN40" s="178"/>
      <c r="AO40" s="178"/>
      <c r="AP40" s="179"/>
      <c r="AQ40" s="164" t="s">
        <v>102</v>
      </c>
      <c r="AR40" s="165"/>
      <c r="AS40" s="64">
        <v>2</v>
      </c>
      <c r="AT40" s="42" t="s">
        <v>89</v>
      </c>
      <c r="AU40" s="190"/>
      <c r="AV40" s="176"/>
      <c r="AW40" s="176"/>
      <c r="AX40" s="178"/>
      <c r="AY40" s="178"/>
      <c r="AZ40" s="179"/>
      <c r="BA40" s="164" t="s">
        <v>102</v>
      </c>
      <c r="BB40" s="165"/>
      <c r="BC40" s="139">
        <v>0</v>
      </c>
      <c r="BD40" s="42" t="s">
        <v>89</v>
      </c>
      <c r="BE40" s="190"/>
      <c r="BF40" s="176"/>
      <c r="BG40" s="196"/>
      <c r="BH40" s="197"/>
      <c r="BI40" s="87"/>
      <c r="BJ40" s="88"/>
      <c r="BK40" s="76"/>
    </row>
    <row r="41" spans="6:63" ht="15" customHeight="1" x14ac:dyDescent="0.25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70"/>
      <c r="T41" s="416"/>
      <c r="U41" s="417"/>
      <c r="V41" s="418"/>
      <c r="W41" s="164" t="s">
        <v>103</v>
      </c>
      <c r="X41" s="165"/>
      <c r="Y41" s="64">
        <v>1</v>
      </c>
      <c r="Z41" s="39" t="s">
        <v>89</v>
      </c>
      <c r="AA41" s="176"/>
      <c r="AB41" s="176"/>
      <c r="AC41" s="176"/>
      <c r="AD41" s="178"/>
      <c r="AE41" s="178"/>
      <c r="AF41" s="179"/>
      <c r="AG41" s="164" t="s">
        <v>103</v>
      </c>
      <c r="AH41" s="165"/>
      <c r="AI41" s="64">
        <v>1</v>
      </c>
      <c r="AJ41" s="41" t="s">
        <v>89</v>
      </c>
      <c r="AK41" s="184"/>
      <c r="AL41" s="176"/>
      <c r="AM41" s="176"/>
      <c r="AN41" s="178"/>
      <c r="AO41" s="178"/>
      <c r="AP41" s="179"/>
      <c r="AQ41" s="164" t="s">
        <v>103</v>
      </c>
      <c r="AR41" s="165"/>
      <c r="AS41" s="64">
        <v>1</v>
      </c>
      <c r="AT41" s="42" t="s">
        <v>89</v>
      </c>
      <c r="AU41" s="190"/>
      <c r="AV41" s="176"/>
      <c r="AW41" s="176"/>
      <c r="AX41" s="178"/>
      <c r="AY41" s="178"/>
      <c r="AZ41" s="179"/>
      <c r="BA41" s="164" t="s">
        <v>103</v>
      </c>
      <c r="BB41" s="165"/>
      <c r="BC41" s="139">
        <v>0</v>
      </c>
      <c r="BD41" s="42" t="s">
        <v>89</v>
      </c>
      <c r="BE41" s="190"/>
      <c r="BF41" s="176"/>
      <c r="BG41" s="196"/>
      <c r="BH41" s="197"/>
      <c r="BI41" s="87"/>
      <c r="BJ41" s="88"/>
      <c r="BK41" s="76"/>
    </row>
    <row r="42" spans="6:63" ht="15.75" customHeight="1" thickBot="1" x14ac:dyDescent="0.3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70"/>
      <c r="T42" s="419"/>
      <c r="U42" s="420"/>
      <c r="V42" s="421"/>
      <c r="W42" s="166" t="s">
        <v>104</v>
      </c>
      <c r="X42" s="167"/>
      <c r="Y42" s="92">
        <v>2</v>
      </c>
      <c r="Z42" s="49" t="s">
        <v>89</v>
      </c>
      <c r="AA42" s="177"/>
      <c r="AB42" s="177"/>
      <c r="AC42" s="177"/>
      <c r="AD42" s="180"/>
      <c r="AE42" s="180"/>
      <c r="AF42" s="181"/>
      <c r="AG42" s="166" t="s">
        <v>104</v>
      </c>
      <c r="AH42" s="167"/>
      <c r="AI42" s="92">
        <v>2</v>
      </c>
      <c r="AJ42" s="147" t="s">
        <v>89</v>
      </c>
      <c r="AK42" s="185"/>
      <c r="AL42" s="177"/>
      <c r="AM42" s="177"/>
      <c r="AN42" s="180"/>
      <c r="AO42" s="180"/>
      <c r="AP42" s="181"/>
      <c r="AQ42" s="166" t="s">
        <v>104</v>
      </c>
      <c r="AR42" s="167"/>
      <c r="AS42" s="92">
        <v>2</v>
      </c>
      <c r="AT42" s="48" t="s">
        <v>89</v>
      </c>
      <c r="AU42" s="191"/>
      <c r="AV42" s="177"/>
      <c r="AW42" s="177"/>
      <c r="AX42" s="180"/>
      <c r="AY42" s="180"/>
      <c r="AZ42" s="181"/>
      <c r="BA42" s="166" t="s">
        <v>104</v>
      </c>
      <c r="BB42" s="167"/>
      <c r="BC42" s="140">
        <v>0</v>
      </c>
      <c r="BD42" s="48" t="s">
        <v>89</v>
      </c>
      <c r="BE42" s="191"/>
      <c r="BF42" s="177"/>
      <c r="BG42" s="198"/>
      <c r="BH42" s="199"/>
      <c r="BI42" s="87"/>
      <c r="BJ42" s="88"/>
      <c r="BK42" s="76"/>
    </row>
    <row r="43" spans="6:63" ht="15.75" customHeight="1" x14ac:dyDescent="0.25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70"/>
      <c r="T43" s="276" t="s">
        <v>94</v>
      </c>
      <c r="U43" s="277"/>
      <c r="V43" s="278"/>
      <c r="W43" s="252" t="s">
        <v>97</v>
      </c>
      <c r="X43" s="253"/>
      <c r="Y43" s="253"/>
      <c r="Z43" s="253"/>
      <c r="AA43" s="122"/>
      <c r="AB43" s="123"/>
      <c r="AC43" s="122">
        <f>AC34-AA39</f>
        <v>-13.894999999999998</v>
      </c>
      <c r="AD43" s="246" t="s">
        <v>2</v>
      </c>
      <c r="AE43" s="246"/>
      <c r="AF43" s="247"/>
      <c r="AG43" s="252" t="s">
        <v>97</v>
      </c>
      <c r="AH43" s="253"/>
      <c r="AI43" s="253"/>
      <c r="AJ43" s="253"/>
      <c r="AK43" s="104"/>
      <c r="AL43" s="105"/>
      <c r="AM43" s="122">
        <f>AM34-AK39</f>
        <v>-12.934999999999999</v>
      </c>
      <c r="AN43" s="246" t="s">
        <v>2</v>
      </c>
      <c r="AO43" s="246"/>
      <c r="AP43" s="247"/>
      <c r="AQ43" s="252" t="s">
        <v>97</v>
      </c>
      <c r="AR43" s="253"/>
      <c r="AS43" s="253"/>
      <c r="AT43" s="253"/>
      <c r="AU43" s="104"/>
      <c r="AV43" s="105"/>
      <c r="AW43" s="127">
        <f>AW34-AU39</f>
        <v>-13.707587626244127</v>
      </c>
      <c r="AX43" s="246" t="s">
        <v>2</v>
      </c>
      <c r="AY43" s="246"/>
      <c r="AZ43" s="247"/>
      <c r="BA43" s="252" t="s">
        <v>97</v>
      </c>
      <c r="BB43" s="253"/>
      <c r="BC43" s="253"/>
      <c r="BD43" s="253"/>
      <c r="BE43" s="104"/>
      <c r="BF43" s="105"/>
      <c r="BG43" s="103">
        <f>AY34-((BC32*data_tabel!B8)+(BC35*data_tabel!B12)+(Perhitungan!BC36*data_tabel!B14)+(Perhitungan!BC37*data_tabel!B13))</f>
        <v>-13.049966563652008</v>
      </c>
      <c r="BH43" s="128" t="s">
        <v>2</v>
      </c>
      <c r="BI43" s="87"/>
      <c r="BJ43" s="88"/>
      <c r="BK43" s="76"/>
    </row>
    <row r="44" spans="6:63" x14ac:dyDescent="0.2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70"/>
      <c r="T44" s="279"/>
      <c r="U44" s="280"/>
      <c r="V44" s="281"/>
      <c r="W44" s="254" t="s">
        <v>96</v>
      </c>
      <c r="X44" s="255"/>
      <c r="Y44" s="255"/>
      <c r="Z44" s="255"/>
      <c r="AA44" s="438" t="s">
        <v>85</v>
      </c>
      <c r="AB44" s="439"/>
      <c r="AC44" s="133">
        <f>VLOOKUP(AA44,data_tabel!A2:B6,2,FALSE)</f>
        <v>10.38</v>
      </c>
      <c r="AD44" s="248" t="s">
        <v>2</v>
      </c>
      <c r="AE44" s="248"/>
      <c r="AF44" s="249"/>
      <c r="AG44" s="254" t="s">
        <v>96</v>
      </c>
      <c r="AH44" s="255"/>
      <c r="AI44" s="255"/>
      <c r="AJ44" s="255"/>
      <c r="AK44" s="438" t="s">
        <v>85</v>
      </c>
      <c r="AL44" s="439"/>
      <c r="AM44" s="38">
        <f>VLOOKUP(AK44,data_tabel!A2:B6,2,FALSE)</f>
        <v>10.38</v>
      </c>
      <c r="AN44" s="248" t="s">
        <v>2</v>
      </c>
      <c r="AO44" s="248"/>
      <c r="AP44" s="249"/>
      <c r="AQ44" s="258" t="s">
        <v>96</v>
      </c>
      <c r="AR44" s="259"/>
      <c r="AS44" s="259"/>
      <c r="AT44" s="259"/>
      <c r="AU44" s="438" t="s">
        <v>85</v>
      </c>
      <c r="AV44" s="439"/>
      <c r="AW44" s="132">
        <f>VLOOKUP(AU44,data_tabel!A2:B6,2,FALSE)</f>
        <v>10.38</v>
      </c>
      <c r="AX44" s="248" t="s">
        <v>2</v>
      </c>
      <c r="AY44" s="248"/>
      <c r="AZ44" s="249"/>
      <c r="BA44" s="258" t="s">
        <v>96</v>
      </c>
      <c r="BB44" s="259"/>
      <c r="BC44" s="259"/>
      <c r="BD44" s="259"/>
      <c r="BE44" s="438" t="s">
        <v>85</v>
      </c>
      <c r="BF44" s="439"/>
      <c r="BG44" s="132">
        <f>VLOOKUP(BE44,data_tabel!A2:B6,2,FALSE)</f>
        <v>10.38</v>
      </c>
      <c r="BH44" s="129" t="s">
        <v>2</v>
      </c>
      <c r="BI44" s="90"/>
      <c r="BJ44" s="90"/>
      <c r="BK44" s="76"/>
    </row>
    <row r="45" spans="6:63" ht="15.75" thickBot="1" x14ac:dyDescent="0.3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70"/>
      <c r="T45" s="282"/>
      <c r="U45" s="283"/>
      <c r="V45" s="284"/>
      <c r="W45" s="256" t="s">
        <v>78</v>
      </c>
      <c r="X45" s="257"/>
      <c r="Y45" s="257"/>
      <c r="Z45" s="257"/>
      <c r="AA45" s="99"/>
      <c r="AB45" s="100"/>
      <c r="AC45" s="130">
        <f>AC43-AC44</f>
        <v>-24.274999999999999</v>
      </c>
      <c r="AD45" s="250" t="s">
        <v>2</v>
      </c>
      <c r="AE45" s="250"/>
      <c r="AF45" s="251"/>
      <c r="AG45" s="256" t="s">
        <v>78</v>
      </c>
      <c r="AH45" s="257"/>
      <c r="AI45" s="257"/>
      <c r="AJ45" s="257"/>
      <c r="AK45" s="99"/>
      <c r="AL45" s="100"/>
      <c r="AM45" s="54">
        <f>AM43-AM44</f>
        <v>-23.314999999999998</v>
      </c>
      <c r="AN45" s="250" t="s">
        <v>2</v>
      </c>
      <c r="AO45" s="250"/>
      <c r="AP45" s="251"/>
      <c r="AQ45" s="256" t="s">
        <v>78</v>
      </c>
      <c r="AR45" s="257"/>
      <c r="AS45" s="257"/>
      <c r="AT45" s="257"/>
      <c r="AU45" s="99"/>
      <c r="AV45" s="100"/>
      <c r="AW45" s="54">
        <f>AW43-AW44</f>
        <v>-24.08758762624413</v>
      </c>
      <c r="AX45" s="250" t="s">
        <v>2</v>
      </c>
      <c r="AY45" s="250"/>
      <c r="AZ45" s="251"/>
      <c r="BA45" s="256" t="s">
        <v>78</v>
      </c>
      <c r="BB45" s="257"/>
      <c r="BC45" s="257"/>
      <c r="BD45" s="257"/>
      <c r="BE45" s="99"/>
      <c r="BF45" s="100"/>
      <c r="BG45" s="54">
        <f>BG43-BG44</f>
        <v>-23.429966563652009</v>
      </c>
      <c r="BH45" s="131" t="s">
        <v>2</v>
      </c>
      <c r="BI45" s="90"/>
      <c r="BJ45" s="90"/>
      <c r="BK45" s="76"/>
    </row>
    <row r="46" spans="6:63" x14ac:dyDescent="0.25"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70"/>
      <c r="T46" s="285" t="s">
        <v>93</v>
      </c>
      <c r="U46" s="286"/>
      <c r="V46" s="287"/>
      <c r="W46" s="267" t="s">
        <v>106</v>
      </c>
      <c r="X46" s="268"/>
      <c r="Y46" s="268"/>
      <c r="Z46" s="269"/>
      <c r="AA46" s="228" t="s">
        <v>112</v>
      </c>
      <c r="AB46" s="229"/>
      <c r="AC46" s="232">
        <f>AC45-((Y47*data_tabel!B8)+(Y48*data_tabel!B12)+(Perhitungan!Y49*data_tabel!B14)+(Perhitungan!Y50*data_tabel!B13))</f>
        <v>-25.145</v>
      </c>
      <c r="AD46" s="234" t="s">
        <v>2</v>
      </c>
      <c r="AE46" s="234"/>
      <c r="AF46" s="215"/>
      <c r="AG46" s="241" t="s">
        <v>106</v>
      </c>
      <c r="AH46" s="242"/>
      <c r="AI46" s="242"/>
      <c r="AJ46" s="243"/>
      <c r="AK46" s="228" t="s">
        <v>112</v>
      </c>
      <c r="AL46" s="229"/>
      <c r="AM46" s="213">
        <f>AM45-((AI47*data_tabel!B8)+(AI48*data_tabel!B12)+(Perhitungan!AI49*data_tabel!B14)+(Perhitungan!AI50*data_tabel!B13))</f>
        <v>-24.184999999999999</v>
      </c>
      <c r="AN46" s="234" t="s">
        <v>2</v>
      </c>
      <c r="AO46" s="234"/>
      <c r="AP46" s="215"/>
      <c r="AQ46" s="241" t="s">
        <v>106</v>
      </c>
      <c r="AR46" s="242"/>
      <c r="AS46" s="242"/>
      <c r="AT46" s="243"/>
      <c r="AU46" s="226" t="s">
        <v>112</v>
      </c>
      <c r="AV46" s="227"/>
      <c r="AW46" s="212">
        <f>AW45-((AS47*data_tabel!B8)+(AS48*data_tabel!B12)+(Perhitungan!AS49*data_tabel!B14)+(Perhitungan!AS50*data_tabel!B13))</f>
        <v>-24.92258762624413</v>
      </c>
      <c r="AX46" s="234" t="s">
        <v>2</v>
      </c>
      <c r="AY46" s="234"/>
      <c r="AZ46" s="215"/>
      <c r="BA46" s="241" t="s">
        <v>106</v>
      </c>
      <c r="BB46" s="242"/>
      <c r="BC46" s="242"/>
      <c r="BD46" s="243"/>
      <c r="BE46" s="226" t="s">
        <v>112</v>
      </c>
      <c r="BF46" s="227"/>
      <c r="BG46" s="212">
        <f>BG45-((BC47*data_tabel!B8)+(BC48*data_tabel!B12)+(Perhitungan!BC49*data_tabel!B14)+(Perhitungan!BC50*data_tabel!B13))</f>
        <v>-24.29996656365201</v>
      </c>
      <c r="BH46" s="215" t="s">
        <v>2</v>
      </c>
      <c r="BI46" s="90"/>
      <c r="BJ46" s="90"/>
      <c r="BK46" s="76"/>
    </row>
    <row r="47" spans="6:63" ht="15" customHeight="1" x14ac:dyDescent="0.25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70"/>
      <c r="T47" s="285"/>
      <c r="U47" s="286"/>
      <c r="V47" s="287"/>
      <c r="W47" s="244" t="s">
        <v>100</v>
      </c>
      <c r="X47" s="245"/>
      <c r="Y47" s="97">
        <v>200</v>
      </c>
      <c r="Z47" s="98" t="s">
        <v>75</v>
      </c>
      <c r="AA47" s="228"/>
      <c r="AB47" s="229"/>
      <c r="AC47" s="232"/>
      <c r="AD47" s="235"/>
      <c r="AE47" s="235"/>
      <c r="AF47" s="216"/>
      <c r="AG47" s="244" t="s">
        <v>100</v>
      </c>
      <c r="AH47" s="245"/>
      <c r="AI47" s="97">
        <v>200</v>
      </c>
      <c r="AJ47" s="98" t="s">
        <v>75</v>
      </c>
      <c r="AK47" s="228"/>
      <c r="AL47" s="229"/>
      <c r="AM47" s="213"/>
      <c r="AN47" s="235"/>
      <c r="AO47" s="235"/>
      <c r="AP47" s="216"/>
      <c r="AQ47" s="244" t="s">
        <v>100</v>
      </c>
      <c r="AR47" s="245"/>
      <c r="AS47" s="97">
        <v>100</v>
      </c>
      <c r="AT47" s="98" t="s">
        <v>75</v>
      </c>
      <c r="AU47" s="228"/>
      <c r="AV47" s="229"/>
      <c r="AW47" s="213"/>
      <c r="AX47" s="235"/>
      <c r="AY47" s="235"/>
      <c r="AZ47" s="216"/>
      <c r="BA47" s="244" t="s">
        <v>100</v>
      </c>
      <c r="BB47" s="245"/>
      <c r="BC47" s="97">
        <v>200</v>
      </c>
      <c r="BD47" s="98" t="s">
        <v>75</v>
      </c>
      <c r="BE47" s="228"/>
      <c r="BF47" s="229"/>
      <c r="BG47" s="213"/>
      <c r="BH47" s="216"/>
      <c r="BI47" s="90"/>
      <c r="BJ47" s="90"/>
      <c r="BK47" s="76"/>
    </row>
    <row r="48" spans="6:63" ht="15" customHeight="1" x14ac:dyDescent="0.25"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70"/>
      <c r="T48" s="285"/>
      <c r="U48" s="286"/>
      <c r="V48" s="287"/>
      <c r="W48" s="237" t="s">
        <v>102</v>
      </c>
      <c r="X48" s="238"/>
      <c r="Y48" s="64">
        <v>2</v>
      </c>
      <c r="Z48" s="50" t="s">
        <v>89</v>
      </c>
      <c r="AA48" s="228"/>
      <c r="AB48" s="229"/>
      <c r="AC48" s="232"/>
      <c r="AD48" s="235"/>
      <c r="AE48" s="235"/>
      <c r="AF48" s="216"/>
      <c r="AG48" s="237" t="s">
        <v>102</v>
      </c>
      <c r="AH48" s="238"/>
      <c r="AI48" s="64">
        <v>2</v>
      </c>
      <c r="AJ48" s="50" t="s">
        <v>89</v>
      </c>
      <c r="AK48" s="228"/>
      <c r="AL48" s="229"/>
      <c r="AM48" s="213"/>
      <c r="AN48" s="235"/>
      <c r="AO48" s="235"/>
      <c r="AP48" s="216"/>
      <c r="AQ48" s="237" t="s">
        <v>102</v>
      </c>
      <c r="AR48" s="238"/>
      <c r="AS48" s="64">
        <v>2</v>
      </c>
      <c r="AT48" s="50" t="s">
        <v>89</v>
      </c>
      <c r="AU48" s="228"/>
      <c r="AV48" s="229"/>
      <c r="AW48" s="213"/>
      <c r="AX48" s="235"/>
      <c r="AY48" s="235"/>
      <c r="AZ48" s="216"/>
      <c r="BA48" s="237" t="s">
        <v>102</v>
      </c>
      <c r="BB48" s="238"/>
      <c r="BC48" s="64">
        <v>2</v>
      </c>
      <c r="BD48" s="50" t="s">
        <v>89</v>
      </c>
      <c r="BE48" s="228"/>
      <c r="BF48" s="229"/>
      <c r="BG48" s="213"/>
      <c r="BH48" s="216"/>
      <c r="BI48" s="90"/>
      <c r="BJ48" s="90"/>
      <c r="BK48" s="76"/>
    </row>
    <row r="49" spans="6:67" ht="15" customHeight="1" x14ac:dyDescent="0.25"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71"/>
      <c r="T49" s="285"/>
      <c r="U49" s="286"/>
      <c r="V49" s="287"/>
      <c r="W49" s="237" t="s">
        <v>103</v>
      </c>
      <c r="X49" s="238"/>
      <c r="Y49" s="64">
        <v>0</v>
      </c>
      <c r="Z49" s="50" t="s">
        <v>89</v>
      </c>
      <c r="AA49" s="228"/>
      <c r="AB49" s="229"/>
      <c r="AC49" s="232"/>
      <c r="AD49" s="235"/>
      <c r="AE49" s="235"/>
      <c r="AF49" s="216"/>
      <c r="AG49" s="237" t="s">
        <v>103</v>
      </c>
      <c r="AH49" s="238"/>
      <c r="AI49" s="64">
        <v>0</v>
      </c>
      <c r="AJ49" s="50" t="s">
        <v>89</v>
      </c>
      <c r="AK49" s="228"/>
      <c r="AL49" s="229"/>
      <c r="AM49" s="213"/>
      <c r="AN49" s="235"/>
      <c r="AO49" s="235"/>
      <c r="AP49" s="216"/>
      <c r="AQ49" s="237" t="s">
        <v>103</v>
      </c>
      <c r="AR49" s="238"/>
      <c r="AS49" s="64">
        <v>0</v>
      </c>
      <c r="AT49" s="50" t="s">
        <v>89</v>
      </c>
      <c r="AU49" s="228"/>
      <c r="AV49" s="229"/>
      <c r="AW49" s="213"/>
      <c r="AX49" s="235"/>
      <c r="AY49" s="235"/>
      <c r="AZ49" s="216"/>
      <c r="BA49" s="237" t="s">
        <v>103</v>
      </c>
      <c r="BB49" s="238"/>
      <c r="BC49" s="64">
        <v>0</v>
      </c>
      <c r="BD49" s="50" t="s">
        <v>89</v>
      </c>
      <c r="BE49" s="228"/>
      <c r="BF49" s="229"/>
      <c r="BG49" s="213"/>
      <c r="BH49" s="216"/>
      <c r="BI49" s="90"/>
      <c r="BJ49" s="90"/>
      <c r="BK49" s="76"/>
    </row>
    <row r="50" spans="6:67" ht="15.75" customHeight="1" thickBot="1" x14ac:dyDescent="0.3"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71"/>
      <c r="T50" s="288"/>
      <c r="U50" s="289"/>
      <c r="V50" s="290"/>
      <c r="W50" s="239" t="s">
        <v>104</v>
      </c>
      <c r="X50" s="240"/>
      <c r="Y50" s="92">
        <v>2</v>
      </c>
      <c r="Z50" s="51" t="s">
        <v>89</v>
      </c>
      <c r="AA50" s="230"/>
      <c r="AB50" s="231"/>
      <c r="AC50" s="233"/>
      <c r="AD50" s="236"/>
      <c r="AE50" s="236"/>
      <c r="AF50" s="217"/>
      <c r="AG50" s="239" t="s">
        <v>104</v>
      </c>
      <c r="AH50" s="240"/>
      <c r="AI50" s="92">
        <v>2</v>
      </c>
      <c r="AJ50" s="51" t="s">
        <v>89</v>
      </c>
      <c r="AK50" s="230"/>
      <c r="AL50" s="231"/>
      <c r="AM50" s="214"/>
      <c r="AN50" s="236"/>
      <c r="AO50" s="236"/>
      <c r="AP50" s="217"/>
      <c r="AQ50" s="239" t="s">
        <v>104</v>
      </c>
      <c r="AR50" s="240"/>
      <c r="AS50" s="92">
        <v>2</v>
      </c>
      <c r="AT50" s="51" t="s">
        <v>89</v>
      </c>
      <c r="AU50" s="230"/>
      <c r="AV50" s="231"/>
      <c r="AW50" s="214"/>
      <c r="AX50" s="236"/>
      <c r="AY50" s="236"/>
      <c r="AZ50" s="217"/>
      <c r="BA50" s="239" t="s">
        <v>104</v>
      </c>
      <c r="BB50" s="240"/>
      <c r="BC50" s="92">
        <v>2</v>
      </c>
      <c r="BD50" s="51" t="s">
        <v>89</v>
      </c>
      <c r="BE50" s="230"/>
      <c r="BF50" s="231"/>
      <c r="BG50" s="214"/>
      <c r="BH50" s="217"/>
      <c r="BI50" s="90"/>
      <c r="BJ50" s="90"/>
      <c r="BK50" s="76"/>
    </row>
    <row r="51" spans="6:67" ht="15.75" customHeight="1" thickBot="1" x14ac:dyDescent="0.3"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72"/>
      <c r="T51" s="78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8"/>
      <c r="BJ51" s="78"/>
      <c r="BK51" s="77"/>
    </row>
    <row r="52" spans="6:67" ht="15.75" thickTop="1" x14ac:dyDescent="0.25"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6:67" x14ac:dyDescent="0.25"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6:67" x14ac:dyDescent="0.25"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6:67" x14ac:dyDescent="0.25"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6:67" x14ac:dyDescent="0.25"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6:67" x14ac:dyDescent="0.25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6:67" x14ac:dyDescent="0.25"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6:67" x14ac:dyDescent="0.25"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6:67" x14ac:dyDescent="0.25"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6:67" x14ac:dyDescent="0.25"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6:67" x14ac:dyDescent="0.25"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6:67" x14ac:dyDescent="0.25"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6:67" x14ac:dyDescent="0.25"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6:67" x14ac:dyDescent="0.25"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6:67" x14ac:dyDescent="0.25"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6:67" x14ac:dyDescent="0.25"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6:67" x14ac:dyDescent="0.25"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6:67" x14ac:dyDescent="0.25"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6:67" x14ac:dyDescent="0.25"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6:67" x14ac:dyDescent="0.25"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</sheetData>
  <sheetProtection password="E125" sheet="1" objects="1" scenarios="1" selectLockedCells="1"/>
  <mergeCells count="326">
    <mergeCell ref="I7:J7"/>
    <mergeCell ref="G6:K6"/>
    <mergeCell ref="I16:J16"/>
    <mergeCell ref="I12:J12"/>
    <mergeCell ref="G1:M1"/>
    <mergeCell ref="G2:M2"/>
    <mergeCell ref="I3:N3"/>
    <mergeCell ref="BE31:BH37"/>
    <mergeCell ref="BE30:BH30"/>
    <mergeCell ref="BA12:BB12"/>
    <mergeCell ref="BA13:BB13"/>
    <mergeCell ref="AU7:AV7"/>
    <mergeCell ref="AW7:AZ7"/>
    <mergeCell ref="AU20:AV20"/>
    <mergeCell ref="AU14:AZ14"/>
    <mergeCell ref="AU15:AW18"/>
    <mergeCell ref="AW10:AW13"/>
    <mergeCell ref="AX10:AX13"/>
    <mergeCell ref="AY10:AY13"/>
    <mergeCell ref="AZ10:AZ13"/>
    <mergeCell ref="AA34:AB37"/>
    <mergeCell ref="AC34:AC37"/>
    <mergeCell ref="AA33:AB33"/>
    <mergeCell ref="AG11:AH11"/>
    <mergeCell ref="AA44:AB44"/>
    <mergeCell ref="AK44:AL44"/>
    <mergeCell ref="AU44:AV44"/>
    <mergeCell ref="BE44:BF44"/>
    <mergeCell ref="AA31:AB31"/>
    <mergeCell ref="AC31:AF31"/>
    <mergeCell ref="I15:J15"/>
    <mergeCell ref="I17:J17"/>
    <mergeCell ref="AA6:AF6"/>
    <mergeCell ref="AC7:AF7"/>
    <mergeCell ref="AK6:AP6"/>
    <mergeCell ref="AM7:AP7"/>
    <mergeCell ref="AK20:AL20"/>
    <mergeCell ref="AA20:AB20"/>
    <mergeCell ref="BE6:BJ6"/>
    <mergeCell ref="BE7:BF7"/>
    <mergeCell ref="BG7:BJ7"/>
    <mergeCell ref="BE20:BF20"/>
    <mergeCell ref="BE9:BF9"/>
    <mergeCell ref="BA6:BD7"/>
    <mergeCell ref="BA8:BB10"/>
    <mergeCell ref="BC8:BC10"/>
    <mergeCell ref="BD8:BD10"/>
    <mergeCell ref="BA11:BB11"/>
    <mergeCell ref="BA45:BD45"/>
    <mergeCell ref="S1:BK4"/>
    <mergeCell ref="T32:V37"/>
    <mergeCell ref="T38:V42"/>
    <mergeCell ref="T46:V50"/>
    <mergeCell ref="T43:V45"/>
    <mergeCell ref="T14:V18"/>
    <mergeCell ref="AA7:AB7"/>
    <mergeCell ref="AK7:AL7"/>
    <mergeCell ref="AU6:AZ6"/>
    <mergeCell ref="AG6:AJ7"/>
    <mergeCell ref="AQ6:AT7"/>
    <mergeCell ref="AU30:AZ30"/>
    <mergeCell ref="AX15:AZ18"/>
    <mergeCell ref="AX19:AZ19"/>
    <mergeCell ref="AX20:AZ20"/>
    <mergeCell ref="AX21:AZ21"/>
    <mergeCell ref="AA30:AF30"/>
    <mergeCell ref="AK30:AP30"/>
    <mergeCell ref="AG30:AJ31"/>
    <mergeCell ref="AQ30:AT31"/>
    <mergeCell ref="AK31:AL31"/>
    <mergeCell ref="AM31:AP31"/>
    <mergeCell ref="AU31:AV31"/>
    <mergeCell ref="BA43:BD43"/>
    <mergeCell ref="AU33:AV33"/>
    <mergeCell ref="AN22:AP26"/>
    <mergeCell ref="BA25:BB25"/>
    <mergeCell ref="BA26:BB26"/>
    <mergeCell ref="AX22:AZ26"/>
    <mergeCell ref="AD45:AF45"/>
    <mergeCell ref="AU22:AV26"/>
    <mergeCell ref="AW22:AW26"/>
    <mergeCell ref="AG37:AH37"/>
    <mergeCell ref="AQ32:AR34"/>
    <mergeCell ref="AQ35:AR35"/>
    <mergeCell ref="AQ36:AR36"/>
    <mergeCell ref="AQ37:AR37"/>
    <mergeCell ref="AG38:AJ38"/>
    <mergeCell ref="AQ38:AT38"/>
    <mergeCell ref="AW31:AZ31"/>
    <mergeCell ref="AD34:AD37"/>
    <mergeCell ref="AD43:AF43"/>
    <mergeCell ref="AD44:AF44"/>
    <mergeCell ref="AK33:AL33"/>
    <mergeCell ref="AG25:AH25"/>
    <mergeCell ref="AE34:AE37"/>
    <mergeCell ref="AF34:AF37"/>
    <mergeCell ref="AQ19:AT19"/>
    <mergeCell ref="AQ20:AT20"/>
    <mergeCell ref="AQ23:AR23"/>
    <mergeCell ref="AQ24:AR24"/>
    <mergeCell ref="AQ25:AR25"/>
    <mergeCell ref="AQ26:AR26"/>
    <mergeCell ref="AQ22:AT22"/>
    <mergeCell ref="AN19:AP19"/>
    <mergeCell ref="BA30:BD31"/>
    <mergeCell ref="AU10:AV13"/>
    <mergeCell ref="AJ8:AJ10"/>
    <mergeCell ref="AG14:AJ14"/>
    <mergeCell ref="AG15:AH15"/>
    <mergeCell ref="AG16:AH16"/>
    <mergeCell ref="AG17:AH17"/>
    <mergeCell ref="AG18:AH18"/>
    <mergeCell ref="AA9:AB9"/>
    <mergeCell ref="AK9:AL9"/>
    <mergeCell ref="AU9:AV9"/>
    <mergeCell ref="AN10:AN13"/>
    <mergeCell ref="AO10:AO13"/>
    <mergeCell ref="AP10:AP13"/>
    <mergeCell ref="AK15:AM18"/>
    <mergeCell ref="AG12:AH12"/>
    <mergeCell ref="AG13:AH13"/>
    <mergeCell ref="AG8:AH10"/>
    <mergeCell ref="AI8:AI10"/>
    <mergeCell ref="AA38:AF38"/>
    <mergeCell ref="AG32:AH34"/>
    <mergeCell ref="AG35:AH35"/>
    <mergeCell ref="AG36:AH36"/>
    <mergeCell ref="AG26:AH26"/>
    <mergeCell ref="AK22:AL26"/>
    <mergeCell ref="AM22:AM26"/>
    <mergeCell ref="AG22:AJ22"/>
    <mergeCell ref="AG23:AH23"/>
    <mergeCell ref="AG24:AH24"/>
    <mergeCell ref="AQ21:AT21"/>
    <mergeCell ref="BA19:BD19"/>
    <mergeCell ref="BA20:BD20"/>
    <mergeCell ref="BA21:BD21"/>
    <mergeCell ref="AG20:AJ20"/>
    <mergeCell ref="AG19:AJ19"/>
    <mergeCell ref="AG21:AJ21"/>
    <mergeCell ref="AQ8:AR10"/>
    <mergeCell ref="AQ11:AR11"/>
    <mergeCell ref="AQ12:AR12"/>
    <mergeCell ref="AQ13:AR13"/>
    <mergeCell ref="AQ15:AR15"/>
    <mergeCell ref="AQ16:AR16"/>
    <mergeCell ref="AQ17:AR17"/>
    <mergeCell ref="AQ18:AR18"/>
    <mergeCell ref="AK14:AP14"/>
    <mergeCell ref="AN15:AP18"/>
    <mergeCell ref="AQ14:AT14"/>
    <mergeCell ref="AS8:AS10"/>
    <mergeCell ref="AT8:AT10"/>
    <mergeCell ref="AN20:AP20"/>
    <mergeCell ref="AN21:AP21"/>
    <mergeCell ref="AK10:AL13"/>
    <mergeCell ref="AM10:AM13"/>
    <mergeCell ref="BH20:BJ20"/>
    <mergeCell ref="BH21:BJ21"/>
    <mergeCell ref="BH19:BJ19"/>
    <mergeCell ref="BA23:BB23"/>
    <mergeCell ref="BA24:BB24"/>
    <mergeCell ref="BE10:BF13"/>
    <mergeCell ref="BG10:BG13"/>
    <mergeCell ref="BH10:BH13"/>
    <mergeCell ref="BI10:BI13"/>
    <mergeCell ref="BJ10:BJ13"/>
    <mergeCell ref="BE22:BF26"/>
    <mergeCell ref="BG22:BG26"/>
    <mergeCell ref="BH22:BJ26"/>
    <mergeCell ref="BE14:BJ14"/>
    <mergeCell ref="BE15:BG18"/>
    <mergeCell ref="BH15:BJ18"/>
    <mergeCell ref="BA22:BD22"/>
    <mergeCell ref="BA15:BB15"/>
    <mergeCell ref="BA16:BB16"/>
    <mergeCell ref="BA17:BB17"/>
    <mergeCell ref="BA18:BB18"/>
    <mergeCell ref="BA14:BD14"/>
    <mergeCell ref="AC10:AC13"/>
    <mergeCell ref="AD10:AD13"/>
    <mergeCell ref="AE10:AE13"/>
    <mergeCell ref="AF10:AF13"/>
    <mergeCell ref="AA14:AF14"/>
    <mergeCell ref="T6:T7"/>
    <mergeCell ref="U6:U7"/>
    <mergeCell ref="V6:V7"/>
    <mergeCell ref="T8:V13"/>
    <mergeCell ref="AA10:AB13"/>
    <mergeCell ref="W8:X10"/>
    <mergeCell ref="W11:X11"/>
    <mergeCell ref="W12:X12"/>
    <mergeCell ref="W13:X13"/>
    <mergeCell ref="Z8:Z10"/>
    <mergeCell ref="Y8:Y10"/>
    <mergeCell ref="AA22:AB26"/>
    <mergeCell ref="AC22:AC26"/>
    <mergeCell ref="AD22:AF26"/>
    <mergeCell ref="AA15:AC18"/>
    <mergeCell ref="AD15:AF18"/>
    <mergeCell ref="W22:Z22"/>
    <mergeCell ref="W23:X23"/>
    <mergeCell ref="W24:X24"/>
    <mergeCell ref="W19:Z19"/>
    <mergeCell ref="W20:Z20"/>
    <mergeCell ref="W21:Z21"/>
    <mergeCell ref="AD19:AF19"/>
    <mergeCell ref="AD20:AF20"/>
    <mergeCell ref="AD21:AF21"/>
    <mergeCell ref="W15:X15"/>
    <mergeCell ref="W16:X16"/>
    <mergeCell ref="W17:X17"/>
    <mergeCell ref="W18:X18"/>
    <mergeCell ref="T19:V21"/>
    <mergeCell ref="T22:V26"/>
    <mergeCell ref="W6:Z7"/>
    <mergeCell ref="W30:Z31"/>
    <mergeCell ref="T30:T31"/>
    <mergeCell ref="U30:U31"/>
    <mergeCell ref="V30:V31"/>
    <mergeCell ref="W25:X25"/>
    <mergeCell ref="W26:X26"/>
    <mergeCell ref="W14:Z14"/>
    <mergeCell ref="Z32:Z34"/>
    <mergeCell ref="W38:Z38"/>
    <mergeCell ref="W46:Z46"/>
    <mergeCell ref="W47:X47"/>
    <mergeCell ref="W48:X48"/>
    <mergeCell ref="W32:X34"/>
    <mergeCell ref="W35:X35"/>
    <mergeCell ref="W36:X36"/>
    <mergeCell ref="W37:X37"/>
    <mergeCell ref="Y32:Y34"/>
    <mergeCell ref="W49:X49"/>
    <mergeCell ref="W50:X50"/>
    <mergeCell ref="W39:X39"/>
    <mergeCell ref="W40:X40"/>
    <mergeCell ref="W41:X41"/>
    <mergeCell ref="W42:X42"/>
    <mergeCell ref="W43:Z43"/>
    <mergeCell ref="W44:Z44"/>
    <mergeCell ref="W45:Z45"/>
    <mergeCell ref="AA46:AB50"/>
    <mergeCell ref="AK46:AL50"/>
    <mergeCell ref="AU46:AV50"/>
    <mergeCell ref="BA39:BB39"/>
    <mergeCell ref="AG46:AJ46"/>
    <mergeCell ref="AQ46:AT46"/>
    <mergeCell ref="BA46:BD46"/>
    <mergeCell ref="AG47:AH47"/>
    <mergeCell ref="AQ47:AR47"/>
    <mergeCell ref="BA47:BB47"/>
    <mergeCell ref="AN43:AP43"/>
    <mergeCell ref="AN44:AP44"/>
    <mergeCell ref="AN45:AP45"/>
    <mergeCell ref="AX43:AZ43"/>
    <mergeCell ref="AX44:AZ44"/>
    <mergeCell ref="AX45:AZ45"/>
    <mergeCell ref="AG43:AJ43"/>
    <mergeCell ref="AG44:AJ44"/>
    <mergeCell ref="AG45:AJ45"/>
    <mergeCell ref="AQ43:AT43"/>
    <mergeCell ref="AQ44:AT44"/>
    <mergeCell ref="AQ45:AT45"/>
    <mergeCell ref="AG39:AH39"/>
    <mergeCell ref="AG40:AH40"/>
    <mergeCell ref="AC46:AC50"/>
    <mergeCell ref="AM46:AM50"/>
    <mergeCell ref="AW46:AW50"/>
    <mergeCell ref="AD46:AF50"/>
    <mergeCell ref="AN46:AP50"/>
    <mergeCell ref="AX46:AZ50"/>
    <mergeCell ref="BA48:BB48"/>
    <mergeCell ref="BA49:BB49"/>
    <mergeCell ref="BA50:BB50"/>
    <mergeCell ref="AG48:AH48"/>
    <mergeCell ref="AG49:AH49"/>
    <mergeCell ref="AG50:AH50"/>
    <mergeCell ref="AQ48:AR48"/>
    <mergeCell ref="AQ49:AR49"/>
    <mergeCell ref="AQ50:AR50"/>
    <mergeCell ref="AK34:AL37"/>
    <mergeCell ref="AM34:AM37"/>
    <mergeCell ref="AN34:AN37"/>
    <mergeCell ref="BG46:BG50"/>
    <mergeCell ref="BH46:BH50"/>
    <mergeCell ref="AI32:AI34"/>
    <mergeCell ref="AJ32:AJ34"/>
    <mergeCell ref="AS32:AS34"/>
    <mergeCell ref="AT32:AT34"/>
    <mergeCell ref="BC32:BC34"/>
    <mergeCell ref="BD32:BD34"/>
    <mergeCell ref="AO34:AO37"/>
    <mergeCell ref="AP34:AP37"/>
    <mergeCell ref="AU34:AV37"/>
    <mergeCell ref="AW34:AW37"/>
    <mergeCell ref="AX34:AX37"/>
    <mergeCell ref="AY34:AY37"/>
    <mergeCell ref="AZ34:AZ37"/>
    <mergeCell ref="BE46:BF50"/>
    <mergeCell ref="BA44:BD44"/>
    <mergeCell ref="BA32:BB34"/>
    <mergeCell ref="BA35:BB35"/>
    <mergeCell ref="BA36:BB36"/>
    <mergeCell ref="BA37:BB37"/>
    <mergeCell ref="AG41:AH41"/>
    <mergeCell ref="AG42:AH42"/>
    <mergeCell ref="AQ39:AR39"/>
    <mergeCell ref="AK38:AP38"/>
    <mergeCell ref="AU38:AZ38"/>
    <mergeCell ref="BE38:BH38"/>
    <mergeCell ref="AA39:AC42"/>
    <mergeCell ref="AD39:AF42"/>
    <mergeCell ref="AK39:AM42"/>
    <mergeCell ref="AN39:AP42"/>
    <mergeCell ref="AU39:AW42"/>
    <mergeCell ref="AX39:AZ42"/>
    <mergeCell ref="BE39:BF42"/>
    <mergeCell ref="BG39:BH42"/>
    <mergeCell ref="AQ40:AR40"/>
    <mergeCell ref="AQ41:AR41"/>
    <mergeCell ref="AQ42:AR42"/>
    <mergeCell ref="BA38:BD38"/>
    <mergeCell ref="BA40:BB40"/>
    <mergeCell ref="BA41:BB41"/>
    <mergeCell ref="BA42:BB42"/>
  </mergeCells>
  <hyperlinks>
    <hyperlink ref="I3" r:id="rId1"/>
  </hyperlinks>
  <pageMargins left="0.7" right="0.7" top="0.75" bottom="0.75" header="0.3" footer="0.3"/>
  <pageSetup paperSize="9" orientation="landscape" horizontalDpi="0" verticalDpi="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data_tabel!$A$2:$A$6</xm:f>
          </x14:formula1>
          <xm:sqref>I13:I14 AA20:AB20 AK20:AL20 AU20:AV20 BE20:BF20 BE44:BF44 AU44:AV44 AK44:AL44 AA44:AB44</xm:sqref>
        </x14:dataValidation>
        <x14:dataValidation type="list" allowBlank="1" showInputMessage="1" showErrorMessage="1">
          <x14:formula1>
            <xm:f>data_tabel!$G$2:$G$51</xm:f>
          </x14:formula1>
          <xm:sqref>I21:I22 AC8 AM8 AW8 BG8 AC32 AM32 AW32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14" zoomScale="130" zoomScaleNormal="130" workbookViewId="0">
      <selection activeCell="I37" sqref="I37"/>
    </sheetView>
  </sheetViews>
  <sheetFormatPr defaultRowHeight="15" x14ac:dyDescent="0.25"/>
  <cols>
    <col min="1" max="1" width="19.140625" customWidth="1"/>
    <col min="3" max="3" width="6" customWidth="1"/>
    <col min="10" max="10" width="5.5703125" customWidth="1"/>
    <col min="12" max="12" width="5.5703125" customWidth="1"/>
    <col min="14" max="14" width="5.5703125" customWidth="1"/>
    <col min="16" max="16" width="6.140625" customWidth="1"/>
    <col min="17" max="17" width="13.7109375" customWidth="1"/>
  </cols>
  <sheetData>
    <row r="1" spans="1:17" x14ac:dyDescent="0.25">
      <c r="A1" s="489" t="s">
        <v>118</v>
      </c>
      <c r="B1" s="489"/>
      <c r="C1" s="489"/>
      <c r="F1" s="489" t="s">
        <v>16</v>
      </c>
      <c r="G1" s="489"/>
      <c r="H1" s="489"/>
      <c r="I1" s="480" t="s">
        <v>122</v>
      </c>
      <c r="J1" s="481"/>
      <c r="K1" s="481"/>
      <c r="L1" s="482"/>
      <c r="M1" s="483" t="s">
        <v>121</v>
      </c>
      <c r="N1" s="484"/>
      <c r="O1" s="484"/>
      <c r="P1" s="484"/>
      <c r="Q1" s="158" t="s">
        <v>123</v>
      </c>
    </row>
    <row r="2" spans="1:17" x14ac:dyDescent="0.25">
      <c r="A2" s="36" t="s">
        <v>83</v>
      </c>
      <c r="B2" s="154">
        <v>3.7</v>
      </c>
      <c r="C2" s="65" t="s">
        <v>2</v>
      </c>
      <c r="F2" s="159" t="s">
        <v>17</v>
      </c>
      <c r="G2" s="160">
        <v>1</v>
      </c>
      <c r="H2" s="160">
        <v>99</v>
      </c>
      <c r="I2" s="161">
        <f>M2</f>
        <v>-20.2</v>
      </c>
      <c r="J2" s="162" t="s">
        <v>2</v>
      </c>
      <c r="K2" s="161">
        <f>O2</f>
        <v>-0.2436480540245009</v>
      </c>
      <c r="L2" s="162" t="s">
        <v>2</v>
      </c>
      <c r="M2" s="163">
        <f>10*LOG(G2/100)-0.2</f>
        <v>-20.2</v>
      </c>
      <c r="N2" s="162" t="s">
        <v>2</v>
      </c>
      <c r="O2" s="163">
        <f>10*LOG(H2/100)-0.2</f>
        <v>-0.2436480540245009</v>
      </c>
      <c r="P2" s="491" t="s">
        <v>2</v>
      </c>
      <c r="Q2" s="492"/>
    </row>
    <row r="3" spans="1:17" x14ac:dyDescent="0.25">
      <c r="A3" s="36" t="s">
        <v>84</v>
      </c>
      <c r="B3" s="154">
        <v>7.25</v>
      </c>
      <c r="C3" s="65" t="s">
        <v>2</v>
      </c>
      <c r="F3" s="10" t="s">
        <v>18</v>
      </c>
      <c r="G3" s="11">
        <v>2</v>
      </c>
      <c r="H3" s="11">
        <v>98</v>
      </c>
      <c r="I3" s="161">
        <f t="shared" ref="I3:I42" si="0">M3</f>
        <v>-17.189700043360187</v>
      </c>
      <c r="J3" s="162" t="s">
        <v>2</v>
      </c>
      <c r="K3" s="161">
        <f t="shared" ref="K3:K51" si="1">O3</f>
        <v>-0.2877392430750515</v>
      </c>
      <c r="L3" s="162" t="s">
        <v>2</v>
      </c>
      <c r="M3" s="163">
        <f t="shared" ref="M3:M51" si="2">10*LOG(G3/100)-0.2</f>
        <v>-17.189700043360187</v>
      </c>
      <c r="N3" s="162" t="s">
        <v>2</v>
      </c>
      <c r="O3" s="163">
        <f t="shared" ref="O3:O51" si="3">10*LOG(H3/100)-0.2</f>
        <v>-0.2877392430750515</v>
      </c>
      <c r="P3" s="491" t="s">
        <v>2</v>
      </c>
      <c r="Q3" s="492"/>
    </row>
    <row r="4" spans="1:17" x14ac:dyDescent="0.25">
      <c r="A4" s="36" t="s">
        <v>85</v>
      </c>
      <c r="B4" s="154">
        <v>10.38</v>
      </c>
      <c r="C4" s="65" t="s">
        <v>2</v>
      </c>
      <c r="F4" s="10" t="s">
        <v>19</v>
      </c>
      <c r="G4" s="11">
        <v>3</v>
      </c>
      <c r="H4" s="11">
        <v>97</v>
      </c>
      <c r="I4" s="161">
        <f t="shared" si="0"/>
        <v>-15.428787452803375</v>
      </c>
      <c r="J4" s="162" t="s">
        <v>2</v>
      </c>
      <c r="K4" s="161">
        <f t="shared" si="1"/>
        <v>-0.33228265733755158</v>
      </c>
      <c r="L4" s="162" t="s">
        <v>2</v>
      </c>
      <c r="M4" s="163">
        <f t="shared" si="2"/>
        <v>-15.428787452803375</v>
      </c>
      <c r="N4" s="162" t="s">
        <v>2</v>
      </c>
      <c r="O4" s="163">
        <f t="shared" si="3"/>
        <v>-0.33228265733755158</v>
      </c>
      <c r="P4" s="491" t="s">
        <v>2</v>
      </c>
      <c r="Q4" s="492"/>
    </row>
    <row r="5" spans="1:17" x14ac:dyDescent="0.25">
      <c r="A5" s="37" t="s">
        <v>86</v>
      </c>
      <c r="B5" s="154">
        <v>14.1</v>
      </c>
      <c r="C5" s="65" t="s">
        <v>2</v>
      </c>
      <c r="F5" s="10" t="s">
        <v>20</v>
      </c>
      <c r="G5" s="11">
        <v>4</v>
      </c>
      <c r="H5" s="11">
        <v>96</v>
      </c>
      <c r="I5" s="161">
        <v>-14.27</v>
      </c>
      <c r="J5" s="162" t="s">
        <v>2</v>
      </c>
      <c r="K5" s="161">
        <v>-0.79</v>
      </c>
      <c r="L5" s="162" t="s">
        <v>2</v>
      </c>
      <c r="M5" s="163">
        <f t="shared" si="2"/>
        <v>-14.179400086720374</v>
      </c>
      <c r="N5" s="162" t="s">
        <v>2</v>
      </c>
      <c r="O5" s="163">
        <f t="shared" si="3"/>
        <v>-0.37728766960431603</v>
      </c>
      <c r="P5" s="491" t="s">
        <v>2</v>
      </c>
      <c r="Q5" s="492" t="s">
        <v>124</v>
      </c>
    </row>
    <row r="6" spans="1:17" x14ac:dyDescent="0.25">
      <c r="A6" s="36" t="s">
        <v>87</v>
      </c>
      <c r="B6" s="154">
        <v>17.45</v>
      </c>
      <c r="C6" s="65" t="s">
        <v>2</v>
      </c>
      <c r="F6" s="10" t="s">
        <v>21</v>
      </c>
      <c r="G6" s="11">
        <v>5</v>
      </c>
      <c r="H6" s="11">
        <v>95</v>
      </c>
      <c r="I6" s="161">
        <f t="shared" si="0"/>
        <v>-13.210299956639812</v>
      </c>
      <c r="J6" s="162" t="s">
        <v>2</v>
      </c>
      <c r="K6" s="161">
        <f t="shared" si="1"/>
        <v>-0.42276394711152254</v>
      </c>
      <c r="L6" s="162" t="s">
        <v>2</v>
      </c>
      <c r="M6" s="163">
        <f t="shared" si="2"/>
        <v>-13.210299956639812</v>
      </c>
      <c r="N6" s="162" t="s">
        <v>2</v>
      </c>
      <c r="O6" s="163">
        <f t="shared" si="3"/>
        <v>-0.42276394711152254</v>
      </c>
      <c r="P6" s="491" t="s">
        <v>2</v>
      </c>
      <c r="Q6" s="492"/>
    </row>
    <row r="7" spans="1:17" x14ac:dyDescent="0.25">
      <c r="A7" s="489" t="s">
        <v>6</v>
      </c>
      <c r="B7" s="489"/>
      <c r="C7" s="489"/>
      <c r="F7" s="10" t="s">
        <v>22</v>
      </c>
      <c r="G7" s="11">
        <v>6</v>
      </c>
      <c r="H7" s="11">
        <v>94</v>
      </c>
      <c r="I7" s="161">
        <f t="shared" si="0"/>
        <v>-12.418487496163563</v>
      </c>
      <c r="J7" s="162" t="s">
        <v>2</v>
      </c>
      <c r="K7" s="161">
        <f t="shared" si="1"/>
        <v>-0.46872146400301368</v>
      </c>
      <c r="L7" s="162" t="s">
        <v>2</v>
      </c>
      <c r="M7" s="163">
        <f t="shared" si="2"/>
        <v>-12.418487496163563</v>
      </c>
      <c r="N7" s="162" t="s">
        <v>2</v>
      </c>
      <c r="O7" s="163">
        <f t="shared" si="3"/>
        <v>-0.46872146400301368</v>
      </c>
      <c r="P7" s="491" t="s">
        <v>2</v>
      </c>
      <c r="Q7" s="492"/>
    </row>
    <row r="8" spans="1:17" x14ac:dyDescent="0.25">
      <c r="A8" s="11" t="s">
        <v>7</v>
      </c>
      <c r="B8" s="155">
        <v>3.5E-4</v>
      </c>
      <c r="C8" s="65" t="s">
        <v>2</v>
      </c>
      <c r="F8" s="10" t="s">
        <v>23</v>
      </c>
      <c r="G8" s="11">
        <v>7</v>
      </c>
      <c r="H8" s="11">
        <v>93</v>
      </c>
      <c r="I8" s="161">
        <f t="shared" si="0"/>
        <v>-11.74901959985743</v>
      </c>
      <c r="J8" s="162" t="s">
        <v>2</v>
      </c>
      <c r="K8" s="161">
        <f t="shared" si="1"/>
        <v>-0.51517051446064865</v>
      </c>
      <c r="L8" s="162" t="s">
        <v>2</v>
      </c>
      <c r="M8" s="163">
        <f t="shared" si="2"/>
        <v>-11.74901959985743</v>
      </c>
      <c r="N8" s="162" t="s">
        <v>2</v>
      </c>
      <c r="O8" s="163">
        <f t="shared" si="3"/>
        <v>-0.51517051446064865</v>
      </c>
      <c r="P8" s="491" t="s">
        <v>2</v>
      </c>
      <c r="Q8" s="492"/>
    </row>
    <row r="9" spans="1:17" x14ac:dyDescent="0.25">
      <c r="F9" s="10" t="s">
        <v>24</v>
      </c>
      <c r="G9" s="11">
        <v>8</v>
      </c>
      <c r="H9" s="11">
        <v>92</v>
      </c>
      <c r="I9" s="161">
        <v>-11.86</v>
      </c>
      <c r="J9" s="162" t="s">
        <v>2</v>
      </c>
      <c r="K9" s="161">
        <v>-0.75</v>
      </c>
      <c r="L9" s="162" t="s">
        <v>2</v>
      </c>
      <c r="M9" s="163">
        <f t="shared" si="2"/>
        <v>-11.169100130080563</v>
      </c>
      <c r="N9" s="162" t="s">
        <v>2</v>
      </c>
      <c r="O9" s="163">
        <f t="shared" si="3"/>
        <v>-0.56212172654444714</v>
      </c>
      <c r="P9" s="491" t="s">
        <v>2</v>
      </c>
      <c r="Q9" s="492" t="s">
        <v>124</v>
      </c>
    </row>
    <row r="10" spans="1:17" x14ac:dyDescent="0.25">
      <c r="F10" s="10" t="s">
        <v>25</v>
      </c>
      <c r="G10" s="11">
        <v>9</v>
      </c>
      <c r="H10" s="11">
        <v>91</v>
      </c>
      <c r="I10" s="161">
        <f t="shared" si="0"/>
        <v>-10.657574905606751</v>
      </c>
      <c r="J10" s="162" t="s">
        <v>2</v>
      </c>
      <c r="K10" s="161">
        <f t="shared" si="1"/>
        <v>-0.60958607678906385</v>
      </c>
      <c r="L10" s="162" t="s">
        <v>2</v>
      </c>
      <c r="M10" s="163">
        <f t="shared" si="2"/>
        <v>-10.657574905606751</v>
      </c>
      <c r="N10" s="162" t="s">
        <v>2</v>
      </c>
      <c r="O10" s="163">
        <f t="shared" si="3"/>
        <v>-0.60958607678906385</v>
      </c>
      <c r="P10" s="491" t="s">
        <v>2</v>
      </c>
      <c r="Q10" s="492"/>
    </row>
    <row r="11" spans="1:17" x14ac:dyDescent="0.25">
      <c r="A11" s="489" t="s">
        <v>8</v>
      </c>
      <c r="B11" s="489"/>
      <c r="C11" s="489"/>
      <c r="F11" s="10" t="s">
        <v>26</v>
      </c>
      <c r="G11" s="11">
        <v>10</v>
      </c>
      <c r="H11" s="11">
        <v>90</v>
      </c>
      <c r="I11" s="161">
        <v>-10.01</v>
      </c>
      <c r="J11" s="162" t="s">
        <v>2</v>
      </c>
      <c r="K11" s="161">
        <v>-0.79</v>
      </c>
      <c r="L11" s="162" t="s">
        <v>2</v>
      </c>
      <c r="M11" s="163">
        <f t="shared" si="2"/>
        <v>-10.199999999999999</v>
      </c>
      <c r="N11" s="162" t="s">
        <v>2</v>
      </c>
      <c r="O11" s="163">
        <f t="shared" si="3"/>
        <v>-0.65757490560675125</v>
      </c>
      <c r="P11" s="491" t="s">
        <v>2</v>
      </c>
      <c r="Q11" s="492" t="s">
        <v>124</v>
      </c>
    </row>
    <row r="12" spans="1:17" x14ac:dyDescent="0.25">
      <c r="A12" s="11" t="s">
        <v>9</v>
      </c>
      <c r="B12" s="153">
        <v>0.3</v>
      </c>
      <c r="C12" s="65" t="s">
        <v>2</v>
      </c>
      <c r="F12" s="10" t="s">
        <v>27</v>
      </c>
      <c r="G12" s="11">
        <v>11</v>
      </c>
      <c r="H12" s="11">
        <v>89</v>
      </c>
      <c r="I12" s="161">
        <f t="shared" si="0"/>
        <v>-9.7860731484177492</v>
      </c>
      <c r="J12" s="162" t="s">
        <v>2</v>
      </c>
      <c r="K12" s="161">
        <f t="shared" si="1"/>
        <v>-0.70609993355087219</v>
      </c>
      <c r="L12" s="162" t="s">
        <v>2</v>
      </c>
      <c r="M12" s="163">
        <f t="shared" si="2"/>
        <v>-9.7860731484177492</v>
      </c>
      <c r="N12" s="162" t="s">
        <v>2</v>
      </c>
      <c r="O12" s="163">
        <f t="shared" si="3"/>
        <v>-0.70609993355087219</v>
      </c>
      <c r="P12" s="491" t="s">
        <v>2</v>
      </c>
      <c r="Q12" s="492"/>
    </row>
    <row r="13" spans="1:17" x14ac:dyDescent="0.25">
      <c r="A13" s="11" t="s">
        <v>12</v>
      </c>
      <c r="B13" s="153">
        <v>0.1</v>
      </c>
      <c r="C13" s="65" t="s">
        <v>2</v>
      </c>
      <c r="F13" s="10" t="s">
        <v>28</v>
      </c>
      <c r="G13" s="11">
        <v>12</v>
      </c>
      <c r="H13" s="11">
        <v>88</v>
      </c>
      <c r="I13" s="161">
        <v>-9.3000000000000007</v>
      </c>
      <c r="J13" s="162" t="s">
        <v>2</v>
      </c>
      <c r="K13" s="161">
        <v>-0.88</v>
      </c>
      <c r="L13" s="162" t="s">
        <v>2</v>
      </c>
      <c r="M13" s="163">
        <f t="shared" si="2"/>
        <v>-9.4081875395237518</v>
      </c>
      <c r="N13" s="162" t="s">
        <v>2</v>
      </c>
      <c r="O13" s="163">
        <f t="shared" si="3"/>
        <v>-0.75517327849831362</v>
      </c>
      <c r="P13" s="491" t="s">
        <v>2</v>
      </c>
      <c r="Q13" s="492" t="s">
        <v>124</v>
      </c>
    </row>
    <row r="14" spans="1:17" x14ac:dyDescent="0.25">
      <c r="A14" s="11" t="s">
        <v>10</v>
      </c>
      <c r="B14" s="153">
        <v>0.25</v>
      </c>
      <c r="C14" s="65" t="s">
        <v>2</v>
      </c>
      <c r="F14" s="10" t="s">
        <v>29</v>
      </c>
      <c r="G14" s="11">
        <v>13</v>
      </c>
      <c r="H14" s="11">
        <v>87</v>
      </c>
      <c r="I14" s="161">
        <f t="shared" si="0"/>
        <v>-9.0605664769316316</v>
      </c>
      <c r="J14" s="162" t="s">
        <v>2</v>
      </c>
      <c r="K14" s="161">
        <f t="shared" si="1"/>
        <v>-0.80480747381381468</v>
      </c>
      <c r="L14" s="162" t="s">
        <v>2</v>
      </c>
      <c r="M14" s="163">
        <f t="shared" si="2"/>
        <v>-9.0605664769316316</v>
      </c>
      <c r="N14" s="162" t="s">
        <v>2</v>
      </c>
      <c r="O14" s="163">
        <f t="shared" si="3"/>
        <v>-0.80480747381381468</v>
      </c>
      <c r="P14" s="491" t="s">
        <v>2</v>
      </c>
      <c r="Q14" s="492"/>
    </row>
    <row r="15" spans="1:17" x14ac:dyDescent="0.25">
      <c r="A15" s="150"/>
      <c r="B15" s="150"/>
      <c r="C15" s="150"/>
      <c r="F15" s="10" t="s">
        <v>30</v>
      </c>
      <c r="G15" s="11">
        <v>14</v>
      </c>
      <c r="H15" s="11">
        <v>86</v>
      </c>
      <c r="I15" s="161">
        <f t="shared" si="0"/>
        <v>-8.7387196432176193</v>
      </c>
      <c r="J15" s="162" t="s">
        <v>2</v>
      </c>
      <c r="K15" s="161">
        <f t="shared" si="1"/>
        <v>-0.85501548756432277</v>
      </c>
      <c r="L15" s="162" t="s">
        <v>2</v>
      </c>
      <c r="M15" s="163">
        <f t="shared" si="2"/>
        <v>-8.7387196432176193</v>
      </c>
      <c r="N15" s="162" t="s">
        <v>2</v>
      </c>
      <c r="O15" s="163">
        <f t="shared" si="3"/>
        <v>-0.85501548756432277</v>
      </c>
      <c r="P15" s="491" t="s">
        <v>2</v>
      </c>
      <c r="Q15" s="492"/>
    </row>
    <row r="16" spans="1:17" x14ac:dyDescent="0.25">
      <c r="A16" s="27"/>
      <c r="B16" s="151"/>
      <c r="C16" s="27"/>
      <c r="F16" s="10" t="s">
        <v>31</v>
      </c>
      <c r="G16" s="11">
        <v>15</v>
      </c>
      <c r="H16" s="11">
        <v>85</v>
      </c>
      <c r="I16" s="161">
        <v>-8.4</v>
      </c>
      <c r="J16" s="162" t="s">
        <v>2</v>
      </c>
      <c r="K16" s="161">
        <v>-0.75</v>
      </c>
      <c r="L16" s="162" t="s">
        <v>2</v>
      </c>
      <c r="M16" s="163">
        <f t="shared" si="2"/>
        <v>-8.4390874094431876</v>
      </c>
      <c r="N16" s="162" t="s">
        <v>2</v>
      </c>
      <c r="O16" s="163">
        <f t="shared" si="3"/>
        <v>-0.90581074285707275</v>
      </c>
      <c r="P16" s="491" t="s">
        <v>2</v>
      </c>
      <c r="Q16" s="492" t="s">
        <v>124</v>
      </c>
    </row>
    <row r="17" spans="1:17" x14ac:dyDescent="0.25">
      <c r="A17" s="27"/>
      <c r="B17" s="151"/>
      <c r="C17" s="27"/>
      <c r="F17" s="10" t="s">
        <v>32</v>
      </c>
      <c r="G17" s="11">
        <v>16</v>
      </c>
      <c r="H17" s="11">
        <v>84</v>
      </c>
      <c r="I17" s="161">
        <f t="shared" si="0"/>
        <v>-8.1588001734407509</v>
      </c>
      <c r="J17" s="162" t="s">
        <v>2</v>
      </c>
      <c r="K17" s="161">
        <f t="shared" si="1"/>
        <v>-0.95720713938118362</v>
      </c>
      <c r="L17" s="162" t="s">
        <v>2</v>
      </c>
      <c r="M17" s="163">
        <f t="shared" si="2"/>
        <v>-8.1588001734407509</v>
      </c>
      <c r="N17" s="162" t="s">
        <v>2</v>
      </c>
      <c r="O17" s="163">
        <f t="shared" si="3"/>
        <v>-0.95720713938118362</v>
      </c>
      <c r="P17" s="491" t="s">
        <v>2</v>
      </c>
      <c r="Q17" s="492"/>
    </row>
    <row r="18" spans="1:17" x14ac:dyDescent="0.25">
      <c r="A18" s="27"/>
      <c r="B18" s="151"/>
      <c r="C18" s="27"/>
      <c r="F18" s="10" t="s">
        <v>33</v>
      </c>
      <c r="G18" s="11">
        <v>17</v>
      </c>
      <c r="H18" s="11">
        <v>83</v>
      </c>
      <c r="I18" s="161">
        <f t="shared" si="0"/>
        <v>-7.89551078621726</v>
      </c>
      <c r="J18" s="162" t="s">
        <v>2</v>
      </c>
      <c r="K18" s="161">
        <f t="shared" si="1"/>
        <v>-1.0092190762392612</v>
      </c>
      <c r="L18" s="162" t="s">
        <v>2</v>
      </c>
      <c r="M18" s="163">
        <f t="shared" si="2"/>
        <v>-7.89551078621726</v>
      </c>
      <c r="N18" s="162" t="s">
        <v>2</v>
      </c>
      <c r="O18" s="163">
        <f t="shared" si="3"/>
        <v>-1.0092190762392612</v>
      </c>
      <c r="P18" s="491" t="s">
        <v>2</v>
      </c>
      <c r="Q18" s="492"/>
    </row>
    <row r="19" spans="1:17" x14ac:dyDescent="0.25">
      <c r="A19" s="152"/>
      <c r="B19" s="152"/>
      <c r="C19" s="152"/>
      <c r="F19" s="10" t="s">
        <v>34</v>
      </c>
      <c r="G19" s="11">
        <v>18</v>
      </c>
      <c r="H19" s="11">
        <v>82</v>
      </c>
      <c r="I19" s="161">
        <f t="shared" si="0"/>
        <v>-7.64727494896694</v>
      </c>
      <c r="J19" s="162" t="s">
        <v>2</v>
      </c>
      <c r="K19" s="161">
        <f t="shared" si="1"/>
        <v>-1.0618614761628333</v>
      </c>
      <c r="L19" s="162" t="s">
        <v>2</v>
      </c>
      <c r="M19" s="163">
        <f t="shared" si="2"/>
        <v>-7.64727494896694</v>
      </c>
      <c r="N19" s="162" t="s">
        <v>2</v>
      </c>
      <c r="O19" s="163">
        <f t="shared" si="3"/>
        <v>-1.0618614761628333</v>
      </c>
      <c r="P19" s="491" t="s">
        <v>2</v>
      </c>
      <c r="Q19" s="492"/>
    </row>
    <row r="20" spans="1:17" x14ac:dyDescent="0.25">
      <c r="A20" s="1"/>
      <c r="B20" s="1"/>
      <c r="C20" s="1"/>
      <c r="F20" s="10" t="s">
        <v>35</v>
      </c>
      <c r="G20" s="11">
        <v>19</v>
      </c>
      <c r="H20" s="11">
        <v>81</v>
      </c>
      <c r="I20" s="161">
        <f t="shared" si="0"/>
        <v>-7.4124639904717107</v>
      </c>
      <c r="J20" s="162" t="s">
        <v>2</v>
      </c>
      <c r="K20" s="161">
        <f t="shared" si="1"/>
        <v>-1.1151498112135021</v>
      </c>
      <c r="L20" s="162" t="s">
        <v>2</v>
      </c>
      <c r="M20" s="163">
        <f t="shared" si="2"/>
        <v>-7.4124639904717107</v>
      </c>
      <c r="N20" s="162" t="s">
        <v>2</v>
      </c>
      <c r="O20" s="163">
        <f t="shared" si="3"/>
        <v>-1.1151498112135021</v>
      </c>
      <c r="P20" s="491" t="s">
        <v>2</v>
      </c>
      <c r="Q20" s="492"/>
    </row>
    <row r="21" spans="1:17" x14ac:dyDescent="0.25">
      <c r="A21" s="1"/>
      <c r="B21" s="1"/>
      <c r="C21" s="1"/>
      <c r="F21" s="10" t="s">
        <v>36</v>
      </c>
      <c r="G21" s="11">
        <v>20</v>
      </c>
      <c r="H21" s="11">
        <v>80</v>
      </c>
      <c r="I21" s="161">
        <f t="shared" si="0"/>
        <v>-7.1897000433601876</v>
      </c>
      <c r="J21" s="162" t="s">
        <v>2</v>
      </c>
      <c r="K21" s="161">
        <f t="shared" si="1"/>
        <v>-1.1691001300805639</v>
      </c>
      <c r="L21" s="162" t="s">
        <v>2</v>
      </c>
      <c r="M21" s="163">
        <f t="shared" si="2"/>
        <v>-7.1897000433601876</v>
      </c>
      <c r="N21" s="162" t="s">
        <v>2</v>
      </c>
      <c r="O21" s="163">
        <f t="shared" si="3"/>
        <v>-1.1691001300805639</v>
      </c>
      <c r="P21" s="491" t="s">
        <v>2</v>
      </c>
      <c r="Q21" s="492"/>
    </row>
    <row r="22" spans="1:17" x14ac:dyDescent="0.25">
      <c r="A22" s="490" t="s">
        <v>117</v>
      </c>
      <c r="B22" s="490"/>
      <c r="C22" s="490"/>
      <c r="F22" s="10" t="s">
        <v>37</v>
      </c>
      <c r="G22" s="11">
        <v>21</v>
      </c>
      <c r="H22" s="11">
        <v>79</v>
      </c>
      <c r="I22" s="161">
        <f t="shared" si="0"/>
        <v>-6.9778070526608067</v>
      </c>
      <c r="J22" s="162" t="s">
        <v>2</v>
      </c>
      <c r="K22" s="161">
        <f t="shared" si="1"/>
        <v>-1.2237290870955855</v>
      </c>
      <c r="L22" s="162" t="s">
        <v>2</v>
      </c>
      <c r="M22" s="163">
        <f t="shared" si="2"/>
        <v>-6.9778070526608067</v>
      </c>
      <c r="N22" s="162" t="s">
        <v>2</v>
      </c>
      <c r="O22" s="163">
        <f t="shared" si="3"/>
        <v>-1.2237290870955855</v>
      </c>
      <c r="P22" s="491" t="s">
        <v>2</v>
      </c>
      <c r="Q22" s="492"/>
    </row>
    <row r="23" spans="1:17" x14ac:dyDescent="0.25">
      <c r="A23" s="58" t="s">
        <v>9</v>
      </c>
      <c r="B23" s="149">
        <v>0.3</v>
      </c>
      <c r="C23" s="7" t="s">
        <v>2</v>
      </c>
      <c r="F23" s="10" t="s">
        <v>38</v>
      </c>
      <c r="G23" s="11">
        <v>22</v>
      </c>
      <c r="H23" s="11">
        <v>78</v>
      </c>
      <c r="I23" s="161">
        <v>-6.86</v>
      </c>
      <c r="J23" s="162" t="s">
        <v>2</v>
      </c>
      <c r="K23" s="161">
        <v>-1.38</v>
      </c>
      <c r="L23" s="162" t="s">
        <v>2</v>
      </c>
      <c r="M23" s="163">
        <f t="shared" si="2"/>
        <v>-6.7757731917779376</v>
      </c>
      <c r="N23" s="162" t="s">
        <v>2</v>
      </c>
      <c r="O23" s="163">
        <f t="shared" si="3"/>
        <v>-1.2790539730951958</v>
      </c>
      <c r="P23" s="491" t="s">
        <v>2</v>
      </c>
      <c r="Q23" s="492" t="s">
        <v>124</v>
      </c>
    </row>
    <row r="24" spans="1:17" x14ac:dyDescent="0.25">
      <c r="A24" s="58" t="s">
        <v>12</v>
      </c>
      <c r="B24" s="149">
        <v>0.1</v>
      </c>
      <c r="C24" s="7" t="s">
        <v>2</v>
      </c>
      <c r="F24" s="10" t="s">
        <v>39</v>
      </c>
      <c r="G24" s="11">
        <v>23</v>
      </c>
      <c r="H24" s="11">
        <v>77</v>
      </c>
      <c r="I24" s="161">
        <f t="shared" si="0"/>
        <v>-6.5827216398240704</v>
      </c>
      <c r="J24" s="162" t="s">
        <v>2</v>
      </c>
      <c r="K24" s="161">
        <f t="shared" si="1"/>
        <v>-1.3350927482751811</v>
      </c>
      <c r="L24" s="162" t="s">
        <v>2</v>
      </c>
      <c r="M24" s="163">
        <f t="shared" si="2"/>
        <v>-6.5827216398240704</v>
      </c>
      <c r="N24" s="162" t="s">
        <v>2</v>
      </c>
      <c r="O24" s="163">
        <f t="shared" si="3"/>
        <v>-1.3350927482751811</v>
      </c>
      <c r="P24" s="491" t="s">
        <v>2</v>
      </c>
      <c r="Q24" s="492"/>
    </row>
    <row r="25" spans="1:17" x14ac:dyDescent="0.25">
      <c r="A25" s="58" t="s">
        <v>10</v>
      </c>
      <c r="B25" s="149">
        <v>0.25</v>
      </c>
      <c r="C25" s="7" t="s">
        <v>2</v>
      </c>
      <c r="F25" s="10" t="s">
        <v>40</v>
      </c>
      <c r="G25" s="11">
        <v>24</v>
      </c>
      <c r="H25" s="11">
        <v>76</v>
      </c>
      <c r="I25" s="161">
        <f t="shared" si="0"/>
        <v>-6.3978875828839401</v>
      </c>
      <c r="J25" s="162" t="s">
        <v>2</v>
      </c>
      <c r="K25" s="161">
        <f t="shared" si="1"/>
        <v>-1.3918640771920865</v>
      </c>
      <c r="L25" s="162" t="s">
        <v>2</v>
      </c>
      <c r="M25" s="163">
        <f t="shared" si="2"/>
        <v>-6.3978875828839401</v>
      </c>
      <c r="N25" s="162" t="s">
        <v>2</v>
      </c>
      <c r="O25" s="163">
        <f t="shared" si="3"/>
        <v>-1.3918640771920865</v>
      </c>
      <c r="P25" s="491" t="s">
        <v>2</v>
      </c>
      <c r="Q25" s="492"/>
    </row>
    <row r="26" spans="1:17" x14ac:dyDescent="0.25">
      <c r="A26" s="58" t="s">
        <v>7</v>
      </c>
      <c r="B26" s="6">
        <v>3.5E-4</v>
      </c>
      <c r="C26" s="7" t="s">
        <v>2</v>
      </c>
      <c r="F26" s="10" t="s">
        <v>41</v>
      </c>
      <c r="G26" s="11">
        <v>25</v>
      </c>
      <c r="H26" s="11">
        <v>75</v>
      </c>
      <c r="I26" s="161">
        <f t="shared" si="0"/>
        <v>-6.2205999132796244</v>
      </c>
      <c r="J26" s="162" t="s">
        <v>2</v>
      </c>
      <c r="K26" s="161">
        <f t="shared" si="1"/>
        <v>-1.4493873660829995</v>
      </c>
      <c r="L26" s="162" t="s">
        <v>2</v>
      </c>
      <c r="M26" s="163">
        <f t="shared" si="2"/>
        <v>-6.2205999132796244</v>
      </c>
      <c r="N26" s="162" t="s">
        <v>2</v>
      </c>
      <c r="O26" s="163">
        <f t="shared" si="3"/>
        <v>-1.4493873660829995</v>
      </c>
      <c r="P26" s="491" t="s">
        <v>2</v>
      </c>
      <c r="Q26" s="492"/>
    </row>
    <row r="27" spans="1:17" x14ac:dyDescent="0.25">
      <c r="A27" s="486" t="s">
        <v>96</v>
      </c>
      <c r="B27" s="487"/>
      <c r="C27" s="488"/>
      <c r="F27" s="10" t="s">
        <v>42</v>
      </c>
      <c r="G27" s="11">
        <v>26</v>
      </c>
      <c r="H27" s="11">
        <v>74</v>
      </c>
      <c r="I27" s="161">
        <f t="shared" si="0"/>
        <v>-6.05026652029182</v>
      </c>
      <c r="J27" s="162" t="s">
        <v>2</v>
      </c>
      <c r="K27" s="161">
        <f t="shared" si="1"/>
        <v>-1.507682802690238</v>
      </c>
      <c r="L27" s="162" t="s">
        <v>2</v>
      </c>
      <c r="M27" s="163">
        <f t="shared" si="2"/>
        <v>-6.05026652029182</v>
      </c>
      <c r="N27" s="162" t="s">
        <v>2</v>
      </c>
      <c r="O27" s="163">
        <f t="shared" si="3"/>
        <v>-1.507682802690238</v>
      </c>
      <c r="P27" s="491" t="s">
        <v>2</v>
      </c>
      <c r="Q27" s="492"/>
    </row>
    <row r="28" spans="1:17" x14ac:dyDescent="0.25">
      <c r="A28" s="36" t="s">
        <v>83</v>
      </c>
      <c r="B28" s="156">
        <v>3.7</v>
      </c>
      <c r="C28" s="65" t="s">
        <v>2</v>
      </c>
      <c r="F28" s="10" t="s">
        <v>43</v>
      </c>
      <c r="G28" s="11">
        <v>27</v>
      </c>
      <c r="H28" s="11">
        <v>73</v>
      </c>
      <c r="I28" s="161">
        <f t="shared" si="0"/>
        <v>-5.8863623584101266</v>
      </c>
      <c r="J28" s="162" t="s">
        <v>2</v>
      </c>
      <c r="K28" s="161">
        <f t="shared" si="1"/>
        <v>-1.566771398795441</v>
      </c>
      <c r="L28" s="162" t="s">
        <v>2</v>
      </c>
      <c r="M28" s="163">
        <f t="shared" si="2"/>
        <v>-5.8863623584101266</v>
      </c>
      <c r="N28" s="162" t="s">
        <v>2</v>
      </c>
      <c r="O28" s="163">
        <f t="shared" si="3"/>
        <v>-1.566771398795441</v>
      </c>
      <c r="P28" s="491" t="s">
        <v>2</v>
      </c>
      <c r="Q28" s="492"/>
    </row>
    <row r="29" spans="1:17" x14ac:dyDescent="0.25">
      <c r="A29" s="36" t="s">
        <v>84</v>
      </c>
      <c r="B29" s="156">
        <v>7.25</v>
      </c>
      <c r="C29" s="65" t="s">
        <v>2</v>
      </c>
      <c r="F29" s="10" t="s">
        <v>44</v>
      </c>
      <c r="G29" s="11">
        <v>28</v>
      </c>
      <c r="H29" s="11">
        <v>72</v>
      </c>
      <c r="I29" s="161">
        <f t="shared" si="0"/>
        <v>-5.7284196865778076</v>
      </c>
      <c r="J29" s="162" t="s">
        <v>2</v>
      </c>
      <c r="K29" s="161">
        <f t="shared" si="1"/>
        <v>-1.6266750356873156</v>
      </c>
      <c r="L29" s="162" t="s">
        <v>2</v>
      </c>
      <c r="M29" s="163">
        <f t="shared" si="2"/>
        <v>-5.7284196865778076</v>
      </c>
      <c r="N29" s="162" t="s">
        <v>2</v>
      </c>
      <c r="O29" s="163">
        <f t="shared" si="3"/>
        <v>-1.6266750356873156</v>
      </c>
      <c r="P29" s="491" t="s">
        <v>2</v>
      </c>
      <c r="Q29" s="492"/>
    </row>
    <row r="30" spans="1:17" x14ac:dyDescent="0.25">
      <c r="A30" s="36" t="s">
        <v>85</v>
      </c>
      <c r="B30" s="156">
        <v>10.38</v>
      </c>
      <c r="C30" s="65" t="s">
        <v>2</v>
      </c>
      <c r="F30" s="10" t="s">
        <v>45</v>
      </c>
      <c r="G30" s="11">
        <v>29</v>
      </c>
      <c r="H30" s="11">
        <v>71</v>
      </c>
      <c r="I30" s="161">
        <f t="shared" si="0"/>
        <v>-5.5760200210104394</v>
      </c>
      <c r="J30" s="162" t="s">
        <v>2</v>
      </c>
      <c r="K30" s="161">
        <f t="shared" si="1"/>
        <v>-1.6874165128092473</v>
      </c>
      <c r="L30" s="162" t="s">
        <v>2</v>
      </c>
      <c r="M30" s="163">
        <f t="shared" si="2"/>
        <v>-5.5760200210104394</v>
      </c>
      <c r="N30" s="162" t="s">
        <v>2</v>
      </c>
      <c r="O30" s="163">
        <f t="shared" si="3"/>
        <v>-1.6874165128092473</v>
      </c>
      <c r="P30" s="491" t="s">
        <v>2</v>
      </c>
      <c r="Q30" s="492"/>
    </row>
    <row r="31" spans="1:17" x14ac:dyDescent="0.25">
      <c r="A31" s="37" t="s">
        <v>86</v>
      </c>
      <c r="B31" s="156">
        <v>14.1</v>
      </c>
      <c r="C31" s="65" t="s">
        <v>2</v>
      </c>
      <c r="F31" s="10" t="s">
        <v>46</v>
      </c>
      <c r="G31" s="11">
        <v>30</v>
      </c>
      <c r="H31" s="11">
        <v>70</v>
      </c>
      <c r="I31" s="161">
        <v>-5.5</v>
      </c>
      <c r="J31" s="162" t="s">
        <v>2</v>
      </c>
      <c r="K31" s="161">
        <v>-1.86</v>
      </c>
      <c r="L31" s="162" t="s">
        <v>2</v>
      </c>
      <c r="M31" s="163">
        <f t="shared" si="2"/>
        <v>-5.4287874528033759</v>
      </c>
      <c r="N31" s="162" t="s">
        <v>2</v>
      </c>
      <c r="O31" s="163">
        <f t="shared" si="3"/>
        <v>-1.7490195998574318</v>
      </c>
      <c r="P31" s="491" t="s">
        <v>2</v>
      </c>
      <c r="Q31" s="492" t="s">
        <v>124</v>
      </c>
    </row>
    <row r="32" spans="1:17" x14ac:dyDescent="0.25">
      <c r="A32" s="36" t="s">
        <v>87</v>
      </c>
      <c r="B32" s="156">
        <v>17.45</v>
      </c>
      <c r="C32" s="65" t="s">
        <v>2</v>
      </c>
      <c r="F32" s="10" t="s">
        <v>47</v>
      </c>
      <c r="G32" s="11">
        <v>31</v>
      </c>
      <c r="H32" s="11">
        <v>69</v>
      </c>
      <c r="I32" s="161">
        <f t="shared" si="0"/>
        <v>-5.2863830616572738</v>
      </c>
      <c r="J32" s="162" t="s">
        <v>2</v>
      </c>
      <c r="K32" s="161">
        <f t="shared" si="1"/>
        <v>-1.8115090926274473</v>
      </c>
      <c r="L32" s="162" t="s">
        <v>2</v>
      </c>
      <c r="M32" s="163">
        <f t="shared" si="2"/>
        <v>-5.2863830616572738</v>
      </c>
      <c r="N32" s="162" t="s">
        <v>2</v>
      </c>
      <c r="O32" s="163">
        <f t="shared" si="3"/>
        <v>-1.8115090926274473</v>
      </c>
      <c r="P32" s="491" t="s">
        <v>2</v>
      </c>
      <c r="Q32" s="492"/>
    </row>
    <row r="33" spans="1:17" x14ac:dyDescent="0.25">
      <c r="F33" s="10" t="s">
        <v>48</v>
      </c>
      <c r="G33" s="11">
        <v>32</v>
      </c>
      <c r="H33" s="11">
        <v>68</v>
      </c>
      <c r="I33" s="161">
        <f t="shared" si="0"/>
        <v>-5.1485002168009402</v>
      </c>
      <c r="J33" s="162" t="s">
        <v>2</v>
      </c>
      <c r="K33" s="161">
        <f t="shared" si="1"/>
        <v>-1.8749108729376365</v>
      </c>
      <c r="L33" s="162" t="s">
        <v>2</v>
      </c>
      <c r="M33" s="163">
        <f t="shared" si="2"/>
        <v>-5.1485002168009402</v>
      </c>
      <c r="N33" s="162" t="s">
        <v>2</v>
      </c>
      <c r="O33" s="163">
        <f t="shared" si="3"/>
        <v>-1.8749108729376365</v>
      </c>
      <c r="P33" s="491" t="s">
        <v>2</v>
      </c>
      <c r="Q33" s="492"/>
    </row>
    <row r="34" spans="1:17" x14ac:dyDescent="0.25">
      <c r="F34" s="10" t="s">
        <v>49</v>
      </c>
      <c r="G34" s="11">
        <v>33</v>
      </c>
      <c r="H34" s="11">
        <v>67</v>
      </c>
      <c r="I34" s="161">
        <f t="shared" si="0"/>
        <v>-5.014860601221125</v>
      </c>
      <c r="J34" s="162" t="s">
        <v>2</v>
      </c>
      <c r="K34" s="161">
        <f t="shared" si="1"/>
        <v>-1.9392519729917355</v>
      </c>
      <c r="L34" s="162" t="s">
        <v>2</v>
      </c>
      <c r="M34" s="163">
        <f t="shared" si="2"/>
        <v>-5.014860601221125</v>
      </c>
      <c r="N34" s="162" t="s">
        <v>2</v>
      </c>
      <c r="O34" s="163">
        <f t="shared" si="3"/>
        <v>-1.9392519729917355</v>
      </c>
      <c r="P34" s="491" t="s">
        <v>2</v>
      </c>
      <c r="Q34" s="492"/>
    </row>
    <row r="35" spans="1:17" x14ac:dyDescent="0.25">
      <c r="F35" s="10" t="s">
        <v>50</v>
      </c>
      <c r="G35" s="11">
        <v>34</v>
      </c>
      <c r="H35" s="11">
        <v>66</v>
      </c>
      <c r="I35" s="161">
        <f t="shared" si="0"/>
        <v>-4.8852108295774483</v>
      </c>
      <c r="J35" s="162" t="s">
        <v>2</v>
      </c>
      <c r="K35" s="161">
        <f t="shared" si="1"/>
        <v>-2.0045606445813133</v>
      </c>
      <c r="L35" s="162" t="s">
        <v>2</v>
      </c>
      <c r="M35" s="163">
        <f t="shared" si="2"/>
        <v>-4.8852108295774483</v>
      </c>
      <c r="N35" s="162" t="s">
        <v>2</v>
      </c>
      <c r="O35" s="163">
        <f t="shared" si="3"/>
        <v>-2.0045606445813133</v>
      </c>
      <c r="P35" s="491" t="s">
        <v>2</v>
      </c>
      <c r="Q35" s="492"/>
    </row>
    <row r="36" spans="1:17" x14ac:dyDescent="0.25">
      <c r="A36" s="485" t="s">
        <v>126</v>
      </c>
      <c r="B36" s="485"/>
      <c r="C36" s="485"/>
      <c r="F36" s="10" t="s">
        <v>51</v>
      </c>
      <c r="G36" s="11">
        <v>35</v>
      </c>
      <c r="H36" s="11">
        <v>65</v>
      </c>
      <c r="I36" s="161">
        <f t="shared" si="0"/>
        <v>-4.7593195564972444</v>
      </c>
      <c r="J36" s="162" t="s">
        <v>2</v>
      </c>
      <c r="K36" s="161">
        <f t="shared" si="1"/>
        <v>-2.0708664335714442</v>
      </c>
      <c r="L36" s="162" t="s">
        <v>2</v>
      </c>
      <c r="M36" s="163">
        <f t="shared" si="2"/>
        <v>-4.7593195564972444</v>
      </c>
      <c r="N36" s="162" t="s">
        <v>2</v>
      </c>
      <c r="O36" s="163">
        <f t="shared" si="3"/>
        <v>-2.0708664335714442</v>
      </c>
      <c r="P36" s="491" t="s">
        <v>2</v>
      </c>
      <c r="Q36" s="492"/>
    </row>
    <row r="37" spans="1:17" x14ac:dyDescent="0.25">
      <c r="F37" s="10" t="s">
        <v>52</v>
      </c>
      <c r="G37" s="11">
        <v>36</v>
      </c>
      <c r="H37" s="11">
        <v>64</v>
      </c>
      <c r="I37" s="161">
        <f t="shared" si="0"/>
        <v>-4.6369749923271275</v>
      </c>
      <c r="J37" s="162" t="s">
        <v>2</v>
      </c>
      <c r="K37" s="161">
        <f t="shared" si="1"/>
        <v>-2.1382002601611281</v>
      </c>
      <c r="L37" s="162" t="s">
        <v>2</v>
      </c>
      <c r="M37" s="163">
        <f t="shared" si="2"/>
        <v>-4.6369749923271275</v>
      </c>
      <c r="N37" s="162" t="s">
        <v>2</v>
      </c>
      <c r="O37" s="163">
        <f t="shared" si="3"/>
        <v>-2.1382002601611281</v>
      </c>
      <c r="P37" s="491" t="s">
        <v>2</v>
      </c>
      <c r="Q37" s="492"/>
    </row>
    <row r="38" spans="1:17" x14ac:dyDescent="0.25">
      <c r="F38" s="10" t="s">
        <v>53</v>
      </c>
      <c r="G38" s="11">
        <v>37</v>
      </c>
      <c r="H38" s="11">
        <v>63</v>
      </c>
      <c r="I38" s="161">
        <f t="shared" si="0"/>
        <v>-4.5179827593300503</v>
      </c>
      <c r="J38" s="162" t="s">
        <v>2</v>
      </c>
      <c r="K38" s="161">
        <f t="shared" si="1"/>
        <v>-2.2065945054641829</v>
      </c>
      <c r="L38" s="162" t="s">
        <v>2</v>
      </c>
      <c r="M38" s="163">
        <f t="shared" si="2"/>
        <v>-4.5179827593300503</v>
      </c>
      <c r="N38" s="162" t="s">
        <v>2</v>
      </c>
      <c r="O38" s="163">
        <f t="shared" si="3"/>
        <v>-2.2065945054641829</v>
      </c>
      <c r="P38" s="491" t="s">
        <v>2</v>
      </c>
      <c r="Q38" s="492"/>
    </row>
    <row r="39" spans="1:17" x14ac:dyDescent="0.25">
      <c r="F39" s="10" t="s">
        <v>54</v>
      </c>
      <c r="G39" s="11">
        <v>38</v>
      </c>
      <c r="H39" s="11">
        <v>62</v>
      </c>
      <c r="I39" s="161">
        <f t="shared" si="0"/>
        <v>-4.4021640338318981</v>
      </c>
      <c r="J39" s="162" t="s">
        <v>2</v>
      </c>
      <c r="K39" s="161">
        <f t="shared" si="1"/>
        <v>-2.2760831050174617</v>
      </c>
      <c r="L39" s="162" t="s">
        <v>2</v>
      </c>
      <c r="M39" s="163">
        <f t="shared" si="2"/>
        <v>-4.4021640338318981</v>
      </c>
      <c r="N39" s="162" t="s">
        <v>2</v>
      </c>
      <c r="O39" s="163">
        <f t="shared" si="3"/>
        <v>-2.2760831050174617</v>
      </c>
      <c r="P39" s="491" t="s">
        <v>2</v>
      </c>
      <c r="Q39" s="492"/>
    </row>
    <row r="40" spans="1:17" x14ac:dyDescent="0.25">
      <c r="F40" s="10" t="s">
        <v>55</v>
      </c>
      <c r="G40" s="11">
        <v>39</v>
      </c>
      <c r="H40" s="11">
        <v>61</v>
      </c>
      <c r="I40" s="161">
        <f t="shared" si="0"/>
        <v>-4.2893539297350083</v>
      </c>
      <c r="J40" s="162" t="s">
        <v>2</v>
      </c>
      <c r="K40" s="161">
        <f t="shared" si="1"/>
        <v>-2.3467016498923297</v>
      </c>
      <c r="L40" s="162" t="s">
        <v>2</v>
      </c>
      <c r="M40" s="163">
        <f t="shared" si="2"/>
        <v>-4.2893539297350083</v>
      </c>
      <c r="N40" s="162" t="s">
        <v>2</v>
      </c>
      <c r="O40" s="163">
        <f t="shared" si="3"/>
        <v>-2.3467016498923297</v>
      </c>
      <c r="P40" s="491" t="s">
        <v>2</v>
      </c>
      <c r="Q40" s="492"/>
    </row>
    <row r="41" spans="1:17" x14ac:dyDescent="0.25">
      <c r="F41" s="10" t="s">
        <v>56</v>
      </c>
      <c r="G41" s="11">
        <v>40</v>
      </c>
      <c r="H41" s="11">
        <v>60</v>
      </c>
      <c r="I41" s="161">
        <f t="shared" si="0"/>
        <v>-4.179400086720376</v>
      </c>
      <c r="J41" s="162" t="s">
        <v>2</v>
      </c>
      <c r="K41" s="161">
        <f t="shared" si="1"/>
        <v>-2.4184874961635643</v>
      </c>
      <c r="L41" s="162" t="s">
        <v>2</v>
      </c>
      <c r="M41" s="163">
        <f t="shared" si="2"/>
        <v>-4.179400086720376</v>
      </c>
      <c r="N41" s="162" t="s">
        <v>2</v>
      </c>
      <c r="O41" s="163">
        <f t="shared" si="3"/>
        <v>-2.4184874961635643</v>
      </c>
      <c r="P41" s="491" t="s">
        <v>2</v>
      </c>
      <c r="Q41" s="492"/>
    </row>
    <row r="42" spans="1:17" x14ac:dyDescent="0.25">
      <c r="F42" s="10" t="s">
        <v>57</v>
      </c>
      <c r="G42" s="11">
        <v>41</v>
      </c>
      <c r="H42" s="11">
        <v>59</v>
      </c>
      <c r="I42" s="161">
        <f t="shared" si="0"/>
        <v>-4.0721614328026456</v>
      </c>
      <c r="J42" s="162" t="s">
        <v>2</v>
      </c>
      <c r="K42" s="161">
        <f t="shared" si="1"/>
        <v>-2.4914798835785583</v>
      </c>
      <c r="L42" s="162" t="s">
        <v>2</v>
      </c>
      <c r="M42" s="163">
        <f t="shared" si="2"/>
        <v>-4.0721614328026456</v>
      </c>
      <c r="N42" s="162" t="s">
        <v>2</v>
      </c>
      <c r="O42" s="163">
        <f t="shared" si="3"/>
        <v>-2.4914798835785583</v>
      </c>
      <c r="P42" s="491" t="s">
        <v>2</v>
      </c>
      <c r="Q42" s="492"/>
    </row>
    <row r="43" spans="1:17" x14ac:dyDescent="0.25">
      <c r="F43" s="10" t="s">
        <v>58</v>
      </c>
      <c r="G43" s="11">
        <v>42</v>
      </c>
      <c r="H43" s="11">
        <v>58</v>
      </c>
      <c r="I43" s="161">
        <f>M43</f>
        <v>-3.9675070960209959</v>
      </c>
      <c r="J43" s="162" t="s">
        <v>2</v>
      </c>
      <c r="K43" s="161">
        <f t="shared" si="1"/>
        <v>-2.5657200643706277</v>
      </c>
      <c r="L43" s="162" t="s">
        <v>2</v>
      </c>
      <c r="M43" s="163">
        <f t="shared" si="2"/>
        <v>-3.9675070960209959</v>
      </c>
      <c r="N43" s="162" t="s">
        <v>2</v>
      </c>
      <c r="O43" s="163">
        <f t="shared" si="3"/>
        <v>-2.5657200643706277</v>
      </c>
      <c r="P43" s="491" t="s">
        <v>2</v>
      </c>
      <c r="Q43" s="492"/>
    </row>
    <row r="44" spans="1:17" x14ac:dyDescent="0.25">
      <c r="F44" s="10" t="s">
        <v>59</v>
      </c>
      <c r="G44" s="11">
        <v>43</v>
      </c>
      <c r="H44" s="11">
        <v>57</v>
      </c>
      <c r="I44" s="161">
        <f t="shared" ref="I44:I51" si="4">M44</f>
        <v>-3.8653154442041346</v>
      </c>
      <c r="J44" s="162" t="s">
        <v>2</v>
      </c>
      <c r="K44" s="161">
        <f t="shared" si="1"/>
        <v>-2.6412514432750864</v>
      </c>
      <c r="L44" s="162" t="s">
        <v>2</v>
      </c>
      <c r="M44" s="163">
        <f t="shared" si="2"/>
        <v>-3.8653154442041346</v>
      </c>
      <c r="N44" s="162" t="s">
        <v>2</v>
      </c>
      <c r="O44" s="163">
        <f t="shared" si="3"/>
        <v>-2.6412514432750864</v>
      </c>
      <c r="P44" s="491" t="s">
        <v>2</v>
      </c>
      <c r="Q44" s="492"/>
    </row>
    <row r="45" spans="1:17" x14ac:dyDescent="0.25">
      <c r="F45" s="10" t="s">
        <v>60</v>
      </c>
      <c r="G45" s="11">
        <v>44</v>
      </c>
      <c r="H45" s="11">
        <v>56</v>
      </c>
      <c r="I45" s="161">
        <f t="shared" si="4"/>
        <v>-3.7654732351381259</v>
      </c>
      <c r="J45" s="162" t="s">
        <v>2</v>
      </c>
      <c r="K45" s="161">
        <f t="shared" si="1"/>
        <v>-2.7181197299379956</v>
      </c>
      <c r="L45" s="162" t="s">
        <v>2</v>
      </c>
      <c r="M45" s="163">
        <f t="shared" si="2"/>
        <v>-3.7654732351381259</v>
      </c>
      <c r="N45" s="162" t="s">
        <v>2</v>
      </c>
      <c r="O45" s="163">
        <f t="shared" si="3"/>
        <v>-2.7181197299379956</v>
      </c>
      <c r="P45" s="491" t="s">
        <v>2</v>
      </c>
      <c r="Q45" s="492"/>
    </row>
    <row r="46" spans="1:17" x14ac:dyDescent="0.25">
      <c r="F46" s="10" t="s">
        <v>61</v>
      </c>
      <c r="G46" s="11">
        <v>45</v>
      </c>
      <c r="H46" s="11">
        <v>55</v>
      </c>
      <c r="I46" s="161">
        <f t="shared" si="4"/>
        <v>-3.6678748622465633</v>
      </c>
      <c r="J46" s="162" t="s">
        <v>2</v>
      </c>
      <c r="K46" s="161">
        <f t="shared" si="1"/>
        <v>-2.7963731050575613</v>
      </c>
      <c r="L46" s="162" t="s">
        <v>2</v>
      </c>
      <c r="M46" s="163">
        <f t="shared" si="2"/>
        <v>-3.6678748622465633</v>
      </c>
      <c r="N46" s="162" t="s">
        <v>2</v>
      </c>
      <c r="O46" s="163">
        <f t="shared" si="3"/>
        <v>-2.7963731050575613</v>
      </c>
      <c r="P46" s="491" t="s">
        <v>2</v>
      </c>
      <c r="Q46" s="492"/>
    </row>
    <row r="47" spans="1:17" x14ac:dyDescent="0.25">
      <c r="F47" s="10" t="s">
        <v>62</v>
      </c>
      <c r="G47" s="11">
        <v>46</v>
      </c>
      <c r="H47" s="11">
        <v>54</v>
      </c>
      <c r="I47" s="161">
        <f t="shared" si="4"/>
        <v>-3.5724216831842592</v>
      </c>
      <c r="J47" s="162" t="s">
        <v>2</v>
      </c>
      <c r="K47" s="161">
        <f t="shared" si="1"/>
        <v>-2.8760624017703145</v>
      </c>
      <c r="L47" s="162" t="s">
        <v>2</v>
      </c>
      <c r="M47" s="163">
        <f t="shared" si="2"/>
        <v>-3.5724216831842592</v>
      </c>
      <c r="N47" s="162" t="s">
        <v>2</v>
      </c>
      <c r="O47" s="163">
        <f t="shared" si="3"/>
        <v>-2.8760624017703145</v>
      </c>
      <c r="P47" s="491" t="s">
        <v>2</v>
      </c>
      <c r="Q47" s="492"/>
    </row>
    <row r="48" spans="1:17" x14ac:dyDescent="0.25">
      <c r="F48" s="10" t="s">
        <v>63</v>
      </c>
      <c r="G48" s="11">
        <v>47</v>
      </c>
      <c r="H48" s="11">
        <v>53</v>
      </c>
      <c r="I48" s="161">
        <f t="shared" si="4"/>
        <v>-3.4790214206428258</v>
      </c>
      <c r="J48" s="162" t="s">
        <v>2</v>
      </c>
      <c r="K48" s="161">
        <f t="shared" si="1"/>
        <v>-2.9572413039921095</v>
      </c>
      <c r="L48" s="162" t="s">
        <v>2</v>
      </c>
      <c r="M48" s="163">
        <f t="shared" si="2"/>
        <v>-3.4790214206428258</v>
      </c>
      <c r="N48" s="162" t="s">
        <v>2</v>
      </c>
      <c r="O48" s="163">
        <f t="shared" si="3"/>
        <v>-2.9572413039921095</v>
      </c>
      <c r="P48" s="491" t="s">
        <v>2</v>
      </c>
      <c r="Q48" s="492"/>
    </row>
    <row r="49" spans="6:17" x14ac:dyDescent="0.25">
      <c r="F49" s="10" t="s">
        <v>64</v>
      </c>
      <c r="G49" s="11">
        <v>48</v>
      </c>
      <c r="H49" s="11">
        <v>52</v>
      </c>
      <c r="I49" s="161">
        <f t="shared" si="4"/>
        <v>-3.387587626244128</v>
      </c>
      <c r="J49" s="162" t="s">
        <v>2</v>
      </c>
      <c r="K49" s="161">
        <f t="shared" si="1"/>
        <v>-3.0399665636520083</v>
      </c>
      <c r="L49" s="162" t="s">
        <v>2</v>
      </c>
      <c r="M49" s="163">
        <f t="shared" si="2"/>
        <v>-3.387587626244128</v>
      </c>
      <c r="N49" s="162" t="s">
        <v>2</v>
      </c>
      <c r="O49" s="163">
        <f t="shared" si="3"/>
        <v>-3.0399665636520083</v>
      </c>
      <c r="P49" s="491" t="s">
        <v>2</v>
      </c>
      <c r="Q49" s="492"/>
    </row>
    <row r="50" spans="6:17" x14ac:dyDescent="0.25">
      <c r="F50" s="10" t="s">
        <v>65</v>
      </c>
      <c r="G50" s="11">
        <v>49</v>
      </c>
      <c r="H50" s="11">
        <v>51</v>
      </c>
      <c r="I50" s="161">
        <f t="shared" si="4"/>
        <v>-3.2980391997148635</v>
      </c>
      <c r="J50" s="162" t="s">
        <v>2</v>
      </c>
      <c r="K50" s="161">
        <f t="shared" si="1"/>
        <v>-3.1242982390206366</v>
      </c>
      <c r="L50" s="162" t="s">
        <v>2</v>
      </c>
      <c r="M50" s="163">
        <f t="shared" si="2"/>
        <v>-3.2980391997148635</v>
      </c>
      <c r="N50" s="162" t="s">
        <v>2</v>
      </c>
      <c r="O50" s="163">
        <f t="shared" si="3"/>
        <v>-3.1242982390206366</v>
      </c>
      <c r="P50" s="491" t="s">
        <v>2</v>
      </c>
      <c r="Q50" s="492"/>
    </row>
    <row r="51" spans="6:17" x14ac:dyDescent="0.25">
      <c r="F51" s="10" t="s">
        <v>66</v>
      </c>
      <c r="G51" s="11">
        <v>50</v>
      </c>
      <c r="H51" s="11">
        <v>50</v>
      </c>
      <c r="I51" s="161">
        <v>-3.68</v>
      </c>
      <c r="J51" s="162" t="s">
        <v>2</v>
      </c>
      <c r="K51" s="161">
        <v>-3.54</v>
      </c>
      <c r="L51" s="162" t="s">
        <v>2</v>
      </c>
      <c r="M51" s="163">
        <f t="shared" si="2"/>
        <v>-3.2102999566398123</v>
      </c>
      <c r="N51" s="162" t="s">
        <v>2</v>
      </c>
      <c r="O51" s="163">
        <f t="shared" si="3"/>
        <v>-3.2102999566398123</v>
      </c>
      <c r="P51" s="491" t="s">
        <v>2</v>
      </c>
      <c r="Q51" s="492" t="s">
        <v>124</v>
      </c>
    </row>
  </sheetData>
  <sheetProtection password="E125" sheet="1" objects="1" scenarios="1" selectLockedCells="1"/>
  <mergeCells count="9">
    <mergeCell ref="I1:L1"/>
    <mergeCell ref="M1:P1"/>
    <mergeCell ref="A36:C36"/>
    <mergeCell ref="A27:C27"/>
    <mergeCell ref="A11:C11"/>
    <mergeCell ref="A22:C22"/>
    <mergeCell ref="F1:H1"/>
    <mergeCell ref="A7:C7"/>
    <mergeCell ref="A1:C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Perhitungan</vt:lpstr>
      <vt:lpstr>data_tabel</vt:lpstr>
    </vt:vector>
  </TitlesOfParts>
  <Company>Griya Teknik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Purnawan</dc:creator>
  <cp:lastModifiedBy>Ari Purnawan</cp:lastModifiedBy>
  <dcterms:created xsi:type="dcterms:W3CDTF">2023-07-19T04:32:58Z</dcterms:created>
  <dcterms:modified xsi:type="dcterms:W3CDTF">2023-07-23T15:06:30Z</dcterms:modified>
</cp:coreProperties>
</file>