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https://opticcybercom.sharepoint.com/sites/marketing/Shared Documents/Website/Resources/"/>
    </mc:Choice>
  </mc:AlternateContent>
  <xr:revisionPtr revIDLastSave="70" documentId="8_{9AEBB66D-920F-46FF-8C77-AD67E84BBEAF}" xr6:coauthVersionLast="47" xr6:coauthVersionMax="47" xr10:uidLastSave="{DD636B94-783F-4427-8E37-E719B0D284D4}"/>
  <workbookProtection workbookAlgorithmName="SHA-512" workbookHashValue="mYHQsanZR2kuoj3EczCFKFfb75CP0iQeAMflkmqB/sO41Bqv4VOrN92s5Ao9EBECqOw/UKusEkxMaqE/MS61Gw==" workbookSaltValue="YQ3agABxRRnnZIe3KmYB6w==" workbookSpinCount="100000" lockStructure="1"/>
  <bookViews>
    <workbookView xWindow="-93" yWindow="-93" windowWidth="23226" windowHeight="13866" xr2:uid="{D3338E33-B898-4FA6-A822-4F0A15BCCC45}"/>
  </bookViews>
  <sheets>
    <sheet name="Instructions" sheetId="8" r:id="rId1"/>
    <sheet name="Profile Viewer" sheetId="12" r:id="rId2"/>
    <sheet name="Maturity Reports" sheetId="15" r:id="rId3"/>
    <sheet name="Progress Reports" sheetId="13" r:id="rId4"/>
    <sheet name="CSF2.0" sheetId="7" state="hidden" r:id="rId5"/>
  </sheets>
  <definedNames>
    <definedName name="_xlnm._FilterDatabase" localSheetId="4" hidden="1">'CSF2.0'!$A$1:$A$141</definedName>
    <definedName name="_xlnm._FilterDatabase" localSheetId="1" hidden="1">'Profile Viewer'!$A$1:$F$143</definedName>
    <definedName name="CSFCategories">_xlfn.TEXTBEFORE(_xlfn._xlws.FILTER('Profile Viewer'!$B:$B,'Profile Viewer'!$A:$A="Category",""),":")</definedName>
    <definedName name="CSFFunctions">_xlfn.TEXTBEFORE(_xlfn._xlws.FILTER('Profile Viewer'!$B:$B,('Profile Viewer'!$A:$A&lt;&gt;"Category")*('Profile Viewer'!$A:$A&lt;&gt;"Subcategory")*('Profile Viewer'!$A:$A&lt;&gt;""),""),":")</definedName>
    <definedName name="CSFSubcategories">_xlfn.TEXTBEFORE(_xlfn._xlws.FILTER('Profile Viewer'!$B:$B,'Profile Viewer'!$A:$A="Subcategory",""),":")</definedName>
    <definedName name="MaturityLevels">'CSF2.0'!$K$2:$K$6</definedName>
    <definedName name="ProgressMatrix">'CSF2.0'!$M$2:$N$7</definedName>
    <definedName name="ProjectStatus">'CSF2.0'!$T$2:$T$7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7" l="1" a="1"/>
  <c r="B3" i="7"/>
  <c r="B4" i="7" a="1"/>
  <c r="B4" i="7" s="1"/>
  <c r="B5" i="7" a="1"/>
  <c r="B5" i="7" s="1"/>
  <c r="B6" i="7" a="1"/>
  <c r="B6" i="7"/>
  <c r="B7" i="7" a="1"/>
  <c r="B7" i="7" s="1"/>
  <c r="B8" i="7" a="1"/>
  <c r="B8" i="7" s="1"/>
  <c r="B9" i="7" a="1"/>
  <c r="B9" i="7"/>
  <c r="B10" i="7" a="1"/>
  <c r="B10" i="7" s="1"/>
  <c r="B11" i="7" a="1"/>
  <c r="B11" i="7"/>
  <c r="B12" i="7" a="1"/>
  <c r="B12" i="7"/>
  <c r="B13" i="7" a="1"/>
  <c r="B13" i="7" s="1"/>
  <c r="B14" i="7" a="1"/>
  <c r="B14" i="7"/>
  <c r="B15" i="7" a="1"/>
  <c r="B15" i="7" s="1"/>
  <c r="B16" i="7" a="1"/>
  <c r="B16" i="7"/>
  <c r="B17" i="7" a="1"/>
  <c r="B17" i="7" s="1"/>
  <c r="B18" i="7" a="1"/>
  <c r="B18" i="7" s="1"/>
  <c r="B19" i="7" a="1"/>
  <c r="B19" i="7"/>
  <c r="B20" i="7" a="1"/>
  <c r="B20" i="7" s="1"/>
  <c r="B21" i="7" a="1"/>
  <c r="B21" i="7"/>
  <c r="B22" i="7" a="1"/>
  <c r="B22" i="7"/>
  <c r="B23" i="7" a="1"/>
  <c r="B23" i="7"/>
  <c r="B24" i="7" a="1"/>
  <c r="B24" i="7" s="1"/>
  <c r="B25" i="7" a="1"/>
  <c r="B25" i="7" s="1"/>
  <c r="B26" i="7" a="1"/>
  <c r="B26" i="7"/>
  <c r="B27" i="7" a="1"/>
  <c r="B27" i="7" s="1"/>
  <c r="B28" i="7" a="1"/>
  <c r="B28" i="7" s="1"/>
  <c r="B29" i="7" a="1"/>
  <c r="B29" i="7"/>
  <c r="B30" i="7" a="1"/>
  <c r="B30" i="7" s="1"/>
  <c r="B31" i="7" a="1"/>
  <c r="B31" i="7"/>
  <c r="B32" i="7" a="1"/>
  <c r="B32" i="7"/>
  <c r="B33" i="7" a="1"/>
  <c r="B33" i="7" s="1"/>
  <c r="B34" i="7" a="1"/>
  <c r="B34" i="7" s="1"/>
  <c r="B35" i="7" a="1"/>
  <c r="B35" i="7" s="1"/>
  <c r="B36" i="7" a="1"/>
  <c r="B36" i="7"/>
  <c r="B37" i="7" a="1"/>
  <c r="B37" i="7" s="1"/>
  <c r="B38" i="7" a="1"/>
  <c r="B38" i="7" s="1"/>
  <c r="B39" i="7" a="1"/>
  <c r="B39" i="7" s="1"/>
  <c r="B40" i="7" a="1"/>
  <c r="B40" i="7" s="1"/>
  <c r="B41" i="7" a="1"/>
  <c r="B41" i="7"/>
  <c r="B42" i="7" a="1"/>
  <c r="B42" i="7"/>
  <c r="B43" i="7" a="1"/>
  <c r="B43" i="7" s="1"/>
  <c r="B44" i="7" a="1"/>
  <c r="B44" i="7" s="1"/>
  <c r="B45" i="7" a="1"/>
  <c r="B45" i="7" s="1"/>
  <c r="B46" i="7" a="1"/>
  <c r="B46" i="7"/>
  <c r="B47" i="7" a="1"/>
  <c r="B47" i="7" s="1"/>
  <c r="B48" i="7" a="1"/>
  <c r="B48" i="7" s="1"/>
  <c r="B49" i="7" a="1"/>
  <c r="B49" i="7"/>
  <c r="B50" i="7" a="1"/>
  <c r="B50" i="7" s="1"/>
  <c r="B51" i="7" a="1"/>
  <c r="B51" i="7"/>
  <c r="B52" i="7" a="1"/>
  <c r="B52" i="7"/>
  <c r="B53" i="7" a="1"/>
  <c r="B53" i="7" s="1"/>
  <c r="B54" i="7" a="1"/>
  <c r="B54" i="7" s="1"/>
  <c r="B55" i="7" a="1"/>
  <c r="B55" i="7" s="1"/>
  <c r="B56" i="7" a="1"/>
  <c r="B56" i="7"/>
  <c r="B57" i="7" a="1"/>
  <c r="B57" i="7" s="1"/>
  <c r="B58" i="7" a="1"/>
  <c r="B58" i="7" s="1"/>
  <c r="B59" i="7" a="1"/>
  <c r="B59" i="7"/>
  <c r="B60" i="7" a="1"/>
  <c r="B60" i="7" s="1"/>
  <c r="B61" i="7" a="1"/>
  <c r="B61" i="7"/>
  <c r="B62" i="7" a="1"/>
  <c r="B62" i="7"/>
  <c r="B63" i="7" a="1"/>
  <c r="B63" i="7" s="1"/>
  <c r="B64" i="7" a="1"/>
  <c r="B64" i="7" s="1"/>
  <c r="B65" i="7" a="1"/>
  <c r="B65" i="7" s="1"/>
  <c r="B66" i="7" a="1"/>
  <c r="B66" i="7"/>
  <c r="B67" i="7" a="1"/>
  <c r="B67" i="7" s="1"/>
  <c r="B68" i="7" a="1"/>
  <c r="B68" i="7" s="1"/>
  <c r="B69" i="7" a="1"/>
  <c r="B69" i="7" s="1"/>
  <c r="B70" i="7" a="1"/>
  <c r="B70" i="7" s="1"/>
  <c r="B71" i="7" a="1"/>
  <c r="B71" i="7"/>
  <c r="B72" i="7" a="1"/>
  <c r="B72" i="7"/>
  <c r="B73" i="7" a="1"/>
  <c r="B73" i="7" s="1"/>
  <c r="B74" i="7" a="1"/>
  <c r="B74" i="7" s="1"/>
  <c r="B75" i="7" a="1"/>
  <c r="B75" i="7" s="1"/>
  <c r="B76" i="7" a="1"/>
  <c r="B76" i="7" s="1"/>
  <c r="B77" i="7" a="1"/>
  <c r="B77" i="7" s="1"/>
  <c r="B78" i="7" a="1"/>
  <c r="B78" i="7" s="1"/>
  <c r="B79" i="7" a="1"/>
  <c r="B79" i="7" s="1"/>
  <c r="B80" i="7" a="1"/>
  <c r="B80" i="7" s="1"/>
  <c r="B81" i="7" a="1"/>
  <c r="B81" i="7"/>
  <c r="B82" i="7" a="1"/>
  <c r="B82" i="7"/>
  <c r="B83" i="7" a="1"/>
  <c r="B83" i="7" s="1"/>
  <c r="B84" i="7" a="1"/>
  <c r="B84" i="7" s="1"/>
  <c r="B85" i="7" a="1"/>
  <c r="B85" i="7" s="1"/>
  <c r="B86" i="7" a="1"/>
  <c r="B86" i="7"/>
  <c r="B87" i="7" a="1"/>
  <c r="B87" i="7" s="1"/>
  <c r="B88" i="7" a="1"/>
  <c r="B88" i="7" s="1"/>
  <c r="B89" i="7" a="1"/>
  <c r="B89" i="7" s="1"/>
  <c r="B90" i="7" a="1"/>
  <c r="B90" i="7" s="1"/>
  <c r="B91" i="7" a="1"/>
  <c r="B91" i="7"/>
  <c r="B92" i="7" a="1"/>
  <c r="B92" i="7"/>
  <c r="B93" i="7" a="1"/>
  <c r="B93" i="7" s="1"/>
  <c r="B94" i="7" a="1"/>
  <c r="B94" i="7" s="1"/>
  <c r="B95" i="7" a="1"/>
  <c r="B95" i="7" s="1"/>
  <c r="B96" i="7" a="1"/>
  <c r="B96" i="7"/>
  <c r="B97" i="7" a="1"/>
  <c r="B97" i="7" s="1"/>
  <c r="B98" i="7" a="1"/>
  <c r="B98" i="7" s="1"/>
  <c r="B99" i="7" a="1"/>
  <c r="B99" i="7" s="1"/>
  <c r="B100" i="7" a="1"/>
  <c r="B100" i="7" s="1"/>
  <c r="B101" i="7" a="1"/>
  <c r="B101" i="7"/>
  <c r="B102" i="7" a="1"/>
  <c r="B102" i="7"/>
  <c r="B103" i="7" a="1"/>
  <c r="B103" i="7" s="1"/>
  <c r="B104" i="7" a="1"/>
  <c r="B104" i="7" s="1"/>
  <c r="B105" i="7" a="1"/>
  <c r="B105" i="7" s="1"/>
  <c r="B106" i="7" a="1"/>
  <c r="B106" i="7"/>
  <c r="B107" i="7" a="1"/>
  <c r="B107" i="7" s="1"/>
  <c r="B108" i="7" a="1"/>
  <c r="B108" i="7" s="1"/>
  <c r="B109" i="7" a="1"/>
  <c r="B109" i="7" s="1"/>
  <c r="B110" i="7" a="1"/>
  <c r="B110" i="7" s="1"/>
  <c r="B111" i="7" a="1"/>
  <c r="B111" i="7"/>
  <c r="B112" i="7" a="1"/>
  <c r="B112" i="7"/>
  <c r="B113" i="7" a="1"/>
  <c r="B113" i="7" s="1"/>
  <c r="B114" i="7" a="1"/>
  <c r="B114" i="7" s="1"/>
  <c r="B115" i="7" a="1"/>
  <c r="B115" i="7" s="1"/>
  <c r="B116" i="7" a="1"/>
  <c r="B116" i="7"/>
  <c r="B117" i="7" a="1"/>
  <c r="B117" i="7" s="1"/>
  <c r="B118" i="7" a="1"/>
  <c r="B118" i="7" s="1"/>
  <c r="B119" i="7" a="1"/>
  <c r="B119" i="7" s="1"/>
  <c r="B120" i="7" a="1"/>
  <c r="B120" i="7" s="1"/>
  <c r="B121" i="7" a="1"/>
  <c r="B121" i="7" s="1"/>
  <c r="B122" i="7" a="1"/>
  <c r="B122" i="7"/>
  <c r="B123" i="7" a="1"/>
  <c r="B123" i="7" s="1"/>
  <c r="B124" i="7" a="1"/>
  <c r="B124" i="7" s="1"/>
  <c r="B125" i="7" a="1"/>
  <c r="B125" i="7" s="1"/>
  <c r="B126" i="7" a="1"/>
  <c r="B126" i="7"/>
  <c r="B127" i="7" a="1"/>
  <c r="B127" i="7" s="1"/>
  <c r="B128" i="7" a="1"/>
  <c r="B128" i="7" s="1"/>
  <c r="B129" i="7" a="1"/>
  <c r="B129" i="7" s="1"/>
  <c r="B130" i="7" a="1"/>
  <c r="B130" i="7" s="1"/>
  <c r="B131" i="7" a="1"/>
  <c r="B131" i="7" s="1"/>
  <c r="B132" i="7" a="1"/>
  <c r="B132" i="7" s="1"/>
  <c r="B133" i="7" a="1"/>
  <c r="B133" i="7" s="1"/>
  <c r="B134" i="7" a="1"/>
  <c r="B134" i="7" s="1"/>
  <c r="B135" i="7" a="1"/>
  <c r="B135" i="7" s="1"/>
  <c r="B136" i="7" a="1"/>
  <c r="B136" i="7" s="1"/>
  <c r="B137" i="7" a="1"/>
  <c r="B137" i="7" s="1"/>
  <c r="B138" i="7" a="1"/>
  <c r="B138" i="7" s="1"/>
  <c r="B139" i="7" a="1"/>
  <c r="B139" i="7" s="1"/>
  <c r="B140" i="7" a="1"/>
  <c r="B140" i="7" s="1"/>
  <c r="B141" i="7" a="1"/>
  <c r="B141" i="7" s="1"/>
  <c r="B2" i="7" a="1"/>
  <c r="B2" i="7" s="1"/>
  <c r="I5" i="12"/>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35" i="12"/>
  <c r="I36" i="12"/>
  <c r="I37" i="12"/>
  <c r="I38" i="12"/>
  <c r="I39" i="12"/>
  <c r="I40" i="12"/>
  <c r="I41" i="12"/>
  <c r="I42" i="12"/>
  <c r="I43" i="12"/>
  <c r="I44" i="12"/>
  <c r="I45" i="12"/>
  <c r="I46" i="12"/>
  <c r="I47" i="12"/>
  <c r="I48" i="12"/>
  <c r="I49" i="12"/>
  <c r="I50" i="12"/>
  <c r="I51" i="12"/>
  <c r="I52" i="12"/>
  <c r="I53" i="12"/>
  <c r="I54" i="12"/>
  <c r="I55" i="12"/>
  <c r="I56" i="12"/>
  <c r="I57" i="12"/>
  <c r="I58" i="12"/>
  <c r="I59" i="12"/>
  <c r="I60" i="12"/>
  <c r="I61" i="12"/>
  <c r="I62" i="12"/>
  <c r="I63" i="12"/>
  <c r="I64" i="12"/>
  <c r="I65" i="12"/>
  <c r="I66" i="12"/>
  <c r="I67" i="12"/>
  <c r="I68" i="12"/>
  <c r="I69" i="12"/>
  <c r="I70" i="12"/>
  <c r="I71" i="12"/>
  <c r="I72" i="12"/>
  <c r="I73" i="12"/>
  <c r="I74" i="12"/>
  <c r="I75" i="12"/>
  <c r="I76" i="12"/>
  <c r="I77" i="12"/>
  <c r="I78" i="12"/>
  <c r="I79" i="12"/>
  <c r="I80" i="12"/>
  <c r="I81" i="12"/>
  <c r="I82" i="12"/>
  <c r="I83" i="12"/>
  <c r="I84" i="12"/>
  <c r="I85" i="12"/>
  <c r="I86" i="12"/>
  <c r="I87" i="12"/>
  <c r="I88" i="12"/>
  <c r="I89" i="12"/>
  <c r="I90" i="12"/>
  <c r="I91" i="12"/>
  <c r="I92" i="12"/>
  <c r="I93" i="12"/>
  <c r="I94" i="12"/>
  <c r="I95" i="12"/>
  <c r="I96" i="12"/>
  <c r="I97" i="12"/>
  <c r="I98" i="12"/>
  <c r="I99" i="12"/>
  <c r="I100" i="12"/>
  <c r="I101" i="12"/>
  <c r="I102" i="12"/>
  <c r="I103" i="12"/>
  <c r="I104" i="12"/>
  <c r="I105" i="12"/>
  <c r="I106" i="12"/>
  <c r="I107" i="12"/>
  <c r="I108" i="12"/>
  <c r="I109" i="12"/>
  <c r="I110" i="12"/>
  <c r="I111" i="12"/>
  <c r="I112" i="12"/>
  <c r="I113" i="12"/>
  <c r="I114" i="12"/>
  <c r="I115" i="12"/>
  <c r="I116" i="12"/>
  <c r="I117" i="12"/>
  <c r="I118" i="12"/>
  <c r="I119" i="12"/>
  <c r="I120" i="12"/>
  <c r="I121" i="12"/>
  <c r="I122" i="12"/>
  <c r="I123" i="12"/>
  <c r="I124" i="12"/>
  <c r="I125" i="12"/>
  <c r="I126" i="12"/>
  <c r="I127" i="12"/>
  <c r="I128" i="12"/>
  <c r="I129" i="12"/>
  <c r="I130" i="12"/>
  <c r="I131" i="12"/>
  <c r="I132" i="12"/>
  <c r="I133" i="12"/>
  <c r="I134" i="12"/>
  <c r="I135" i="12"/>
  <c r="I136" i="12"/>
  <c r="I137" i="12"/>
  <c r="I4" i="12"/>
  <c r="K3" i="7"/>
  <c r="K4" i="7"/>
  <c r="K5" i="7"/>
  <c r="K6" i="7"/>
  <c r="K2" i="7"/>
  <c r="K47" i="13"/>
  <c r="G47" i="13"/>
  <c r="C47" i="13"/>
  <c r="E47" i="13"/>
  <c r="A18" i="8"/>
  <c r="A19" i="8"/>
  <c r="A20" i="8"/>
  <c r="A21" i="8"/>
  <c r="A22" i="8"/>
  <c r="A17" i="8"/>
  <c r="J45" i="15"/>
  <c r="K45" i="15"/>
  <c r="I45" i="15"/>
  <c r="D40" i="7"/>
  <c r="A11" i="8"/>
  <c r="A10" i="8"/>
  <c r="A9" i="8"/>
  <c r="A8" i="8"/>
  <c r="A7" i="8"/>
  <c r="A142" i="12" l="1" a="1"/>
  <c r="A142" i="12" s="1"/>
  <c r="A143" i="12" a="1"/>
  <c r="A143" i="12" s="1"/>
  <c r="A139" i="12" a="1"/>
  <c r="A139" i="12" s="1"/>
  <c r="A138" i="12" a="1"/>
  <c r="A138" i="12" s="1"/>
  <c r="A140" i="12" a="1"/>
  <c r="A140" i="12" s="1"/>
  <c r="A141" i="12" a="1"/>
  <c r="A141" i="12" s="1"/>
  <c r="A4" i="12" l="1" a="1"/>
  <c r="A4" i="12" s="1"/>
  <c r="A5" i="12" a="1"/>
  <c r="A5" i="12" s="1"/>
  <c r="A131" i="12" a="1"/>
  <c r="A131" i="12" s="1"/>
  <c r="A89" i="12" a="1"/>
  <c r="A89" i="12" s="1"/>
  <c r="A129" i="12" a="1"/>
  <c r="A129" i="12" s="1"/>
  <c r="A128" i="12" a="1"/>
  <c r="A128" i="12" s="1"/>
  <c r="A36" i="12" a="1"/>
  <c r="A36" i="12" s="1"/>
  <c r="A24" i="12" a="1"/>
  <c r="A24" i="12" s="1"/>
  <c r="A18" i="12" a="1"/>
  <c r="A18" i="12" s="1"/>
  <c r="A13" i="12" a="1"/>
  <c r="A13" i="12" s="1"/>
  <c r="A104" i="12" a="1"/>
  <c r="A104" i="12" s="1"/>
  <c r="A21" i="12" a="1"/>
  <c r="A21" i="12" s="1"/>
  <c r="A10" i="12" a="1"/>
  <c r="A10" i="12" s="1"/>
  <c r="A50" i="12" a="1"/>
  <c r="A50" i="12" s="1"/>
  <c r="A37" i="12" a="1"/>
  <c r="A37" i="12" s="1"/>
  <c r="A55" i="12" a="1"/>
  <c r="A55" i="12" s="1"/>
  <c r="A65" i="12" a="1"/>
  <c r="A65" i="12" s="1"/>
  <c r="A118" i="12" a="1"/>
  <c r="A118" i="12" s="1"/>
  <c r="A33" i="12" a="1"/>
  <c r="A33" i="12" s="1"/>
  <c r="A22" i="12" a="1"/>
  <c r="A22" i="12" s="1"/>
  <c r="A78" i="12" a="1"/>
  <c r="A78" i="12" s="1"/>
  <c r="A63" i="12" a="1"/>
  <c r="A63" i="12" s="1"/>
  <c r="A30" i="12" a="1"/>
  <c r="A30" i="12" s="1"/>
  <c r="A25" i="12" a="1"/>
  <c r="A25" i="12" s="1"/>
  <c r="A85" i="12" a="1"/>
  <c r="A85" i="12" s="1"/>
  <c r="A52" i="12" a="1"/>
  <c r="A52" i="12" s="1"/>
  <c r="A97" i="12" a="1"/>
  <c r="A97" i="12" s="1"/>
  <c r="A31" i="12" a="1"/>
  <c r="A31" i="12" s="1"/>
  <c r="A40" i="12" a="1"/>
  <c r="A40" i="12" s="1"/>
  <c r="A20" i="12" a="1"/>
  <c r="A20" i="12" s="1"/>
  <c r="A99" i="12" a="1"/>
  <c r="A99" i="12" s="1"/>
  <c r="A76" i="12" a="1"/>
  <c r="A76" i="12" s="1"/>
  <c r="A87" i="12" a="1"/>
  <c r="A87" i="12" s="1"/>
  <c r="A84" i="12" a="1"/>
  <c r="A84" i="12" s="1"/>
  <c r="A110" i="12" a="1"/>
  <c r="A110" i="12" s="1"/>
  <c r="A116" i="12" a="1"/>
  <c r="A116" i="12" s="1"/>
  <c r="A12" i="12" a="1"/>
  <c r="A12" i="12" s="1"/>
  <c r="A86" i="12" a="1"/>
  <c r="A86" i="12" s="1"/>
  <c r="A67" i="12" a="1"/>
  <c r="A67" i="12" s="1"/>
  <c r="A132" i="12" a="1"/>
  <c r="A132" i="12" s="1"/>
  <c r="A46" i="12" a="1"/>
  <c r="A46" i="12" s="1"/>
  <c r="A34" i="12" a="1"/>
  <c r="A34" i="12" s="1"/>
  <c r="A79" i="12" a="1"/>
  <c r="A79" i="12" s="1"/>
  <c r="A105" i="12" a="1"/>
  <c r="A105" i="12" s="1"/>
  <c r="A19" i="12" a="1"/>
  <c r="A19" i="12" s="1"/>
  <c r="A107" i="12" a="1"/>
  <c r="A107" i="12" s="1"/>
  <c r="A8" i="12" a="1"/>
  <c r="A8" i="12" s="1"/>
  <c r="A45" i="12" a="1"/>
  <c r="A45" i="12" s="1"/>
  <c r="A70" i="12" a="1"/>
  <c r="A70" i="12" s="1"/>
  <c r="A90" i="12" a="1"/>
  <c r="A90" i="12" s="1"/>
  <c r="A125" i="12" a="1"/>
  <c r="A125" i="12" s="1"/>
  <c r="A119" i="12" a="1"/>
  <c r="A119" i="12" s="1"/>
  <c r="A62" i="12" a="1"/>
  <c r="A62" i="12" s="1"/>
  <c r="A133" i="12" a="1"/>
  <c r="A133" i="12" s="1"/>
  <c r="A43" i="12" a="1"/>
  <c r="A43" i="12" s="1"/>
  <c r="A28" i="12" a="1"/>
  <c r="A28" i="12" s="1"/>
  <c r="A53" i="12" a="1"/>
  <c r="A53" i="12" s="1"/>
  <c r="A32" i="12" a="1"/>
  <c r="A32" i="12" s="1"/>
  <c r="A83" i="12" a="1"/>
  <c r="A83" i="12" s="1"/>
  <c r="A92" i="12" a="1"/>
  <c r="A92" i="12" s="1"/>
  <c r="A42" i="12" a="1"/>
  <c r="A42" i="12" s="1"/>
  <c r="A58" i="12" a="1"/>
  <c r="A58" i="12" s="1"/>
  <c r="A108" i="12" a="1"/>
  <c r="A108" i="12" s="1"/>
  <c r="A73" i="12" a="1"/>
  <c r="A73" i="12" s="1"/>
  <c r="A137" i="12" a="1"/>
  <c r="A137" i="12" s="1"/>
  <c r="A115" i="12" a="1"/>
  <c r="A115" i="12" s="1"/>
  <c r="A113" i="12" a="1"/>
  <c r="A113" i="12" s="1"/>
  <c r="A38" i="12" a="1"/>
  <c r="A38" i="12" s="1"/>
  <c r="A60" i="12" a="1"/>
  <c r="A60" i="12" s="1"/>
  <c r="A48" i="12" a="1"/>
  <c r="A48" i="12" s="1"/>
  <c r="A80" i="12" a="1"/>
  <c r="A80" i="12" s="1"/>
  <c r="A94" i="12" a="1"/>
  <c r="A94" i="12" s="1"/>
  <c r="A100" i="12" a="1"/>
  <c r="A100" i="12" s="1"/>
  <c r="A74" i="12" a="1"/>
  <c r="A74" i="12" s="1"/>
  <c r="A61" i="12" a="1"/>
  <c r="A61" i="12" s="1"/>
  <c r="A96" i="12" a="1"/>
  <c r="A96" i="12" s="1"/>
  <c r="A6" i="12" a="1"/>
  <c r="A6" i="12" s="1"/>
  <c r="A17" i="12" a="1"/>
  <c r="A17" i="12" s="1"/>
  <c r="A75" i="12" a="1"/>
  <c r="A75" i="12" s="1"/>
  <c r="A26" i="12" a="1"/>
  <c r="A26" i="12" s="1"/>
  <c r="A120" i="12" a="1"/>
  <c r="A120" i="12" s="1"/>
  <c r="A64" i="12" a="1"/>
  <c r="A64" i="12" s="1"/>
  <c r="A134" i="12" a="1"/>
  <c r="A134" i="12" s="1"/>
  <c r="A111" i="12" a="1"/>
  <c r="A111" i="12" s="1"/>
  <c r="A136" i="12" a="1"/>
  <c r="A136" i="12" s="1"/>
  <c r="A23" i="12" a="1"/>
  <c r="A23" i="12" s="1"/>
  <c r="A59" i="12" a="1"/>
  <c r="A59" i="12" s="1"/>
  <c r="A39" i="12" a="1"/>
  <c r="A39" i="12" s="1"/>
  <c r="A29" i="12" a="1"/>
  <c r="A29" i="12" s="1"/>
  <c r="A117" i="12" a="1"/>
  <c r="A117" i="12" s="1"/>
  <c r="A27" i="12" a="1"/>
  <c r="A27" i="12" s="1"/>
  <c r="A77" i="12" a="1"/>
  <c r="A77" i="12" s="1"/>
  <c r="A7" i="12" a="1"/>
  <c r="A7" i="12" s="1"/>
  <c r="A93" i="12" a="1"/>
  <c r="A93" i="12" s="1"/>
  <c r="A106" i="12" a="1"/>
  <c r="A106" i="12" s="1"/>
  <c r="A71" i="12" a="1"/>
  <c r="A71" i="12" s="1"/>
  <c r="A44" i="12" a="1"/>
  <c r="A44" i="12" s="1"/>
  <c r="A102" i="12" a="1"/>
  <c r="A102" i="12" s="1"/>
  <c r="A15" i="12" a="1"/>
  <c r="A15" i="12" s="1"/>
  <c r="A114" i="12" a="1"/>
  <c r="A114" i="12" s="1"/>
  <c r="A41" i="12" a="1"/>
  <c r="A41" i="12" s="1"/>
  <c r="A124" i="12" a="1"/>
  <c r="A124" i="12" s="1"/>
  <c r="A68" i="12" a="1"/>
  <c r="A68" i="12" s="1"/>
  <c r="A123" i="12" a="1"/>
  <c r="A123" i="12" s="1"/>
  <c r="A14" i="12" a="1"/>
  <c r="A14" i="12" s="1"/>
  <c r="A101" i="12" a="1"/>
  <c r="A101" i="12" s="1"/>
  <c r="A127" i="12" a="1"/>
  <c r="A127" i="12" s="1"/>
  <c r="A121" i="12" a="1"/>
  <c r="A121" i="12" s="1"/>
  <c r="A51" i="12" a="1"/>
  <c r="A51" i="12" s="1"/>
  <c r="A81" i="12" a="1"/>
  <c r="A81" i="12" s="1"/>
  <c r="A103" i="12" a="1"/>
  <c r="A103" i="12" s="1"/>
  <c r="A9" i="12" a="1"/>
  <c r="A9" i="12" s="1"/>
  <c r="A126" i="12" a="1"/>
  <c r="A126" i="12" s="1"/>
  <c r="A98" i="12" a="1"/>
  <c r="A98" i="12" s="1"/>
  <c r="A16" i="12" a="1"/>
  <c r="A16" i="12" s="1"/>
  <c r="A135" i="12" a="1"/>
  <c r="A135" i="12" s="1"/>
  <c r="A69" i="12" a="1"/>
  <c r="A69" i="12" s="1"/>
  <c r="A66" i="12" a="1"/>
  <c r="A66" i="12" s="1"/>
  <c r="A112" i="12" a="1"/>
  <c r="A112" i="12" s="1"/>
  <c r="A57" i="12" a="1"/>
  <c r="A57" i="12" s="1"/>
  <c r="A11" i="12" a="1"/>
  <c r="A11" i="12" s="1"/>
  <c r="A72" i="12" a="1"/>
  <c r="A72" i="12" s="1"/>
  <c r="A88" i="12" a="1"/>
  <c r="A88" i="12" s="1"/>
  <c r="A35" i="12" a="1"/>
  <c r="A35" i="12" s="1"/>
  <c r="A49" i="12" a="1"/>
  <c r="A49" i="12" s="1"/>
  <c r="A130" i="12" a="1"/>
  <c r="A130" i="12" s="1"/>
  <c r="A47" i="12" a="1"/>
  <c r="A47" i="12" s="1"/>
  <c r="A82" i="12" a="1"/>
  <c r="A82" i="12" s="1"/>
  <c r="A91" i="12" a="1"/>
  <c r="A91" i="12" s="1"/>
  <c r="A56" i="12" a="1"/>
  <c r="A56" i="12" s="1"/>
  <c r="A109" i="12" a="1"/>
  <c r="A109" i="12" s="1"/>
  <c r="A54" i="12" a="1"/>
  <c r="A54" i="12" s="1"/>
  <c r="A122" i="12" a="1"/>
  <c r="A122" i="12" s="1"/>
  <c r="A95" i="12" a="1"/>
  <c r="A95" i="12" s="1"/>
  <c r="B46" i="15" l="1" a="1"/>
  <c r="H46" i="15" a="1"/>
  <c r="N46" i="15" a="1"/>
  <c r="O151" i="15" s="1" a="1"/>
  <c r="O151" i="15" s="1"/>
  <c r="J48" i="13" a="1"/>
  <c r="F48" i="13" a="1"/>
  <c r="B48" i="13" a="1"/>
  <c r="G47" i="15" l="1"/>
  <c r="G48" i="15"/>
  <c r="G49" i="15"/>
  <c r="G50" i="15"/>
  <c r="G51" i="15"/>
  <c r="G52" i="15"/>
  <c r="G53" i="15"/>
  <c r="G54" i="15"/>
  <c r="G55" i="15"/>
  <c r="G56" i="15"/>
  <c r="G57" i="15"/>
  <c r="G58" i="15"/>
  <c r="G59" i="15"/>
  <c r="G60" i="15"/>
  <c r="G61" i="15"/>
  <c r="G62" i="15"/>
  <c r="G63" i="15"/>
  <c r="G64" i="15"/>
  <c r="G67" i="15"/>
  <c r="G65" i="15"/>
  <c r="G66" i="15"/>
  <c r="A47" i="15"/>
  <c r="A48" i="15"/>
  <c r="A49" i="15"/>
  <c r="A50" i="15"/>
  <c r="A51" i="15"/>
  <c r="D50" i="13" a="1"/>
  <c r="D50" i="13" s="1"/>
  <c r="C50" i="13" s="1" a="1"/>
  <c r="C50" i="13" s="1"/>
  <c r="D52" i="13" a="1"/>
  <c r="D52" i="13" s="1"/>
  <c r="C52" i="13" s="1" a="1"/>
  <c r="C52" i="13" s="1"/>
  <c r="D53" i="13" a="1"/>
  <c r="D53" i="13" s="1"/>
  <c r="C53" i="13" s="1" a="1"/>
  <c r="C53" i="13" s="1"/>
  <c r="A49" i="13"/>
  <c r="A52" i="13"/>
  <c r="D49" i="13" a="1"/>
  <c r="D49" i="13" s="1"/>
  <c r="C49" i="13" s="1" a="1"/>
  <c r="C49" i="13" s="1"/>
  <c r="D51" i="13" a="1"/>
  <c r="D51" i="13" s="1"/>
  <c r="C51" i="13" s="1" a="1"/>
  <c r="C51" i="13" s="1"/>
  <c r="A50" i="13"/>
  <c r="A51" i="13"/>
  <c r="A53" i="13"/>
  <c r="H46" i="15"/>
  <c r="G46" i="15" s="1"/>
  <c r="B46" i="15"/>
  <c r="A46" i="15" s="1"/>
  <c r="P87" i="15" a="1"/>
  <c r="P87" i="15" s="1"/>
  <c r="P109" i="15" a="1"/>
  <c r="P109" i="15" s="1"/>
  <c r="P111" i="15" a="1"/>
  <c r="P111" i="15" s="1"/>
  <c r="P93" i="15" a="1"/>
  <c r="P93" i="15" s="1"/>
  <c r="P115" i="15" a="1"/>
  <c r="P115" i="15" s="1"/>
  <c r="P137" i="15" a="1"/>
  <c r="P137" i="15" s="1"/>
  <c r="P99" i="15" a="1"/>
  <c r="P99" i="15" s="1"/>
  <c r="P101" i="15" a="1"/>
  <c r="P101" i="15" s="1"/>
  <c r="P103" i="15" a="1"/>
  <c r="P103" i="15" s="1"/>
  <c r="P125" i="15" a="1"/>
  <c r="P125" i="15" s="1"/>
  <c r="O133" i="15" a="1"/>
  <c r="O133" i="15" s="1"/>
  <c r="P107" i="15" a="1"/>
  <c r="P107" i="15" s="1"/>
  <c r="P129" i="15" a="1"/>
  <c r="P129" i="15" s="1"/>
  <c r="P131" i="15" a="1"/>
  <c r="P131" i="15" s="1"/>
  <c r="P113" i="15" a="1"/>
  <c r="P113" i="15" s="1"/>
  <c r="P135" i="15" a="1"/>
  <c r="P135" i="15" s="1"/>
  <c r="O71" i="15" a="1"/>
  <c r="O71" i="15" s="1"/>
  <c r="P119" i="15" a="1"/>
  <c r="P119" i="15" s="1"/>
  <c r="P121" i="15" a="1"/>
  <c r="P121" i="15" s="1"/>
  <c r="P123" i="15" a="1"/>
  <c r="P123" i="15" s="1"/>
  <c r="P145" i="15" a="1"/>
  <c r="P145" i="15" s="1"/>
  <c r="O105" i="15" a="1"/>
  <c r="O105" i="15" s="1"/>
  <c r="O131" i="15" a="1"/>
  <c r="O131" i="15" s="1"/>
  <c r="O95" i="15" a="1"/>
  <c r="O95" i="15" s="1"/>
  <c r="O119" i="15" a="1"/>
  <c r="O119" i="15" s="1"/>
  <c r="O113" i="15" a="1"/>
  <c r="O113" i="15" s="1"/>
  <c r="O115" i="15" a="1"/>
  <c r="O115" i="15" s="1"/>
  <c r="O117" i="15" a="1"/>
  <c r="O117" i="15" s="1"/>
  <c r="O139" i="15" a="1"/>
  <c r="O139" i="15" s="1"/>
  <c r="O135" i="15" a="1"/>
  <c r="O135" i="15" s="1"/>
  <c r="O137" i="15" a="1"/>
  <c r="O137" i="15" s="1"/>
  <c r="P96" i="15" a="1"/>
  <c r="P96" i="15" s="1"/>
  <c r="P78" i="15" a="1"/>
  <c r="P78" i="15" s="1"/>
  <c r="P127" i="15" a="1"/>
  <c r="P127" i="15" s="1"/>
  <c r="P149" i="15" a="1"/>
  <c r="P149" i="15" s="1"/>
  <c r="P151" i="15" a="1"/>
  <c r="P151" i="15" s="1"/>
  <c r="Q151" i="15" s="1"/>
  <c r="P133" i="15" a="1"/>
  <c r="P133" i="15" s="1"/>
  <c r="O69" i="15" a="1"/>
  <c r="O69" i="15" s="1"/>
  <c r="O91" i="15" a="1"/>
  <c r="O91" i="15" s="1"/>
  <c r="P139" i="15" a="1"/>
  <c r="P139" i="15" s="1"/>
  <c r="P141" i="15" a="1"/>
  <c r="P141" i="15" s="1"/>
  <c r="P143" i="15" a="1"/>
  <c r="P143" i="15" s="1"/>
  <c r="O79" i="15" a="1"/>
  <c r="O79" i="15" s="1"/>
  <c r="P86" i="15" a="1"/>
  <c r="P86" i="15" s="1"/>
  <c r="P70" i="15" a="1"/>
  <c r="P70" i="15" s="1"/>
  <c r="P72" i="15" a="1"/>
  <c r="P72" i="15" s="1"/>
  <c r="P147" i="15" a="1"/>
  <c r="P147" i="15" s="1"/>
  <c r="O83" i="15" a="1"/>
  <c r="O83" i="15" s="1"/>
  <c r="O85" i="15" a="1"/>
  <c r="O85" i="15" s="1"/>
  <c r="O87" i="15" a="1"/>
  <c r="O87" i="15" s="1"/>
  <c r="O89" i="15" a="1"/>
  <c r="O89" i="15" s="1"/>
  <c r="O111" i="15" a="1"/>
  <c r="O111" i="15" s="1"/>
  <c r="O73" i="15" a="1"/>
  <c r="O73" i="15" s="1"/>
  <c r="O75" i="15" a="1"/>
  <c r="O75" i="15" s="1"/>
  <c r="O77" i="15" a="1"/>
  <c r="O77" i="15" s="1"/>
  <c r="O99" i="15" a="1"/>
  <c r="O99" i="15" s="1"/>
  <c r="Q99" i="15" s="1"/>
  <c r="O107" i="15" a="1"/>
  <c r="O107" i="15" s="1"/>
  <c r="O93" i="15" a="1"/>
  <c r="O93" i="15" s="1"/>
  <c r="O97" i="15" a="1"/>
  <c r="O97" i="15" s="1"/>
  <c r="O81" i="15" a="1"/>
  <c r="O81" i="15" s="1"/>
  <c r="O103" i="15" a="1"/>
  <c r="O103" i="15" s="1"/>
  <c r="O109" i="15" a="1"/>
  <c r="O109" i="15" s="1"/>
  <c r="Q109" i="15" s="1"/>
  <c r="P76" i="15" a="1"/>
  <c r="P76" i="15" s="1"/>
  <c r="O101" i="15" a="1"/>
  <c r="O101" i="15" s="1"/>
  <c r="O123" i="15" a="1"/>
  <c r="O123" i="15" s="1"/>
  <c r="O125" i="15" a="1"/>
  <c r="O125" i="15" s="1"/>
  <c r="O127" i="15" a="1"/>
  <c r="O127" i="15" s="1"/>
  <c r="O129" i="15" a="1"/>
  <c r="O129" i="15" s="1"/>
  <c r="O121" i="15" a="1"/>
  <c r="O121" i="15" s="1"/>
  <c r="O143" i="15" a="1"/>
  <c r="O143" i="15" s="1"/>
  <c r="O145" i="15" a="1"/>
  <c r="O145" i="15" s="1"/>
  <c r="O147" i="15" a="1"/>
  <c r="O147" i="15" s="1"/>
  <c r="O149" i="15" a="1"/>
  <c r="O149" i="15" s="1"/>
  <c r="O141" i="15" a="1"/>
  <c r="O141" i="15" s="1"/>
  <c r="P68" i="15" a="1"/>
  <c r="P68" i="15" s="1"/>
  <c r="P90" i="15" a="1"/>
  <c r="P90" i="15" s="1"/>
  <c r="P92" i="15" a="1"/>
  <c r="P92" i="15" s="1"/>
  <c r="P74" i="15" a="1"/>
  <c r="P74" i="15" s="1"/>
  <c r="P116" i="15" a="1"/>
  <c r="P116" i="15" s="1"/>
  <c r="P98" i="15" a="1"/>
  <c r="P98" i="15" s="1"/>
  <c r="P80" i="15" a="1"/>
  <c r="P80" i="15" s="1"/>
  <c r="P82" i="15" a="1"/>
  <c r="P82" i="15" s="1"/>
  <c r="P104" i="15" a="1"/>
  <c r="P104" i="15" s="1"/>
  <c r="P126" i="15" a="1"/>
  <c r="P126" i="15" s="1"/>
  <c r="P130" i="15" a="1"/>
  <c r="P130" i="15" s="1"/>
  <c r="O70" i="15" a="1"/>
  <c r="O70" i="15" s="1"/>
  <c r="P122" i="15" a="1"/>
  <c r="P122" i="15" s="1"/>
  <c r="O126" i="15" a="1"/>
  <c r="O126" i="15" s="1"/>
  <c r="O112" i="15" a="1"/>
  <c r="O112" i="15" s="1"/>
  <c r="O96" i="15" a="1"/>
  <c r="O96" i="15" s="1"/>
  <c r="O140" i="15" a="1"/>
  <c r="O140" i="15" s="1"/>
  <c r="O102" i="15" a="1"/>
  <c r="O102" i="15" s="1"/>
  <c r="O124" i="15" a="1"/>
  <c r="O124" i="15" s="1"/>
  <c r="O146" i="15" a="1"/>
  <c r="O146" i="15" s="1"/>
  <c r="O108" i="15" a="1"/>
  <c r="O108" i="15" s="1"/>
  <c r="O150" i="15" a="1"/>
  <c r="O150" i="15" s="1"/>
  <c r="O132" i="15" a="1"/>
  <c r="O132" i="15" s="1"/>
  <c r="O116" i="15" a="1"/>
  <c r="O116" i="15" s="1"/>
  <c r="O138" i="15" a="1"/>
  <c r="O138" i="15" s="1"/>
  <c r="O122" i="15" a="1"/>
  <c r="O122" i="15" s="1"/>
  <c r="P85" i="15" a="1"/>
  <c r="P85" i="15" s="1"/>
  <c r="P88" i="15" a="1"/>
  <c r="P88" i="15" s="1"/>
  <c r="P110" i="15" a="1"/>
  <c r="P110" i="15" s="1"/>
  <c r="P112" i="15" a="1"/>
  <c r="P112" i="15" s="1"/>
  <c r="P94" i="15" a="1"/>
  <c r="P94" i="15" s="1"/>
  <c r="P136" i="15" a="1"/>
  <c r="P136" i="15" s="1"/>
  <c r="P118" i="15" a="1"/>
  <c r="P118" i="15" s="1"/>
  <c r="P100" i="15" a="1"/>
  <c r="P100" i="15" s="1"/>
  <c r="P102" i="15" a="1"/>
  <c r="P102" i="15" s="1"/>
  <c r="P124" i="15" a="1"/>
  <c r="P124" i="15" s="1"/>
  <c r="P146" i="15" a="1"/>
  <c r="P146" i="15" s="1"/>
  <c r="P108" i="15" a="1"/>
  <c r="P108" i="15" s="1"/>
  <c r="P132" i="15" a="1"/>
  <c r="P132" i="15" s="1"/>
  <c r="P114" i="15" a="1"/>
  <c r="P114" i="15" s="1"/>
  <c r="P138" i="15" a="1"/>
  <c r="P138" i="15" s="1"/>
  <c r="P120" i="15" a="1"/>
  <c r="P120" i="15" s="1"/>
  <c r="P144" i="15" a="1"/>
  <c r="P144" i="15" s="1"/>
  <c r="O80" i="15" a="1"/>
  <c r="O80" i="15" s="1"/>
  <c r="P128" i="15" a="1"/>
  <c r="P128" i="15" s="1"/>
  <c r="P150" i="15" a="1"/>
  <c r="P150" i="15" s="1"/>
  <c r="O86" i="15" a="1"/>
  <c r="O86" i="15" s="1"/>
  <c r="P134" i="15" a="1"/>
  <c r="P134" i="15" s="1"/>
  <c r="O90" i="15" a="1"/>
  <c r="O90" i="15" s="1"/>
  <c r="O72" i="15" a="1"/>
  <c r="O72" i="15" s="1"/>
  <c r="P140" i="15" a="1"/>
  <c r="P140" i="15" s="1"/>
  <c r="P142" i="15" a="1"/>
  <c r="P142" i="15" s="1"/>
  <c r="O78" i="15" a="1"/>
  <c r="O78" i="15" s="1"/>
  <c r="O100" i="15" a="1"/>
  <c r="O100" i="15" s="1"/>
  <c r="O104" i="15" a="1"/>
  <c r="O104" i="15" s="1"/>
  <c r="O148" i="15" a="1"/>
  <c r="O148" i="15" s="1"/>
  <c r="P77" i="15" a="1"/>
  <c r="P77" i="15" s="1"/>
  <c r="P148" i="15" a="1"/>
  <c r="P148" i="15" s="1"/>
  <c r="O84" i="15" a="1"/>
  <c r="O84" i="15" s="1"/>
  <c r="O106" i="15" a="1"/>
  <c r="O106" i="15" s="1"/>
  <c r="O68" i="15" a="1"/>
  <c r="O68" i="15" s="1"/>
  <c r="O110" i="15" a="1"/>
  <c r="O110" i="15" s="1"/>
  <c r="O92" i="15" a="1"/>
  <c r="O92" i="15" s="1"/>
  <c r="O74" i="15" a="1"/>
  <c r="O74" i="15" s="1"/>
  <c r="O76" i="15" a="1"/>
  <c r="O76" i="15" s="1"/>
  <c r="O98" i="15" a="1"/>
  <c r="O98" i="15" s="1"/>
  <c r="O120" i="15" a="1"/>
  <c r="O120" i="15" s="1"/>
  <c r="O82" i="15" a="1"/>
  <c r="O82" i="15" s="1"/>
  <c r="O88" i="15" a="1"/>
  <c r="O88" i="15" s="1"/>
  <c r="O130" i="15" a="1"/>
  <c r="O130" i="15" s="1"/>
  <c r="O94" i="15" a="1"/>
  <c r="O94" i="15" s="1"/>
  <c r="O118" i="15" a="1"/>
  <c r="O118" i="15" s="1"/>
  <c r="O114" i="15" a="1"/>
  <c r="O114" i="15" s="1"/>
  <c r="O144" i="15" a="1"/>
  <c r="O144" i="15" s="1"/>
  <c r="O128" i="15" a="1"/>
  <c r="O128" i="15" s="1"/>
  <c r="O134" i="15" a="1"/>
  <c r="O134" i="15" s="1"/>
  <c r="O136" i="15" a="1"/>
  <c r="O136" i="15" s="1"/>
  <c r="P75" i="15" a="1"/>
  <c r="P75" i="15" s="1"/>
  <c r="P97" i="15" a="1"/>
  <c r="P97" i="15" s="1"/>
  <c r="O142" i="15" a="1"/>
  <c r="O142" i="15" s="1"/>
  <c r="P69" i="15" a="1"/>
  <c r="P69" i="15" s="1"/>
  <c r="P71" i="15" a="1"/>
  <c r="P71" i="15" s="1"/>
  <c r="P89" i="15" a="1"/>
  <c r="P89" i="15" s="1"/>
  <c r="P91" i="15" a="1"/>
  <c r="P91" i="15" s="1"/>
  <c r="P73" i="15" a="1"/>
  <c r="P73" i="15" s="1"/>
  <c r="P95" i="15" a="1"/>
  <c r="P95" i="15" s="1"/>
  <c r="P117" i="15" a="1"/>
  <c r="P117" i="15" s="1"/>
  <c r="P79" i="15" a="1"/>
  <c r="P79" i="15" s="1"/>
  <c r="P81" i="15" a="1"/>
  <c r="P81" i="15" s="1"/>
  <c r="P83" i="15" a="1"/>
  <c r="P83" i="15" s="1"/>
  <c r="P105" i="15" a="1"/>
  <c r="P105" i="15" s="1"/>
  <c r="P84" i="15" a="1"/>
  <c r="P84" i="15" s="1"/>
  <c r="P106" i="15" a="1"/>
  <c r="P106" i="15" s="1"/>
  <c r="P47" i="15" a="1"/>
  <c r="P47" i="15" s="1"/>
  <c r="P67" i="15" a="1"/>
  <c r="P67" i="15" s="1"/>
  <c r="O61" i="15" a="1"/>
  <c r="O61" i="15" s="1"/>
  <c r="P48" i="15" a="1"/>
  <c r="P48" i="15" s="1"/>
  <c r="O62" i="15" a="1"/>
  <c r="O62" i="15" s="1"/>
  <c r="P49" i="15" a="1"/>
  <c r="P49" i="15" s="1"/>
  <c r="O63" i="15" a="1"/>
  <c r="O63" i="15" s="1"/>
  <c r="P50" i="15" a="1"/>
  <c r="P50" i="15" s="1"/>
  <c r="O64" i="15" a="1"/>
  <c r="O64" i="15" s="1"/>
  <c r="P51" i="15" a="1"/>
  <c r="P51" i="15" s="1"/>
  <c r="O65" i="15" a="1"/>
  <c r="O65" i="15" s="1"/>
  <c r="P52" i="15" a="1"/>
  <c r="P52" i="15" s="1"/>
  <c r="O66" i="15" a="1"/>
  <c r="O66" i="15" s="1"/>
  <c r="P53" i="15" a="1"/>
  <c r="P53" i="15" s="1"/>
  <c r="O47" i="15" a="1"/>
  <c r="O47" i="15" s="1"/>
  <c r="O67" i="15" a="1"/>
  <c r="O67" i="15" s="1"/>
  <c r="P54" i="15" a="1"/>
  <c r="P54" i="15" s="1"/>
  <c r="O48" i="15" a="1"/>
  <c r="O48" i="15" s="1"/>
  <c r="P55" i="15" a="1"/>
  <c r="P55" i="15" s="1"/>
  <c r="O49" i="15" a="1"/>
  <c r="O49" i="15" s="1"/>
  <c r="P56" i="15" a="1"/>
  <c r="P56" i="15" s="1"/>
  <c r="O50" i="15" a="1"/>
  <c r="O50" i="15" s="1"/>
  <c r="P57" i="15" a="1"/>
  <c r="P57" i="15" s="1"/>
  <c r="O51" i="15" a="1"/>
  <c r="O51" i="15" s="1"/>
  <c r="P58" i="15" a="1"/>
  <c r="P58" i="15" s="1"/>
  <c r="O52" i="15" a="1"/>
  <c r="O52" i="15" s="1"/>
  <c r="P59" i="15" a="1"/>
  <c r="P59" i="15" s="1"/>
  <c r="O53" i="15" a="1"/>
  <c r="O53" i="15" s="1"/>
  <c r="P60" i="15" a="1"/>
  <c r="P60" i="15" s="1"/>
  <c r="O54" i="15" a="1"/>
  <c r="O54" i="15" s="1"/>
  <c r="P61" i="15" a="1"/>
  <c r="P61" i="15" s="1"/>
  <c r="O55" i="15" a="1"/>
  <c r="O55" i="15" s="1"/>
  <c r="P62" i="15" a="1"/>
  <c r="P62" i="15" s="1"/>
  <c r="O56" i="15" a="1"/>
  <c r="O56" i="15" s="1"/>
  <c r="P63" i="15" a="1"/>
  <c r="P63" i="15" s="1"/>
  <c r="O57" i="15" a="1"/>
  <c r="O57" i="15" s="1"/>
  <c r="P64" i="15" a="1"/>
  <c r="P64" i="15" s="1"/>
  <c r="O58" i="15" a="1"/>
  <c r="O58" i="15" s="1"/>
  <c r="P65" i="15" a="1"/>
  <c r="P65" i="15" s="1"/>
  <c r="O59" i="15" a="1"/>
  <c r="O59" i="15" s="1"/>
  <c r="P66" i="15" a="1"/>
  <c r="P66" i="15" s="1"/>
  <c r="O60" i="15" a="1"/>
  <c r="O60" i="15" s="1"/>
  <c r="L56" i="13" a="1"/>
  <c r="L56" i="13" s="1"/>
  <c r="K56" i="13" s="1" a="1"/>
  <c r="K56" i="13" s="1"/>
  <c r="L66" i="13" a="1"/>
  <c r="L66" i="13" s="1"/>
  <c r="K66" i="13" s="1" a="1"/>
  <c r="K66" i="13" s="1"/>
  <c r="L76" i="13" a="1"/>
  <c r="L76" i="13" s="1"/>
  <c r="K76" i="13" s="1" a="1"/>
  <c r="K76" i="13" s="1"/>
  <c r="L86" i="13" a="1"/>
  <c r="L86" i="13" s="1"/>
  <c r="K86" i="13" s="1" a="1"/>
  <c r="K86" i="13" s="1"/>
  <c r="L96" i="13" a="1"/>
  <c r="L96" i="13" s="1"/>
  <c r="K96" i="13" s="1" a="1"/>
  <c r="K96" i="13" s="1"/>
  <c r="L106" i="13" a="1"/>
  <c r="L106" i="13" s="1"/>
  <c r="K106" i="13" s="1" a="1"/>
  <c r="K106" i="13" s="1"/>
  <c r="L116" i="13" a="1"/>
  <c r="L116" i="13" s="1"/>
  <c r="K116" i="13" s="1" a="1"/>
  <c r="K116" i="13" s="1"/>
  <c r="L126" i="13" a="1"/>
  <c r="L126" i="13" s="1"/>
  <c r="K126" i="13" s="1" a="1"/>
  <c r="K126" i="13" s="1"/>
  <c r="L136" i="13" a="1"/>
  <c r="L136" i="13" s="1"/>
  <c r="K136" i="13" s="1" a="1"/>
  <c r="K136" i="13" s="1"/>
  <c r="L146" i="13" a="1"/>
  <c r="L146" i="13" s="1"/>
  <c r="K146" i="13" s="1" a="1"/>
  <c r="K146" i="13" s="1"/>
  <c r="L57" i="13" a="1"/>
  <c r="L57" i="13" s="1"/>
  <c r="K57" i="13" s="1" a="1"/>
  <c r="K57" i="13" s="1"/>
  <c r="L67" i="13" a="1"/>
  <c r="L67" i="13" s="1"/>
  <c r="K67" i="13" s="1" a="1"/>
  <c r="K67" i="13" s="1"/>
  <c r="L77" i="13" a="1"/>
  <c r="L77" i="13" s="1"/>
  <c r="K77" i="13" s="1" a="1"/>
  <c r="K77" i="13" s="1"/>
  <c r="L87" i="13" a="1"/>
  <c r="L87" i="13" s="1"/>
  <c r="K87" i="13" s="1" a="1"/>
  <c r="K87" i="13" s="1"/>
  <c r="L97" i="13" a="1"/>
  <c r="L97" i="13" s="1"/>
  <c r="K97" i="13" s="1" a="1"/>
  <c r="K97" i="13" s="1"/>
  <c r="L107" i="13" a="1"/>
  <c r="L107" i="13" s="1"/>
  <c r="K107" i="13" s="1" a="1"/>
  <c r="K107" i="13" s="1"/>
  <c r="L117" i="13" a="1"/>
  <c r="L117" i="13" s="1"/>
  <c r="K117" i="13" s="1" a="1"/>
  <c r="K117" i="13" s="1"/>
  <c r="L127" i="13" a="1"/>
  <c r="L127" i="13" s="1"/>
  <c r="K127" i="13" s="1" a="1"/>
  <c r="K127" i="13" s="1"/>
  <c r="L137" i="13" a="1"/>
  <c r="L137" i="13" s="1"/>
  <c r="K137" i="13" s="1" a="1"/>
  <c r="K137" i="13" s="1"/>
  <c r="L147" i="13" a="1"/>
  <c r="L147" i="13" s="1"/>
  <c r="K147" i="13" s="1" a="1"/>
  <c r="K147" i="13" s="1"/>
  <c r="L123" i="13" a="1"/>
  <c r="L123" i="13" s="1"/>
  <c r="K123" i="13" s="1" a="1"/>
  <c r="K123" i="13" s="1"/>
  <c r="L69" i="13" a="1"/>
  <c r="L69" i="13" s="1"/>
  <c r="K69" i="13" s="1" a="1"/>
  <c r="K69" i="13" s="1"/>
  <c r="L109" i="13" a="1"/>
  <c r="L109" i="13" s="1"/>
  <c r="K109" i="13" s="1" a="1"/>
  <c r="K109" i="13" s="1"/>
  <c r="L149" i="13" a="1"/>
  <c r="L149" i="13" s="1"/>
  <c r="K149" i="13" s="1" a="1"/>
  <c r="K149" i="13" s="1"/>
  <c r="L82" i="13" a="1"/>
  <c r="L82" i="13" s="1"/>
  <c r="K82" i="13" s="1" a="1"/>
  <c r="K82" i="13" s="1"/>
  <c r="L132" i="13" a="1"/>
  <c r="L132" i="13" s="1"/>
  <c r="K132" i="13" s="1" a="1"/>
  <c r="K132" i="13" s="1"/>
  <c r="L53" i="13" a="1"/>
  <c r="L53" i="13" s="1"/>
  <c r="K53" i="13" s="1" a="1"/>
  <c r="K53" i="13" s="1"/>
  <c r="L103" i="13" a="1"/>
  <c r="L103" i="13" s="1"/>
  <c r="K103" i="13" s="1" a="1"/>
  <c r="K103" i="13" s="1"/>
  <c r="L133" i="13" a="1"/>
  <c r="L133" i="13" s="1"/>
  <c r="K133" i="13" s="1" a="1"/>
  <c r="K133" i="13" s="1"/>
  <c r="L84" i="13" a="1"/>
  <c r="L84" i="13" s="1"/>
  <c r="K84" i="13" s="1" a="1"/>
  <c r="K84" i="13" s="1"/>
  <c r="L58" i="13" a="1"/>
  <c r="L58" i="13" s="1"/>
  <c r="K58" i="13" s="1" a="1"/>
  <c r="K58" i="13" s="1"/>
  <c r="L68" i="13" a="1"/>
  <c r="L68" i="13" s="1"/>
  <c r="K68" i="13" s="1" a="1"/>
  <c r="K68" i="13" s="1"/>
  <c r="L78" i="13" a="1"/>
  <c r="L78" i="13" s="1"/>
  <c r="K78" i="13" s="1" a="1"/>
  <c r="K78" i="13" s="1"/>
  <c r="L88" i="13" a="1"/>
  <c r="L88" i="13" s="1"/>
  <c r="K88" i="13" s="1" a="1"/>
  <c r="K88" i="13" s="1"/>
  <c r="L98" i="13" a="1"/>
  <c r="L98" i="13" s="1"/>
  <c r="K98" i="13" s="1" a="1"/>
  <c r="K98" i="13" s="1"/>
  <c r="L108" i="13" a="1"/>
  <c r="L108" i="13" s="1"/>
  <c r="K108" i="13" s="1" a="1"/>
  <c r="K108" i="13" s="1"/>
  <c r="L118" i="13" a="1"/>
  <c r="L118" i="13" s="1"/>
  <c r="K118" i="13" s="1" a="1"/>
  <c r="K118" i="13" s="1"/>
  <c r="L128" i="13" a="1"/>
  <c r="L128" i="13" s="1"/>
  <c r="K128" i="13" s="1" a="1"/>
  <c r="K128" i="13" s="1"/>
  <c r="L138" i="13" a="1"/>
  <c r="L138" i="13" s="1"/>
  <c r="K138" i="13" s="1" a="1"/>
  <c r="K138" i="13" s="1"/>
  <c r="L148" i="13" a="1"/>
  <c r="L148" i="13" s="1"/>
  <c r="K148" i="13" s="1" a="1"/>
  <c r="K148" i="13" s="1"/>
  <c r="L49" i="13" a="1"/>
  <c r="L49" i="13" s="1"/>
  <c r="K49" i="13" s="1" a="1"/>
  <c r="K49" i="13" s="1"/>
  <c r="L89" i="13" a="1"/>
  <c r="L89" i="13" s="1"/>
  <c r="K89" i="13" s="1" a="1"/>
  <c r="K89" i="13" s="1"/>
  <c r="L119" i="13" a="1"/>
  <c r="L119" i="13" s="1"/>
  <c r="K119" i="13" s="1" a="1"/>
  <c r="K119" i="13" s="1"/>
  <c r="L139" i="13" a="1"/>
  <c r="L139" i="13" s="1"/>
  <c r="K139" i="13" s="1" a="1"/>
  <c r="K139" i="13" s="1"/>
  <c r="L102" i="13" a="1"/>
  <c r="L102" i="13" s="1"/>
  <c r="K102" i="13" s="1" a="1"/>
  <c r="K102" i="13" s="1"/>
  <c r="L152" i="13" a="1"/>
  <c r="L152" i="13" s="1"/>
  <c r="K152" i="13" s="1" a="1"/>
  <c r="K152" i="13" s="1"/>
  <c r="L83" i="13" a="1"/>
  <c r="L83" i="13" s="1"/>
  <c r="K83" i="13" s="1" a="1"/>
  <c r="K83" i="13" s="1"/>
  <c r="L153" i="13" a="1"/>
  <c r="L153" i="13" s="1"/>
  <c r="K153" i="13" s="1" a="1"/>
  <c r="K153" i="13" s="1"/>
  <c r="L59" i="13" a="1"/>
  <c r="L59" i="13" s="1"/>
  <c r="K59" i="13" s="1" a="1"/>
  <c r="K59" i="13" s="1"/>
  <c r="L79" i="13" a="1"/>
  <c r="L79" i="13" s="1"/>
  <c r="K79" i="13" s="1" a="1"/>
  <c r="K79" i="13" s="1"/>
  <c r="L99" i="13" a="1"/>
  <c r="L99" i="13" s="1"/>
  <c r="K99" i="13" s="1" a="1"/>
  <c r="K99" i="13" s="1"/>
  <c r="L129" i="13" a="1"/>
  <c r="L129" i="13" s="1"/>
  <c r="K129" i="13" s="1" a="1"/>
  <c r="K129" i="13" s="1"/>
  <c r="L72" i="13" a="1"/>
  <c r="L72" i="13" s="1"/>
  <c r="K72" i="13" s="1" a="1"/>
  <c r="K72" i="13" s="1"/>
  <c r="L73" i="13" a="1"/>
  <c r="L73" i="13" s="1"/>
  <c r="K73" i="13" s="1" a="1"/>
  <c r="K73" i="13" s="1"/>
  <c r="L54" i="13" a="1"/>
  <c r="L54" i="13" s="1"/>
  <c r="K54" i="13" s="1" a="1"/>
  <c r="K54" i="13" s="1"/>
  <c r="L64" i="13" a="1"/>
  <c r="L64" i="13" s="1"/>
  <c r="K64" i="13" s="1" a="1"/>
  <c r="K64" i="13" s="1"/>
  <c r="L114" i="13" a="1"/>
  <c r="L114" i="13" s="1"/>
  <c r="K114" i="13" s="1" a="1"/>
  <c r="K114" i="13" s="1"/>
  <c r="L50" i="13" a="1"/>
  <c r="L50" i="13" s="1"/>
  <c r="K50" i="13" s="1" a="1"/>
  <c r="K50" i="13" s="1"/>
  <c r="L60" i="13" a="1"/>
  <c r="L60" i="13" s="1"/>
  <c r="K60" i="13" s="1" a="1"/>
  <c r="K60" i="13" s="1"/>
  <c r="L70" i="13" a="1"/>
  <c r="L70" i="13" s="1"/>
  <c r="K70" i="13" s="1" a="1"/>
  <c r="K70" i="13" s="1"/>
  <c r="L80" i="13" a="1"/>
  <c r="L80" i="13" s="1"/>
  <c r="K80" i="13" s="1" a="1"/>
  <c r="K80" i="13" s="1"/>
  <c r="L90" i="13" a="1"/>
  <c r="L90" i="13" s="1"/>
  <c r="K90" i="13" s="1" a="1"/>
  <c r="K90" i="13" s="1"/>
  <c r="L100" i="13" a="1"/>
  <c r="L100" i="13" s="1"/>
  <c r="K100" i="13" s="1" a="1"/>
  <c r="K100" i="13" s="1"/>
  <c r="L110" i="13" a="1"/>
  <c r="L110" i="13" s="1"/>
  <c r="K110" i="13" s="1" a="1"/>
  <c r="K110" i="13" s="1"/>
  <c r="L120" i="13" a="1"/>
  <c r="L120" i="13" s="1"/>
  <c r="K120" i="13" s="1" a="1"/>
  <c r="K120" i="13" s="1"/>
  <c r="L130" i="13" a="1"/>
  <c r="L130" i="13" s="1"/>
  <c r="K130" i="13" s="1" a="1"/>
  <c r="K130" i="13" s="1"/>
  <c r="L140" i="13" a="1"/>
  <c r="L140" i="13" s="1"/>
  <c r="K140" i="13" s="1" a="1"/>
  <c r="K140" i="13" s="1"/>
  <c r="L150" i="13" a="1"/>
  <c r="L150" i="13" s="1"/>
  <c r="K150" i="13" s="1" a="1"/>
  <c r="K150" i="13" s="1"/>
  <c r="L62" i="13" a="1"/>
  <c r="L62" i="13" s="1"/>
  <c r="K62" i="13" s="1" a="1"/>
  <c r="K62" i="13" s="1"/>
  <c r="L112" i="13" a="1"/>
  <c r="L112" i="13" s="1"/>
  <c r="K112" i="13" s="1" a="1"/>
  <c r="K112" i="13" s="1"/>
  <c r="L93" i="13" a="1"/>
  <c r="L93" i="13" s="1"/>
  <c r="K93" i="13" s="1" a="1"/>
  <c r="K93" i="13" s="1"/>
  <c r="L74" i="13" a="1"/>
  <c r="L74" i="13" s="1"/>
  <c r="K74" i="13" s="1" a="1"/>
  <c r="K74" i="13" s="1"/>
  <c r="L51" i="13" a="1"/>
  <c r="L51" i="13" s="1"/>
  <c r="K51" i="13" s="1" a="1"/>
  <c r="K51" i="13" s="1"/>
  <c r="L61" i="13" a="1"/>
  <c r="L61" i="13" s="1"/>
  <c r="K61" i="13" s="1" a="1"/>
  <c r="K61" i="13" s="1"/>
  <c r="L71" i="13" a="1"/>
  <c r="L71" i="13" s="1"/>
  <c r="K71" i="13" s="1" a="1"/>
  <c r="K71" i="13" s="1"/>
  <c r="L81" i="13" a="1"/>
  <c r="L81" i="13" s="1"/>
  <c r="K81" i="13" s="1" a="1"/>
  <c r="K81" i="13" s="1"/>
  <c r="L91" i="13" a="1"/>
  <c r="L91" i="13" s="1"/>
  <c r="K91" i="13" s="1" a="1"/>
  <c r="K91" i="13" s="1"/>
  <c r="L101" i="13" a="1"/>
  <c r="L101" i="13" s="1"/>
  <c r="K101" i="13" s="1" a="1"/>
  <c r="K101" i="13" s="1"/>
  <c r="L111" i="13" a="1"/>
  <c r="L111" i="13" s="1"/>
  <c r="K111" i="13" s="1" a="1"/>
  <c r="K111" i="13" s="1"/>
  <c r="L121" i="13" a="1"/>
  <c r="L121" i="13" s="1"/>
  <c r="K121" i="13" s="1" a="1"/>
  <c r="K121" i="13" s="1"/>
  <c r="L131" i="13" a="1"/>
  <c r="L131" i="13" s="1"/>
  <c r="K131" i="13" s="1" a="1"/>
  <c r="K131" i="13" s="1"/>
  <c r="L141" i="13" a="1"/>
  <c r="L141" i="13" s="1"/>
  <c r="K141" i="13" s="1" a="1"/>
  <c r="K141" i="13" s="1"/>
  <c r="L151" i="13" a="1"/>
  <c r="L151" i="13" s="1"/>
  <c r="K151" i="13" s="1" a="1"/>
  <c r="K151" i="13" s="1"/>
  <c r="L52" i="13" a="1"/>
  <c r="L52" i="13" s="1"/>
  <c r="K52" i="13" s="1" a="1"/>
  <c r="K52" i="13" s="1"/>
  <c r="L92" i="13" a="1"/>
  <c r="L92" i="13" s="1"/>
  <c r="K92" i="13" s="1" a="1"/>
  <c r="K92" i="13" s="1"/>
  <c r="L122" i="13" a="1"/>
  <c r="L122" i="13" s="1"/>
  <c r="K122" i="13" s="1" a="1"/>
  <c r="K122" i="13" s="1"/>
  <c r="L142" i="13" a="1"/>
  <c r="L142" i="13" s="1"/>
  <c r="K142" i="13" s="1" a="1"/>
  <c r="K142" i="13" s="1"/>
  <c r="L63" i="13" a="1"/>
  <c r="L63" i="13" s="1"/>
  <c r="K63" i="13" s="1" a="1"/>
  <c r="K63" i="13" s="1"/>
  <c r="L113" i="13" a="1"/>
  <c r="L113" i="13" s="1"/>
  <c r="K113" i="13" s="1" a="1"/>
  <c r="K113" i="13" s="1"/>
  <c r="L143" i="13" a="1"/>
  <c r="L143" i="13" s="1"/>
  <c r="K143" i="13" s="1" a="1"/>
  <c r="K143" i="13" s="1"/>
  <c r="L135" i="13" a="1"/>
  <c r="L135" i="13" s="1"/>
  <c r="K135" i="13" s="1" a="1"/>
  <c r="K135" i="13" s="1"/>
  <c r="L85" i="13" a="1"/>
  <c r="L85" i="13" s="1"/>
  <c r="K85" i="13" s="1" a="1"/>
  <c r="K85" i="13" s="1"/>
  <c r="L144" i="13" a="1"/>
  <c r="L144" i="13" s="1"/>
  <c r="K144" i="13" s="1" a="1"/>
  <c r="K144" i="13" s="1"/>
  <c r="L94" i="13" a="1"/>
  <c r="L94" i="13" s="1"/>
  <c r="K94" i="13" s="1" a="1"/>
  <c r="K94" i="13" s="1"/>
  <c r="L145" i="13" a="1"/>
  <c r="L145" i="13" s="1"/>
  <c r="K145" i="13" s="1" a="1"/>
  <c r="K145" i="13" s="1"/>
  <c r="L104" i="13" a="1"/>
  <c r="L104" i="13" s="1"/>
  <c r="K104" i="13" s="1" a="1"/>
  <c r="K104" i="13" s="1"/>
  <c r="L105" i="13" a="1"/>
  <c r="L105" i="13" s="1"/>
  <c r="K105" i="13" s="1" a="1"/>
  <c r="K105" i="13" s="1"/>
  <c r="L115" i="13" a="1"/>
  <c r="L115" i="13" s="1"/>
  <c r="K115" i="13" s="1" a="1"/>
  <c r="K115" i="13" s="1"/>
  <c r="L65" i="13" a="1"/>
  <c r="L65" i="13" s="1"/>
  <c r="K65" i="13" s="1" a="1"/>
  <c r="K65" i="13" s="1"/>
  <c r="L125" i="13" a="1"/>
  <c r="L125" i="13" s="1"/>
  <c r="K125" i="13" s="1" a="1"/>
  <c r="K125" i="13" s="1"/>
  <c r="L134" i="13" a="1"/>
  <c r="L134" i="13" s="1"/>
  <c r="K134" i="13" s="1" a="1"/>
  <c r="K134" i="13" s="1"/>
  <c r="L55" i="13" a="1"/>
  <c r="L55" i="13" s="1"/>
  <c r="K55" i="13" s="1" a="1"/>
  <c r="K55" i="13" s="1"/>
  <c r="L124" i="13" a="1"/>
  <c r="L124" i="13" s="1"/>
  <c r="K124" i="13" s="1" a="1"/>
  <c r="K124" i="13" s="1"/>
  <c r="L75" i="13" a="1"/>
  <c r="L75" i="13" s="1"/>
  <c r="K75" i="13" s="1" a="1"/>
  <c r="K75" i="13" s="1"/>
  <c r="L95" i="13" a="1"/>
  <c r="L95" i="13" s="1"/>
  <c r="K95" i="13" s="1" a="1"/>
  <c r="K95" i="13" s="1"/>
  <c r="N46" i="15"/>
  <c r="B48" i="13"/>
  <c r="E50" i="13"/>
  <c r="E52" i="13"/>
  <c r="E51" i="13"/>
  <c r="E49" i="13"/>
  <c r="E53" i="13"/>
  <c r="F48" i="13"/>
  <c r="I50" i="13"/>
  <c r="I52" i="13"/>
  <c r="I65" i="13"/>
  <c r="I54" i="13"/>
  <c r="I66" i="13"/>
  <c r="H53" i="13" a="1"/>
  <c r="H53" i="13" s="1"/>
  <c r="G53" i="13" s="1" a="1"/>
  <c r="G53" i="13" s="1"/>
  <c r="H69" i="13" a="1"/>
  <c r="H69" i="13" s="1"/>
  <c r="G69" i="13" s="1" a="1"/>
  <c r="G69" i="13" s="1"/>
  <c r="I55" i="13"/>
  <c r="I67" i="13"/>
  <c r="H60" i="13" a="1"/>
  <c r="H60" i="13" s="1"/>
  <c r="G60" i="13" s="1" a="1"/>
  <c r="G60" i="13" s="1"/>
  <c r="H49" i="13" a="1"/>
  <c r="H49" i="13" s="1"/>
  <c r="G49" i="13" s="1" a="1"/>
  <c r="G49" i="13" s="1"/>
  <c r="I56" i="13"/>
  <c r="H65" i="13" a="1"/>
  <c r="H65" i="13" s="1"/>
  <c r="G65" i="13" s="1" a="1"/>
  <c r="G65" i="13" s="1"/>
  <c r="I53" i="13"/>
  <c r="H54" i="13" a="1"/>
  <c r="H54" i="13" s="1"/>
  <c r="G54" i="13" s="1" a="1"/>
  <c r="G54" i="13" s="1"/>
  <c r="H52" i="13" a="1"/>
  <c r="H52" i="13" s="1"/>
  <c r="G52" i="13" s="1" a="1"/>
  <c r="G52" i="13" s="1"/>
  <c r="I68" i="13"/>
  <c r="H68" i="13" a="1"/>
  <c r="H68" i="13" s="1"/>
  <c r="G68" i="13" s="1" a="1"/>
  <c r="G68" i="13" s="1"/>
  <c r="H55" i="13" a="1"/>
  <c r="H55" i="13" s="1"/>
  <c r="G55" i="13" s="1" a="1"/>
  <c r="G55" i="13" s="1"/>
  <c r="I57" i="13"/>
  <c r="I58" i="13"/>
  <c r="H66" i="13" a="1"/>
  <c r="H66" i="13" s="1"/>
  <c r="G66" i="13" s="1" a="1"/>
  <c r="G66" i="13" s="1"/>
  <c r="H59" i="13" a="1"/>
  <c r="H59" i="13" s="1"/>
  <c r="G59" i="13" s="1" a="1"/>
  <c r="G59" i="13" s="1"/>
  <c r="H64" i="13" a="1"/>
  <c r="H64" i="13" s="1"/>
  <c r="G64" i="13" s="1" a="1"/>
  <c r="G64" i="13" s="1"/>
  <c r="H63" i="13" a="1"/>
  <c r="H63" i="13" s="1"/>
  <c r="G63" i="13" s="1" a="1"/>
  <c r="G63" i="13" s="1"/>
  <c r="H61" i="13" a="1"/>
  <c r="H61" i="13" s="1"/>
  <c r="G61" i="13" s="1" a="1"/>
  <c r="G61" i="13" s="1"/>
  <c r="I63" i="13"/>
  <c r="I59" i="13"/>
  <c r="I60" i="13"/>
  <c r="I49" i="13"/>
  <c r="H51" i="13" a="1"/>
  <c r="H51" i="13" s="1"/>
  <c r="G51" i="13" s="1" a="1"/>
  <c r="G51" i="13" s="1"/>
  <c r="I62" i="13"/>
  <c r="H56" i="13" a="1"/>
  <c r="H56" i="13" s="1"/>
  <c r="G56" i="13" s="1" a="1"/>
  <c r="G56" i="13" s="1"/>
  <c r="I64" i="13"/>
  <c r="H57" i="13" a="1"/>
  <c r="H57" i="13" s="1"/>
  <c r="G57" i="13" s="1" a="1"/>
  <c r="G57" i="13" s="1"/>
  <c r="I61" i="13"/>
  <c r="I69" i="13"/>
  <c r="H50" i="13" a="1"/>
  <c r="H50" i="13" s="1"/>
  <c r="G50" i="13" s="1" a="1"/>
  <c r="G50" i="13" s="1"/>
  <c r="I51" i="13"/>
  <c r="H62" i="13" a="1"/>
  <c r="H62" i="13" s="1"/>
  <c r="G62" i="13" s="1" a="1"/>
  <c r="G62" i="13" s="1"/>
  <c r="H67" i="13" a="1"/>
  <c r="H67" i="13" s="1"/>
  <c r="G67" i="13" s="1" a="1"/>
  <c r="G67" i="13" s="1"/>
  <c r="H58" i="13" a="1"/>
  <c r="H58" i="13" s="1"/>
  <c r="G58" i="13" s="1" a="1"/>
  <c r="G58" i="13" s="1"/>
  <c r="J48" i="13"/>
  <c r="L48" i="13" s="1" a="1"/>
  <c r="L48" i="13" s="1"/>
  <c r="K48" i="13" s="1" a="1"/>
  <c r="K48" i="13" s="1"/>
  <c r="Q130" i="15" l="1"/>
  <c r="Q72" i="15"/>
  <c r="Q82" i="15"/>
  <c r="Q76" i="15"/>
  <c r="I58" i="15"/>
  <c r="D48" i="13" a="1"/>
  <c r="D48" i="13" s="1"/>
  <c r="C48" i="13" s="1" a="1"/>
  <c r="C48" i="13" s="1"/>
  <c r="A48" i="13"/>
  <c r="J63" i="15"/>
  <c r="J67" i="15"/>
  <c r="I63" i="15"/>
  <c r="J57" i="15"/>
  <c r="I52" i="15"/>
  <c r="J47" i="15"/>
  <c r="J61" i="15"/>
  <c r="J66" i="15"/>
  <c r="I51" i="15"/>
  <c r="I66" i="15"/>
  <c r="J60" i="15"/>
  <c r="I55" i="15"/>
  <c r="C51" i="15"/>
  <c r="J50" i="15"/>
  <c r="J54" i="15"/>
  <c r="D50" i="15"/>
  <c r="I60" i="15"/>
  <c r="J53" i="15"/>
  <c r="D47" i="15"/>
  <c r="I50" i="15"/>
  <c r="J62" i="15"/>
  <c r="C47" i="15"/>
  <c r="I56" i="15"/>
  <c r="I62" i="15"/>
  <c r="D49" i="15"/>
  <c r="J65" i="15"/>
  <c r="J51" i="15"/>
  <c r="D51" i="15"/>
  <c r="I65" i="15"/>
  <c r="I61" i="15"/>
  <c r="C50" i="15"/>
  <c r="J64" i="15"/>
  <c r="J49" i="15"/>
  <c r="C49" i="15"/>
  <c r="I64" i="15"/>
  <c r="I59" i="15"/>
  <c r="D48" i="15"/>
  <c r="I53" i="15"/>
  <c r="J58" i="15"/>
  <c r="C48" i="15"/>
  <c r="J52" i="15"/>
  <c r="I48" i="15"/>
  <c r="J59" i="15"/>
  <c r="I67" i="15"/>
  <c r="J56" i="15"/>
  <c r="I49" i="15"/>
  <c r="I57" i="15"/>
  <c r="J55" i="15"/>
  <c r="J48" i="15"/>
  <c r="I47" i="15"/>
  <c r="I54" i="15"/>
  <c r="Q103" i="15"/>
  <c r="Q146" i="15"/>
  <c r="Q115" i="15"/>
  <c r="Q92" i="15"/>
  <c r="Q74" i="15"/>
  <c r="Q68" i="15"/>
  <c r="Q111" i="15"/>
  <c r="Q100" i="15"/>
  <c r="Q59" i="15"/>
  <c r="Q49" i="15"/>
  <c r="Q114" i="15"/>
  <c r="Q78" i="15"/>
  <c r="Q127" i="15"/>
  <c r="Q48" i="15"/>
  <c r="Q123" i="15"/>
  <c r="Q57" i="15"/>
  <c r="Q90" i="15"/>
  <c r="Q129" i="15"/>
  <c r="Q70" i="15"/>
  <c r="Q122" i="15"/>
  <c r="Q107" i="15"/>
  <c r="Q108" i="15"/>
  <c r="Q87" i="15"/>
  <c r="Q101" i="15"/>
  <c r="Q81" i="15"/>
  <c r="Q55" i="15"/>
  <c r="Q138" i="15"/>
  <c r="Q97" i="15"/>
  <c r="Q91" i="15"/>
  <c r="Q80" i="15"/>
  <c r="Q93" i="15"/>
  <c r="Q69" i="15"/>
  <c r="Q132" i="15"/>
  <c r="Q71" i="15"/>
  <c r="Q141" i="15"/>
  <c r="Q75" i="15"/>
  <c r="Q54" i="15"/>
  <c r="Q124" i="15"/>
  <c r="Q149" i="15"/>
  <c r="Q73" i="15"/>
  <c r="Q52" i="15"/>
  <c r="Q102" i="15"/>
  <c r="Q147" i="15"/>
  <c r="Q145" i="15"/>
  <c r="Q89" i="15"/>
  <c r="Q137" i="15"/>
  <c r="Q133" i="15"/>
  <c r="Q134" i="15"/>
  <c r="Q148" i="15"/>
  <c r="Q96" i="15"/>
  <c r="Q143" i="15"/>
  <c r="Q135" i="15"/>
  <c r="Q60" i="15"/>
  <c r="Q128" i="15"/>
  <c r="Q112" i="15"/>
  <c r="Q121" i="15"/>
  <c r="Q139" i="15"/>
  <c r="Q126" i="15"/>
  <c r="Q83" i="15"/>
  <c r="Q118" i="15"/>
  <c r="Q113" i="15"/>
  <c r="Q119" i="15"/>
  <c r="Q95" i="15"/>
  <c r="Q88" i="15"/>
  <c r="Q79" i="15"/>
  <c r="Q105" i="15"/>
  <c r="Q86" i="15"/>
  <c r="Q85" i="15"/>
  <c r="Q53" i="15"/>
  <c r="Q50" i="15"/>
  <c r="Q117" i="15"/>
  <c r="Q106" i="15"/>
  <c r="Q84" i="15"/>
  <c r="Q77" i="15"/>
  <c r="Q142" i="15"/>
  <c r="Q140" i="15"/>
  <c r="Q150" i="15"/>
  <c r="Q144" i="15"/>
  <c r="Q120" i="15"/>
  <c r="Q136" i="15"/>
  <c r="Q94" i="15"/>
  <c r="Q110" i="15"/>
  <c r="Q104" i="15"/>
  <c r="Q98" i="15"/>
  <c r="Q116" i="15"/>
  <c r="Q131" i="15"/>
  <c r="Q125" i="15"/>
  <c r="Q47" i="15"/>
  <c r="Q56" i="15"/>
  <c r="Q66" i="15"/>
  <c r="Q65" i="15"/>
  <c r="Q63" i="15"/>
  <c r="Q61" i="15"/>
  <c r="Q58" i="15"/>
  <c r="Q51" i="15"/>
  <c r="Q67" i="15"/>
  <c r="Q64" i="15"/>
  <c r="Q62" i="15"/>
  <c r="P46" i="15" a="1"/>
  <c r="P46" i="15" s="1"/>
  <c r="D46" i="15" s="1"/>
  <c r="O46" i="15" a="1"/>
  <c r="O46" i="15" s="1"/>
  <c r="C46" i="15" s="1"/>
  <c r="H48" i="13" a="1"/>
  <c r="H48" i="13" s="1"/>
  <c r="G48" i="13" s="1" a="1"/>
  <c r="G48" i="13" s="1"/>
  <c r="I48" i="13"/>
  <c r="E48" i="13"/>
  <c r="J46" i="15" l="1"/>
  <c r="I46" i="15"/>
  <c r="E49" i="15"/>
  <c r="E50" i="15"/>
  <c r="K67" i="15"/>
  <c r="E48" i="15"/>
  <c r="E47" i="15"/>
  <c r="K57" i="15"/>
  <c r="K60" i="15"/>
  <c r="K52" i="15"/>
  <c r="K64" i="15"/>
  <c r="K58" i="15"/>
  <c r="K65" i="15"/>
  <c r="K47" i="15"/>
  <c r="K56" i="15"/>
  <c r="K55" i="15"/>
  <c r="E51" i="15"/>
  <c r="K50" i="15"/>
  <c r="K61" i="15"/>
  <c r="K53" i="15"/>
  <c r="K62" i="15"/>
  <c r="K48" i="15"/>
  <c r="K63" i="15"/>
  <c r="K51" i="15"/>
  <c r="K59" i="15"/>
  <c r="K49" i="15"/>
  <c r="K54" i="15"/>
  <c r="K66" i="15"/>
  <c r="Q46" i="15"/>
  <c r="E46" i="15" l="1"/>
  <c r="K46" i="1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<sst xmlns="http://schemas.openxmlformats.org/spreadsheetml/2006/main" count="665" uniqueCount="326">
  <si>
    <r>
      <rPr>
        <b/>
        <sz val="11"/>
        <color indexed="8"/>
        <rFont val="Calibri"/>
        <family val="2"/>
      </rPr>
      <t>GOVERN (GV)</t>
    </r>
    <r>
      <rPr>
        <sz val="11"/>
        <color indexed="8"/>
        <rFont val="Calibri"/>
        <family val="2"/>
      </rPr>
      <t>: The organization's cybersecurity risk management strategy, expectations, and policy are established, communicated, and monitored</t>
    </r>
  </si>
  <si>
    <r>
      <rPr>
        <b/>
        <sz val="11"/>
        <color indexed="8"/>
        <rFont val="Calibri"/>
        <family val="2"/>
      </rPr>
      <t>Organizational Context (GV.OC)</t>
    </r>
    <r>
      <rPr>
        <sz val="11"/>
        <color indexed="8"/>
        <rFont val="Calibri"/>
        <family val="2"/>
      </rPr>
      <t>: The circumstances - mission, stakeholder expectations, dependencies, and legal, regulatory, and contractual requirements - surrounding the organization's cybersecurity risk management decisions are understood</t>
    </r>
  </si>
  <si>
    <r>
      <rPr>
        <b/>
        <sz val="11"/>
        <color indexed="8"/>
        <rFont val="Calibri"/>
        <family val="2"/>
      </rPr>
      <t>GV.OC-01</t>
    </r>
    <r>
      <rPr>
        <sz val="11"/>
        <color indexed="8"/>
        <rFont val="Calibri"/>
        <family val="2"/>
      </rPr>
      <t>: The organizational mission is understood and informs cybersecurity risk management</t>
    </r>
  </si>
  <si>
    <r>
      <rPr>
        <b/>
        <sz val="11"/>
        <color indexed="8"/>
        <rFont val="Calibri"/>
        <family val="2"/>
      </rPr>
      <t>GV.OC-02</t>
    </r>
    <r>
      <rPr>
        <sz val="11"/>
        <color indexed="8"/>
        <rFont val="Calibri"/>
        <family val="2"/>
      </rPr>
      <t>: Internal and external stakeholders are understood, and their needs and expectations regarding cybersecurity risk management are understood and considered</t>
    </r>
  </si>
  <si>
    <r>
      <rPr>
        <b/>
        <sz val="11"/>
        <color indexed="8"/>
        <rFont val="Calibri"/>
        <family val="2"/>
      </rPr>
      <t>GV.OC-03</t>
    </r>
    <r>
      <rPr>
        <sz val="11"/>
        <color indexed="8"/>
        <rFont val="Calibri"/>
        <family val="2"/>
      </rPr>
      <t>: Legal, regulatory, and contractual requirements regarding cybersecurity - including privacy and civil liberties obligations - are understood and managed</t>
    </r>
  </si>
  <si>
    <r>
      <rPr>
        <b/>
        <sz val="11"/>
        <color indexed="8"/>
        <rFont val="Calibri"/>
        <family val="2"/>
      </rPr>
      <t>GV.OC-04</t>
    </r>
    <r>
      <rPr>
        <sz val="11"/>
        <color indexed="8"/>
        <rFont val="Calibri"/>
        <family val="2"/>
      </rPr>
      <t>: Critical objectives, capabilities, and services that stakeholders depend on or expect from the organization are understood and communicated</t>
    </r>
  </si>
  <si>
    <r>
      <rPr>
        <b/>
        <sz val="11"/>
        <color indexed="8"/>
        <rFont val="Calibri"/>
        <family val="2"/>
      </rPr>
      <t>GV.OC-05</t>
    </r>
    <r>
      <rPr>
        <sz val="11"/>
        <color indexed="8"/>
        <rFont val="Calibri"/>
        <family val="2"/>
      </rPr>
      <t>: Outcomes, capabilities, and services that the organization depends on are understood and communicated</t>
    </r>
  </si>
  <si>
    <r>
      <rPr>
        <b/>
        <sz val="11"/>
        <color indexed="8"/>
        <rFont val="Calibri"/>
        <family val="2"/>
      </rPr>
      <t>Risk Management Strategy (GV.RM)</t>
    </r>
    <r>
      <rPr>
        <sz val="11"/>
        <color indexed="8"/>
        <rFont val="Calibri"/>
        <family val="2"/>
      </rPr>
      <t>: The organization's priorities, constraints, risk tolerance and appetite statements, and assumptions are established, communicated, and used to support operational risk decisions</t>
    </r>
  </si>
  <si>
    <r>
      <rPr>
        <b/>
        <sz val="11"/>
        <color indexed="8"/>
        <rFont val="Calibri"/>
        <family val="2"/>
      </rPr>
      <t>GV.RM-01</t>
    </r>
    <r>
      <rPr>
        <sz val="11"/>
        <color indexed="8"/>
        <rFont val="Calibri"/>
        <family val="2"/>
      </rPr>
      <t>: Risk management objectives are established and agreed to by organizational stakeholders</t>
    </r>
  </si>
  <si>
    <r>
      <rPr>
        <b/>
        <sz val="11"/>
        <color indexed="8"/>
        <rFont val="Calibri"/>
        <family val="2"/>
      </rPr>
      <t>GV.RM-02</t>
    </r>
    <r>
      <rPr>
        <sz val="11"/>
        <color indexed="8"/>
        <rFont val="Calibri"/>
        <family val="2"/>
      </rPr>
      <t>: Risk appetite and risk tolerance statements are established, communicated, and maintained</t>
    </r>
  </si>
  <si>
    <r>
      <rPr>
        <b/>
        <sz val="11"/>
        <color indexed="8"/>
        <rFont val="Calibri"/>
        <family val="2"/>
      </rPr>
      <t>GV.RM-03</t>
    </r>
    <r>
      <rPr>
        <sz val="11"/>
        <color indexed="8"/>
        <rFont val="Calibri"/>
        <family val="2"/>
      </rPr>
      <t>: Cybersecurity risk management activities and outcomes are included in enterprise risk management processes</t>
    </r>
  </si>
  <si>
    <r>
      <rPr>
        <b/>
        <sz val="11"/>
        <color indexed="8"/>
        <rFont val="Calibri"/>
        <family val="2"/>
      </rPr>
      <t>GV.RM-04</t>
    </r>
    <r>
      <rPr>
        <sz val="11"/>
        <color indexed="8"/>
        <rFont val="Calibri"/>
        <family val="2"/>
      </rPr>
      <t>: Strategic direction that describes appropriate risk response options is established and communicated</t>
    </r>
  </si>
  <si>
    <r>
      <rPr>
        <b/>
        <sz val="11"/>
        <color indexed="8"/>
        <rFont val="Calibri"/>
        <family val="2"/>
      </rPr>
      <t>GV.RM-05</t>
    </r>
    <r>
      <rPr>
        <sz val="11"/>
        <color indexed="8"/>
        <rFont val="Calibri"/>
        <family val="2"/>
      </rPr>
      <t>: Lines of communication across the organization are established for cybersecurity risks, including risks from suppliers and other third parties</t>
    </r>
  </si>
  <si>
    <r>
      <rPr>
        <b/>
        <sz val="11"/>
        <color indexed="8"/>
        <rFont val="Calibri"/>
        <family val="2"/>
      </rPr>
      <t>GV.RM-06</t>
    </r>
    <r>
      <rPr>
        <sz val="11"/>
        <color indexed="8"/>
        <rFont val="Calibri"/>
        <family val="2"/>
      </rPr>
      <t>: A standardized method for calculating, documenting, categorizing, and prioritizing cybersecurity risks is established and communicated</t>
    </r>
  </si>
  <si>
    <r>
      <rPr>
        <b/>
        <sz val="11"/>
        <color indexed="8"/>
        <rFont val="Calibri"/>
        <family val="2"/>
      </rPr>
      <t>GV.RM-07</t>
    </r>
    <r>
      <rPr>
        <sz val="11"/>
        <color indexed="8"/>
        <rFont val="Calibri"/>
        <family val="2"/>
      </rPr>
      <t>: Strategic opportunities (i.e., positive risks) are characterized and are included in organizational cybersecurity risk discussions</t>
    </r>
  </si>
  <si>
    <r>
      <rPr>
        <b/>
        <sz val="11"/>
        <color indexed="8"/>
        <rFont val="Calibri"/>
        <family val="2"/>
      </rPr>
      <t>Roles, Responsibilities, and Authorities (GV.RR)</t>
    </r>
    <r>
      <rPr>
        <sz val="11"/>
        <color indexed="8"/>
        <rFont val="Calibri"/>
        <family val="2"/>
      </rPr>
      <t>: Cybersecurity roles, responsibilities, and authorities to foster accountability, performance assessment, and continuous improvement are established and communicated</t>
    </r>
  </si>
  <si>
    <r>
      <rPr>
        <b/>
        <sz val="11"/>
        <color indexed="8"/>
        <rFont val="Calibri"/>
        <family val="2"/>
      </rPr>
      <t>GV.RR-01</t>
    </r>
    <r>
      <rPr>
        <sz val="11"/>
        <color indexed="8"/>
        <rFont val="Calibri"/>
        <family val="2"/>
      </rPr>
      <t>: Organizational leadership is responsible and accountable for cybersecurity risk and fosters a culture that is risk-aware, ethical, and continually improving</t>
    </r>
  </si>
  <si>
    <r>
      <rPr>
        <b/>
        <sz val="11"/>
        <color indexed="8"/>
        <rFont val="Calibri"/>
        <family val="2"/>
      </rPr>
      <t>GV.RR-02</t>
    </r>
    <r>
      <rPr>
        <sz val="11"/>
        <color indexed="8"/>
        <rFont val="Calibri"/>
        <family val="2"/>
      </rPr>
      <t>: Roles, responsibilities, and authorities related to cybersecurity risk management are established, communicated, understood, and enforced</t>
    </r>
  </si>
  <si>
    <r>
      <rPr>
        <b/>
        <sz val="11"/>
        <color indexed="8"/>
        <rFont val="Calibri"/>
        <family val="2"/>
      </rPr>
      <t>GV.RR-03</t>
    </r>
    <r>
      <rPr>
        <sz val="11"/>
        <color indexed="8"/>
        <rFont val="Calibri"/>
        <family val="2"/>
      </rPr>
      <t>: Adequate resources are allocated commensurate with the cybersecurity risk strategy, roles, responsibilities, and policies</t>
    </r>
  </si>
  <si>
    <r>
      <rPr>
        <b/>
        <sz val="11"/>
        <color indexed="8"/>
        <rFont val="Calibri"/>
        <family val="2"/>
      </rPr>
      <t>GV.RR-04</t>
    </r>
    <r>
      <rPr>
        <sz val="11"/>
        <color indexed="8"/>
        <rFont val="Calibri"/>
        <family val="2"/>
      </rPr>
      <t>: Cybersecurity is included in human resources practices</t>
    </r>
  </si>
  <si>
    <r>
      <rPr>
        <b/>
        <sz val="11"/>
        <color indexed="8"/>
        <rFont val="Calibri"/>
        <family val="2"/>
      </rPr>
      <t>Policy (GV.PO)</t>
    </r>
    <r>
      <rPr>
        <sz val="11"/>
        <color indexed="8"/>
        <rFont val="Calibri"/>
        <family val="2"/>
      </rPr>
      <t>: Organizational cybersecurity policy is established, communicated, and enforced</t>
    </r>
  </si>
  <si>
    <r>
      <rPr>
        <b/>
        <sz val="11"/>
        <color indexed="8"/>
        <rFont val="Calibri"/>
        <family val="2"/>
      </rPr>
      <t>GV.PO-01</t>
    </r>
    <r>
      <rPr>
        <sz val="11"/>
        <color indexed="8"/>
        <rFont val="Calibri"/>
        <family val="2"/>
      </rPr>
      <t>: Policy for managing cybersecurity risks is established based on organizational context, cybersecurity strategy, and priorities and is communicated and enforced</t>
    </r>
  </si>
  <si>
    <r>
      <rPr>
        <b/>
        <sz val="11"/>
        <color indexed="8"/>
        <rFont val="Calibri"/>
        <family val="2"/>
      </rPr>
      <t>GV.PO-02</t>
    </r>
    <r>
      <rPr>
        <sz val="11"/>
        <color indexed="8"/>
        <rFont val="Calibri"/>
        <family val="2"/>
      </rPr>
      <t>: Policy for managing cybersecurity risks is reviewed, updated, communicated, and enforced to reflect changes in requirements, threats, technology, and organizational mission</t>
    </r>
  </si>
  <si>
    <r>
      <rPr>
        <b/>
        <sz val="11"/>
        <color indexed="8"/>
        <rFont val="Calibri"/>
        <family val="2"/>
      </rPr>
      <t>Oversight (GV.OV)</t>
    </r>
    <r>
      <rPr>
        <sz val="11"/>
        <color indexed="8"/>
        <rFont val="Calibri"/>
        <family val="2"/>
      </rPr>
      <t>: Results of organization-wide cybersecurity risk management activities and performance are used to inform, improve, and adjust the risk management strategy</t>
    </r>
  </si>
  <si>
    <r>
      <rPr>
        <b/>
        <sz val="11"/>
        <color indexed="8"/>
        <rFont val="Calibri"/>
        <family val="2"/>
      </rPr>
      <t>GV.OV-01</t>
    </r>
    <r>
      <rPr>
        <sz val="11"/>
        <color indexed="8"/>
        <rFont val="Calibri"/>
        <family val="2"/>
      </rPr>
      <t>: Cybersecurity risk management strategy outcomes are reviewed to inform and adjust strategy and direction</t>
    </r>
  </si>
  <si>
    <r>
      <rPr>
        <b/>
        <sz val="11"/>
        <color indexed="8"/>
        <rFont val="Calibri"/>
        <family val="2"/>
      </rPr>
      <t>GV.OV-02</t>
    </r>
    <r>
      <rPr>
        <sz val="11"/>
        <color indexed="8"/>
        <rFont val="Calibri"/>
        <family val="2"/>
      </rPr>
      <t>: The cybersecurity risk management strategy is reviewed and adjusted to ensure coverage of organizational requirements and risks</t>
    </r>
  </si>
  <si>
    <r>
      <rPr>
        <b/>
        <sz val="11"/>
        <color indexed="8"/>
        <rFont val="Calibri"/>
        <family val="2"/>
      </rPr>
      <t>GV.OV-03</t>
    </r>
    <r>
      <rPr>
        <sz val="11"/>
        <color indexed="8"/>
        <rFont val="Calibri"/>
        <family val="2"/>
      </rPr>
      <t>: Organizational cybersecurity risk management performance is evaluated and reviewed for adjustments needed</t>
    </r>
  </si>
  <si>
    <r>
      <rPr>
        <b/>
        <sz val="11"/>
        <color indexed="8"/>
        <rFont val="Calibri"/>
        <family val="2"/>
      </rPr>
      <t>Cybersecurity Supply Chain Risk Management (GV.SC)</t>
    </r>
    <r>
      <rPr>
        <sz val="11"/>
        <color indexed="8"/>
        <rFont val="Calibri"/>
        <family val="2"/>
      </rPr>
      <t>: Cyber supply chain risk management processes are identified, established, managed, monitored, and improved by organizational stakeholders</t>
    </r>
  </si>
  <si>
    <r>
      <rPr>
        <b/>
        <sz val="11"/>
        <color indexed="8"/>
        <rFont val="Calibri"/>
        <family val="2"/>
      </rPr>
      <t>GV.SC-01</t>
    </r>
    <r>
      <rPr>
        <sz val="11"/>
        <color indexed="8"/>
        <rFont val="Calibri"/>
        <family val="2"/>
      </rPr>
      <t>: A cybersecurity supply chain risk management program, strategy, objectives, policies, and processes are established and agreed to by organizational stakeholders</t>
    </r>
  </si>
  <si>
    <r>
      <rPr>
        <b/>
        <sz val="11"/>
        <color indexed="8"/>
        <rFont val="Calibri"/>
        <family val="2"/>
      </rPr>
      <t>GV.SC-02</t>
    </r>
    <r>
      <rPr>
        <sz val="11"/>
        <color indexed="8"/>
        <rFont val="Calibri"/>
        <family val="2"/>
      </rPr>
      <t>: Cybersecurity roles and responsibilities for suppliers, customers, and partners are established, communicated, and coordinated internally and externally</t>
    </r>
  </si>
  <si>
    <r>
      <rPr>
        <b/>
        <sz val="11"/>
        <color indexed="8"/>
        <rFont val="Calibri"/>
        <family val="2"/>
      </rPr>
      <t>GV.SC-03</t>
    </r>
    <r>
      <rPr>
        <sz val="11"/>
        <color indexed="8"/>
        <rFont val="Calibri"/>
        <family val="2"/>
      </rPr>
      <t>: Cybersecurity supply chain risk management is integrated into cybersecurity and enterprise risk management, risk assessment, and improvement processes</t>
    </r>
  </si>
  <si>
    <r>
      <rPr>
        <b/>
        <sz val="11"/>
        <color indexed="8"/>
        <rFont val="Calibri"/>
        <family val="2"/>
      </rPr>
      <t>GV.SC-04</t>
    </r>
    <r>
      <rPr>
        <sz val="11"/>
        <color indexed="8"/>
        <rFont val="Calibri"/>
        <family val="2"/>
      </rPr>
      <t>: Suppliers are known and prioritized by criticality</t>
    </r>
  </si>
  <si>
    <r>
      <rPr>
        <b/>
        <sz val="11"/>
        <color indexed="8"/>
        <rFont val="Calibri"/>
        <family val="2"/>
      </rPr>
      <t>GV.SC-05</t>
    </r>
    <r>
      <rPr>
        <sz val="11"/>
        <color indexed="8"/>
        <rFont val="Calibri"/>
        <family val="2"/>
      </rPr>
      <t>: Requirements to address cybersecurity risks in supply chains are established, prioritized, and integrated into contracts and other types of agreements with suppliers and other relevant third parties</t>
    </r>
  </si>
  <si>
    <r>
      <rPr>
        <b/>
        <sz val="11"/>
        <color indexed="8"/>
        <rFont val="Calibri"/>
        <family val="2"/>
      </rPr>
      <t>GV.SC-06</t>
    </r>
    <r>
      <rPr>
        <sz val="11"/>
        <color indexed="8"/>
        <rFont val="Calibri"/>
        <family val="2"/>
      </rPr>
      <t>: Planning and due diligence are performed to reduce risks before entering into formal supplier or other third-party relationships</t>
    </r>
  </si>
  <si>
    <r>
      <rPr>
        <b/>
        <sz val="11"/>
        <color indexed="8"/>
        <rFont val="Calibri"/>
        <family val="2"/>
      </rPr>
      <t>GV.SC-07</t>
    </r>
    <r>
      <rPr>
        <sz val="11"/>
        <color indexed="8"/>
        <rFont val="Calibri"/>
        <family val="2"/>
      </rPr>
      <t>: The risks posed by a supplier, their products and services, and other third parties are understood, recorded, prioritized, assessed, responded to, and monitored over the course of the relationship</t>
    </r>
  </si>
  <si>
    <r>
      <rPr>
        <b/>
        <sz val="11"/>
        <color indexed="8"/>
        <rFont val="Calibri"/>
        <family val="2"/>
      </rPr>
      <t>GV.SC-08</t>
    </r>
    <r>
      <rPr>
        <sz val="11"/>
        <color indexed="8"/>
        <rFont val="Calibri"/>
        <family val="2"/>
      </rPr>
      <t>: Relevant suppliers and other third parties are included in incident planning, response, and recovery activities</t>
    </r>
  </si>
  <si>
    <r>
      <rPr>
        <b/>
        <sz val="11"/>
        <color indexed="8"/>
        <rFont val="Calibri"/>
        <family val="2"/>
      </rPr>
      <t>GV.SC-09</t>
    </r>
    <r>
      <rPr>
        <sz val="11"/>
        <color indexed="8"/>
        <rFont val="Calibri"/>
        <family val="2"/>
      </rPr>
      <t>: Supply chain security practices are integrated into cybersecurity and enterprise risk management programs, and their performance is monitored throughout the technology product and service life cycle</t>
    </r>
  </si>
  <si>
    <r>
      <rPr>
        <b/>
        <sz val="11"/>
        <color indexed="8"/>
        <rFont val="Calibri"/>
        <family val="2"/>
      </rPr>
      <t>GV.SC-10</t>
    </r>
    <r>
      <rPr>
        <sz val="11"/>
        <color indexed="8"/>
        <rFont val="Calibri"/>
        <family val="2"/>
      </rPr>
      <t>: Cybersecurity supply chain risk management plans include provisions for activities that occur after the conclusion of a partnership or service agreement</t>
    </r>
  </si>
  <si>
    <r>
      <rPr>
        <b/>
        <sz val="11"/>
        <color indexed="8"/>
        <rFont val="Calibri"/>
        <family val="2"/>
      </rPr>
      <t>GOVERN (GV)</t>
    </r>
  </si>
  <si>
    <r>
      <rPr>
        <b/>
        <sz val="11"/>
        <color indexed="8"/>
        <rFont val="Calibri"/>
        <family val="2"/>
      </rPr>
      <t>IDENTIFY (ID)</t>
    </r>
    <r>
      <rPr>
        <sz val="11"/>
        <color indexed="8"/>
        <rFont val="Calibri"/>
        <family val="2"/>
      </rPr>
      <t>: The organization's current cybersecurity risks are understood</t>
    </r>
  </si>
  <si>
    <r>
      <rPr>
        <b/>
        <sz val="11"/>
        <color indexed="8"/>
        <rFont val="Calibri"/>
        <family val="2"/>
      </rPr>
      <t>Asset Management (ID.AM)</t>
    </r>
    <r>
      <rPr>
        <sz val="11"/>
        <color indexed="8"/>
        <rFont val="Calibri"/>
        <family val="2"/>
      </rPr>
      <t>: Assets (e.g., data, hardware, software, systems, facilities, services, people) that enable the organization to achieve business purposes are identified and managed consistent with their relative importance to organizational objectives and the organization's risk strategy</t>
    </r>
  </si>
  <si>
    <r>
      <rPr>
        <b/>
        <sz val="11"/>
        <color indexed="8"/>
        <rFont val="Calibri"/>
        <family val="2"/>
      </rPr>
      <t>ID.AM-01</t>
    </r>
    <r>
      <rPr>
        <sz val="11"/>
        <color indexed="8"/>
        <rFont val="Calibri"/>
        <family val="2"/>
      </rPr>
      <t>: Inventories of hardware managed by the organization are maintained</t>
    </r>
  </si>
  <si>
    <r>
      <rPr>
        <b/>
        <sz val="11"/>
        <color indexed="8"/>
        <rFont val="Calibri"/>
        <family val="2"/>
      </rPr>
      <t>ID.AM-02</t>
    </r>
    <r>
      <rPr>
        <sz val="11"/>
        <color indexed="8"/>
        <rFont val="Calibri"/>
        <family val="2"/>
      </rPr>
      <t>: Inventories of software, services, and systems managed by the organization are maintained</t>
    </r>
  </si>
  <si>
    <r>
      <rPr>
        <b/>
        <sz val="11"/>
        <color indexed="8"/>
        <rFont val="Calibri"/>
        <family val="2"/>
      </rPr>
      <t>ID.AM-03</t>
    </r>
    <r>
      <rPr>
        <sz val="11"/>
        <color indexed="8"/>
        <rFont val="Calibri"/>
        <family val="2"/>
      </rPr>
      <t>: Representations of the organization's authorized network communication and internal and external network data flows are maintained</t>
    </r>
  </si>
  <si>
    <r>
      <rPr>
        <b/>
        <sz val="11"/>
        <color indexed="8"/>
        <rFont val="Calibri"/>
        <family val="2"/>
      </rPr>
      <t>ID.AM-04</t>
    </r>
    <r>
      <rPr>
        <sz val="11"/>
        <color indexed="8"/>
        <rFont val="Calibri"/>
        <family val="2"/>
      </rPr>
      <t>: Inventories of services provided by suppliers are maintained</t>
    </r>
  </si>
  <si>
    <r>
      <rPr>
        <b/>
        <sz val="11"/>
        <color indexed="8"/>
        <rFont val="Calibri"/>
        <family val="2"/>
      </rPr>
      <t>ID.AM-05</t>
    </r>
    <r>
      <rPr>
        <sz val="11"/>
        <color indexed="8"/>
        <rFont val="Calibri"/>
        <family val="2"/>
      </rPr>
      <t>: Assets are prioritized based on classification, criticality, resources, and impact on the mission</t>
    </r>
  </si>
  <si>
    <r>
      <rPr>
        <b/>
        <sz val="11"/>
        <color indexed="8"/>
        <rFont val="Calibri"/>
        <family val="2"/>
      </rPr>
      <t>ID.AM-07</t>
    </r>
    <r>
      <rPr>
        <sz val="11"/>
        <color indexed="8"/>
        <rFont val="Calibri"/>
        <family val="2"/>
      </rPr>
      <t>: Inventories of data and corresponding metadata for designated data types are maintained</t>
    </r>
  </si>
  <si>
    <r>
      <rPr>
        <b/>
        <sz val="11"/>
        <color indexed="8"/>
        <rFont val="Calibri"/>
        <family val="2"/>
      </rPr>
      <t>ID.AM-08</t>
    </r>
    <r>
      <rPr>
        <sz val="11"/>
        <color indexed="8"/>
        <rFont val="Calibri"/>
        <family val="2"/>
      </rPr>
      <t>: Systems, hardware, software, services, and data are managed throughout their life cycles</t>
    </r>
  </si>
  <si>
    <r>
      <rPr>
        <b/>
        <sz val="11"/>
        <color indexed="8"/>
        <rFont val="Calibri"/>
        <family val="2"/>
      </rPr>
      <t>Risk Assessment (ID.RA)</t>
    </r>
    <r>
      <rPr>
        <sz val="11"/>
        <color indexed="8"/>
        <rFont val="Calibri"/>
        <family val="2"/>
      </rPr>
      <t>: The cybersecurity risk to the organization, assets, and individuals is understood by the organization</t>
    </r>
  </si>
  <si>
    <r>
      <rPr>
        <b/>
        <sz val="11"/>
        <color indexed="8"/>
        <rFont val="Calibri"/>
        <family val="2"/>
      </rPr>
      <t>ID.RA-01</t>
    </r>
    <r>
      <rPr>
        <sz val="11"/>
        <color indexed="8"/>
        <rFont val="Calibri"/>
        <family val="2"/>
      </rPr>
      <t>: Vulnerabilities in assets are identified, validated, and recorded</t>
    </r>
  </si>
  <si>
    <r>
      <rPr>
        <b/>
        <sz val="11"/>
        <color indexed="8"/>
        <rFont val="Calibri"/>
        <family val="2"/>
      </rPr>
      <t>ID.RA-02</t>
    </r>
    <r>
      <rPr>
        <sz val="11"/>
        <color indexed="8"/>
        <rFont val="Calibri"/>
        <family val="2"/>
      </rPr>
      <t>: Cyber threat intelligence is received from information sharing forums and sources</t>
    </r>
  </si>
  <si>
    <r>
      <rPr>
        <b/>
        <sz val="11"/>
        <color indexed="8"/>
        <rFont val="Calibri"/>
        <family val="2"/>
      </rPr>
      <t>ID.RA-03</t>
    </r>
    <r>
      <rPr>
        <sz val="11"/>
        <color indexed="8"/>
        <rFont val="Calibri"/>
        <family val="2"/>
      </rPr>
      <t>: Internal and external threats to the organization are identified and recorded</t>
    </r>
  </si>
  <si>
    <r>
      <rPr>
        <b/>
        <sz val="11"/>
        <color indexed="8"/>
        <rFont val="Calibri"/>
        <family val="2"/>
      </rPr>
      <t>ID.RA-04</t>
    </r>
    <r>
      <rPr>
        <sz val="11"/>
        <color indexed="8"/>
        <rFont val="Calibri"/>
        <family val="2"/>
      </rPr>
      <t>: Potential impacts and likelihoods of threats exploiting vulnerabilities are identified and recorded</t>
    </r>
  </si>
  <si>
    <r>
      <rPr>
        <b/>
        <sz val="11"/>
        <color indexed="8"/>
        <rFont val="Calibri"/>
        <family val="2"/>
      </rPr>
      <t>ID.RA-05</t>
    </r>
    <r>
      <rPr>
        <sz val="11"/>
        <color indexed="8"/>
        <rFont val="Calibri"/>
        <family val="2"/>
      </rPr>
      <t>: Threats, vulnerabilities, likelihoods, and impacts are used to understand inherent risk and inform risk response prioritization</t>
    </r>
  </si>
  <si>
    <r>
      <rPr>
        <b/>
        <sz val="11"/>
        <color indexed="8"/>
        <rFont val="Calibri"/>
        <family val="2"/>
      </rPr>
      <t>ID.RA-06</t>
    </r>
    <r>
      <rPr>
        <sz val="11"/>
        <color indexed="8"/>
        <rFont val="Calibri"/>
        <family val="2"/>
      </rPr>
      <t>: Risk responses are chosen, prioritized, planned, tracked, and communicated</t>
    </r>
  </si>
  <si>
    <r>
      <rPr>
        <b/>
        <sz val="11"/>
        <color indexed="8"/>
        <rFont val="Calibri"/>
        <family val="2"/>
      </rPr>
      <t>ID.RA-07</t>
    </r>
    <r>
      <rPr>
        <sz val="11"/>
        <color indexed="8"/>
        <rFont val="Calibri"/>
        <family val="2"/>
      </rPr>
      <t>: Changes and exceptions are managed, assessed for risk impact, recorded, and tracked</t>
    </r>
  </si>
  <si>
    <r>
      <rPr>
        <b/>
        <sz val="11"/>
        <color indexed="8"/>
        <rFont val="Calibri"/>
        <family val="2"/>
      </rPr>
      <t>ID.RA-08</t>
    </r>
    <r>
      <rPr>
        <sz val="11"/>
        <color indexed="8"/>
        <rFont val="Calibri"/>
        <family val="2"/>
      </rPr>
      <t>: Processes for receiving, analyzing, and responding to vulnerability disclosures are established</t>
    </r>
  </si>
  <si>
    <r>
      <rPr>
        <b/>
        <sz val="11"/>
        <color indexed="8"/>
        <rFont val="Calibri"/>
        <family val="2"/>
      </rPr>
      <t>ID.RA-09</t>
    </r>
    <r>
      <rPr>
        <sz val="11"/>
        <color indexed="8"/>
        <rFont val="Calibri"/>
        <family val="2"/>
      </rPr>
      <t>: The authenticity and integrity of hardware and software are assessed prior to acquisition and use</t>
    </r>
  </si>
  <si>
    <r>
      <rPr>
        <b/>
        <sz val="11"/>
        <color indexed="8"/>
        <rFont val="Calibri"/>
        <family val="2"/>
      </rPr>
      <t>ID.RA-10</t>
    </r>
    <r>
      <rPr>
        <sz val="11"/>
        <color indexed="8"/>
        <rFont val="Calibri"/>
        <family val="2"/>
      </rPr>
      <t>: Critical suppliers are assessed prior to acquisition</t>
    </r>
  </si>
  <si>
    <r>
      <rPr>
        <b/>
        <sz val="11"/>
        <color indexed="8"/>
        <rFont val="Calibri"/>
        <family val="2"/>
      </rPr>
      <t>Improvement (ID.IM)</t>
    </r>
    <r>
      <rPr>
        <sz val="11"/>
        <color indexed="8"/>
        <rFont val="Calibri"/>
        <family val="2"/>
      </rPr>
      <t>: Improvements to organizational cybersecurity risk management processes, procedures and activities are identified across all CSF Functions</t>
    </r>
  </si>
  <si>
    <r>
      <rPr>
        <b/>
        <sz val="11"/>
        <color indexed="8"/>
        <rFont val="Calibri"/>
        <family val="2"/>
      </rPr>
      <t>ID.IM-01</t>
    </r>
    <r>
      <rPr>
        <sz val="11"/>
        <color indexed="8"/>
        <rFont val="Calibri"/>
        <family val="2"/>
      </rPr>
      <t>: Improvements are identified from evaluations</t>
    </r>
  </si>
  <si>
    <r>
      <rPr>
        <b/>
        <sz val="11"/>
        <color indexed="8"/>
        <rFont val="Calibri"/>
        <family val="2"/>
      </rPr>
      <t>ID.IM-02</t>
    </r>
    <r>
      <rPr>
        <sz val="11"/>
        <color indexed="8"/>
        <rFont val="Calibri"/>
        <family val="2"/>
      </rPr>
      <t>: Improvements are identified from security tests and exercises, including those done in coordination with suppliers and relevant third parties</t>
    </r>
  </si>
  <si>
    <r>
      <rPr>
        <b/>
        <sz val="11"/>
        <color indexed="8"/>
        <rFont val="Calibri"/>
        <family val="2"/>
      </rPr>
      <t>ID.IM-03</t>
    </r>
    <r>
      <rPr>
        <sz val="11"/>
        <color indexed="8"/>
        <rFont val="Calibri"/>
        <family val="2"/>
      </rPr>
      <t>: Improvements are identified from execution of operational processes, procedures, and activities</t>
    </r>
  </si>
  <si>
    <r>
      <rPr>
        <b/>
        <sz val="11"/>
        <color indexed="8"/>
        <rFont val="Calibri"/>
        <family val="2"/>
      </rPr>
      <t>ID.IM-04</t>
    </r>
    <r>
      <rPr>
        <sz val="11"/>
        <color indexed="8"/>
        <rFont val="Calibri"/>
        <family val="2"/>
      </rPr>
      <t>: Incident response plans and other cybersecurity plans that affect operations are established, communicated, maintained, and improved</t>
    </r>
  </si>
  <si>
    <r>
      <rPr>
        <b/>
        <sz val="11"/>
        <color indexed="8"/>
        <rFont val="Calibri"/>
        <family val="2"/>
      </rPr>
      <t>IDENTIFY (ID)</t>
    </r>
  </si>
  <si>
    <r>
      <rPr>
        <b/>
        <sz val="11"/>
        <color indexed="8"/>
        <rFont val="Calibri"/>
        <family val="2"/>
      </rPr>
      <t>PROTECT (PR)</t>
    </r>
    <r>
      <rPr>
        <sz val="11"/>
        <color indexed="8"/>
        <rFont val="Calibri"/>
        <family val="2"/>
      </rPr>
      <t>: Safeguards to manage the organization's cybersecurity risks are used</t>
    </r>
  </si>
  <si>
    <r>
      <rPr>
        <b/>
        <sz val="11"/>
        <color indexed="8"/>
        <rFont val="Calibri"/>
        <family val="2"/>
      </rPr>
      <t>Identity Management, Authentication, and Access Control (PR.AA)</t>
    </r>
    <r>
      <rPr>
        <sz val="11"/>
        <color indexed="8"/>
        <rFont val="Calibri"/>
        <family val="2"/>
      </rPr>
      <t>: Access to physical and logical assets is limited to authorized users, services, and hardware and  managed commensurate with the assessed risk of unauthorized access</t>
    </r>
  </si>
  <si>
    <r>
      <rPr>
        <b/>
        <sz val="11"/>
        <color indexed="8"/>
        <rFont val="Calibri"/>
        <family val="2"/>
      </rPr>
      <t>PR.AA-01</t>
    </r>
    <r>
      <rPr>
        <sz val="11"/>
        <color indexed="8"/>
        <rFont val="Calibri"/>
        <family val="2"/>
      </rPr>
      <t>: Identities and credentials for authorized users, services, and hardware are managed by the organization</t>
    </r>
  </si>
  <si>
    <r>
      <rPr>
        <b/>
        <sz val="11"/>
        <color indexed="8"/>
        <rFont val="Calibri"/>
        <family val="2"/>
      </rPr>
      <t>PR.AA-02</t>
    </r>
    <r>
      <rPr>
        <sz val="11"/>
        <color indexed="8"/>
        <rFont val="Calibri"/>
        <family val="2"/>
      </rPr>
      <t>: Identities are proofed and bound to credentials based on the context of interactions</t>
    </r>
  </si>
  <si>
    <r>
      <rPr>
        <b/>
        <sz val="11"/>
        <color indexed="8"/>
        <rFont val="Calibri"/>
        <family val="2"/>
      </rPr>
      <t>PR.AA-03</t>
    </r>
    <r>
      <rPr>
        <sz val="11"/>
        <color indexed="8"/>
        <rFont val="Calibri"/>
        <family val="2"/>
      </rPr>
      <t>: Users, services, and hardware are authenticated</t>
    </r>
  </si>
  <si>
    <r>
      <rPr>
        <b/>
        <sz val="11"/>
        <color indexed="8"/>
        <rFont val="Calibri"/>
        <family val="2"/>
      </rPr>
      <t>PR.AA-04</t>
    </r>
    <r>
      <rPr>
        <sz val="11"/>
        <color indexed="8"/>
        <rFont val="Calibri"/>
        <family val="2"/>
      </rPr>
      <t>: Identity assertions are protected, conveyed, and verified</t>
    </r>
  </si>
  <si>
    <r>
      <rPr>
        <b/>
        <sz val="11"/>
        <color indexed="8"/>
        <rFont val="Calibri"/>
        <family val="2"/>
      </rPr>
      <t>PR.AA-05</t>
    </r>
    <r>
      <rPr>
        <sz val="11"/>
        <color indexed="8"/>
        <rFont val="Calibri"/>
        <family val="2"/>
      </rPr>
      <t>: Access permissions, entitlements, and authorizations are defined in a policy, managed, enforced, and reviewed, and incorporate the principles of least privilege and separation of duties</t>
    </r>
  </si>
  <si>
    <r>
      <rPr>
        <b/>
        <sz val="11"/>
        <color indexed="8"/>
        <rFont val="Calibri"/>
        <family val="2"/>
      </rPr>
      <t>PR.AA-06</t>
    </r>
    <r>
      <rPr>
        <sz val="11"/>
        <color indexed="8"/>
        <rFont val="Calibri"/>
        <family val="2"/>
      </rPr>
      <t>: Physical access to assets is managed, monitored, and enforced commensurate with risk</t>
    </r>
  </si>
  <si>
    <r>
      <rPr>
        <b/>
        <sz val="11"/>
        <color indexed="8"/>
        <rFont val="Calibri"/>
        <family val="2"/>
      </rPr>
      <t>Awareness and Training (PR.AT)</t>
    </r>
    <r>
      <rPr>
        <sz val="11"/>
        <color indexed="8"/>
        <rFont val="Calibri"/>
        <family val="2"/>
      </rPr>
      <t>: The organization's personnel are provided with cybersecurity awareness and training so that they can perform their cybersecurity-related tasks</t>
    </r>
  </si>
  <si>
    <r>
      <rPr>
        <b/>
        <sz val="11"/>
        <color indexed="8"/>
        <rFont val="Calibri"/>
        <family val="2"/>
      </rPr>
      <t>PR.AT-01</t>
    </r>
    <r>
      <rPr>
        <sz val="11"/>
        <color indexed="8"/>
        <rFont val="Calibri"/>
        <family val="2"/>
      </rPr>
      <t>: Personnel are provided with awareness and training so that they possess the knowledge and skills to perform general tasks with cybersecurity risks in mind</t>
    </r>
  </si>
  <si>
    <r>
      <rPr>
        <b/>
        <sz val="11"/>
        <color indexed="8"/>
        <rFont val="Calibri"/>
        <family val="2"/>
      </rPr>
      <t>PR.AT-02</t>
    </r>
    <r>
      <rPr>
        <sz val="11"/>
        <color indexed="8"/>
        <rFont val="Calibri"/>
        <family val="2"/>
      </rPr>
      <t>: Individuals in specialized roles are provided with awareness and training so that they possess the knowledge and skills to perform relevant tasks with cybersecurity risks in mind</t>
    </r>
  </si>
  <si>
    <r>
      <rPr>
        <b/>
        <sz val="11"/>
        <color indexed="8"/>
        <rFont val="Calibri"/>
        <family val="2"/>
      </rPr>
      <t>Data Security (PR.DS)</t>
    </r>
    <r>
      <rPr>
        <sz val="11"/>
        <color indexed="8"/>
        <rFont val="Calibri"/>
        <family val="2"/>
      </rPr>
      <t>: Data are managed consistent with the organization's risk strategy to protect the confidentiality, integrity, and availability of information</t>
    </r>
  </si>
  <si>
    <r>
      <rPr>
        <b/>
        <sz val="11"/>
        <color indexed="8"/>
        <rFont val="Calibri"/>
        <family val="2"/>
      </rPr>
      <t>PR.DS-01</t>
    </r>
    <r>
      <rPr>
        <sz val="11"/>
        <color indexed="8"/>
        <rFont val="Calibri"/>
        <family val="2"/>
      </rPr>
      <t>: The confidentiality, integrity, and availability of data-at-rest are protected</t>
    </r>
  </si>
  <si>
    <r>
      <rPr>
        <b/>
        <sz val="11"/>
        <color indexed="8"/>
        <rFont val="Calibri"/>
        <family val="2"/>
      </rPr>
      <t>PR.DS-02</t>
    </r>
    <r>
      <rPr>
        <sz val="11"/>
        <color indexed="8"/>
        <rFont val="Calibri"/>
        <family val="2"/>
      </rPr>
      <t>: The confidentiality, integrity, and availability of data-in-transit are protected</t>
    </r>
  </si>
  <si>
    <r>
      <rPr>
        <b/>
        <sz val="11"/>
        <color indexed="8"/>
        <rFont val="Calibri"/>
        <family val="2"/>
      </rPr>
      <t>PR.DS-10</t>
    </r>
    <r>
      <rPr>
        <sz val="11"/>
        <color indexed="8"/>
        <rFont val="Calibri"/>
        <family val="2"/>
      </rPr>
      <t>: The confidentiality, integrity, and availability of data-in-use are protected</t>
    </r>
  </si>
  <si>
    <r>
      <rPr>
        <b/>
        <sz val="11"/>
        <color indexed="8"/>
        <rFont val="Calibri"/>
        <family val="2"/>
      </rPr>
      <t>PR.DS-11</t>
    </r>
    <r>
      <rPr>
        <sz val="11"/>
        <color indexed="8"/>
        <rFont val="Calibri"/>
        <family val="2"/>
      </rPr>
      <t>: Backups of data are created, protected, maintained, and tested</t>
    </r>
  </si>
  <si>
    <r>
      <rPr>
        <b/>
        <sz val="11"/>
        <color indexed="8"/>
        <rFont val="Calibri"/>
        <family val="2"/>
      </rPr>
      <t>Platform Security (PR.PS)</t>
    </r>
    <r>
      <rPr>
        <sz val="11"/>
        <color indexed="8"/>
        <rFont val="Calibri"/>
        <family val="2"/>
      </rPr>
      <t>: The hardware, software (e.g., firmware, operating systems, applications), and services of physical and virtual platforms are managed consistent with the organization's risk strategy to protect their confidentiality, integrity, and availability</t>
    </r>
  </si>
  <si>
    <r>
      <rPr>
        <b/>
        <sz val="11"/>
        <color indexed="8"/>
        <rFont val="Calibri"/>
        <family val="2"/>
      </rPr>
      <t>PR.PS-01</t>
    </r>
    <r>
      <rPr>
        <sz val="11"/>
        <color indexed="8"/>
        <rFont val="Calibri"/>
        <family val="2"/>
      </rPr>
      <t>: Configuration management practices are established and applied</t>
    </r>
  </si>
  <si>
    <r>
      <rPr>
        <b/>
        <sz val="11"/>
        <color indexed="8"/>
        <rFont val="Calibri"/>
        <family val="2"/>
      </rPr>
      <t>PR.PS-02</t>
    </r>
    <r>
      <rPr>
        <sz val="11"/>
        <color indexed="8"/>
        <rFont val="Calibri"/>
        <family val="2"/>
      </rPr>
      <t>: Software is maintained, replaced, and removed commensurate with risk</t>
    </r>
  </si>
  <si>
    <r>
      <rPr>
        <b/>
        <sz val="11"/>
        <color indexed="8"/>
        <rFont val="Calibri"/>
        <family val="2"/>
      </rPr>
      <t>PR.PS-03</t>
    </r>
    <r>
      <rPr>
        <sz val="11"/>
        <color indexed="8"/>
        <rFont val="Calibri"/>
        <family val="2"/>
      </rPr>
      <t>: Hardware is maintained, replaced, and removed commensurate with risk</t>
    </r>
  </si>
  <si>
    <r>
      <rPr>
        <b/>
        <sz val="11"/>
        <color indexed="8"/>
        <rFont val="Calibri"/>
        <family val="2"/>
      </rPr>
      <t>PR.PS-04</t>
    </r>
    <r>
      <rPr>
        <sz val="11"/>
        <color indexed="8"/>
        <rFont val="Calibri"/>
        <family val="2"/>
      </rPr>
      <t>: Log records are generated and made available for continuous monitoring</t>
    </r>
  </si>
  <si>
    <r>
      <rPr>
        <b/>
        <sz val="11"/>
        <color indexed="8"/>
        <rFont val="Calibri"/>
        <family val="2"/>
      </rPr>
      <t>PR.PS-05</t>
    </r>
    <r>
      <rPr>
        <sz val="11"/>
        <color indexed="8"/>
        <rFont val="Calibri"/>
        <family val="2"/>
      </rPr>
      <t>: Installation and execution of unauthorized software are prevented</t>
    </r>
  </si>
  <si>
    <r>
      <rPr>
        <b/>
        <sz val="11"/>
        <color indexed="8"/>
        <rFont val="Calibri"/>
        <family val="2"/>
      </rPr>
      <t>PR.PS-06</t>
    </r>
    <r>
      <rPr>
        <sz val="11"/>
        <color indexed="8"/>
        <rFont val="Calibri"/>
        <family val="2"/>
      </rPr>
      <t>: Secure software development practices are integrated, and their performance is monitored throughout the software development life cycle</t>
    </r>
  </si>
  <si>
    <r>
      <rPr>
        <b/>
        <sz val="11"/>
        <color indexed="8"/>
        <rFont val="Calibri"/>
        <family val="2"/>
      </rPr>
      <t>Technology Infrastructure Resilience (PR.IR)</t>
    </r>
    <r>
      <rPr>
        <sz val="11"/>
        <color indexed="8"/>
        <rFont val="Calibri"/>
        <family val="2"/>
      </rPr>
      <t>: Security architectures are managed with the organization's risk strategy to protect asset confidentiality, integrity, and availability, and organizational resilience</t>
    </r>
  </si>
  <si>
    <r>
      <rPr>
        <b/>
        <sz val="11"/>
        <color indexed="8"/>
        <rFont val="Calibri"/>
        <family val="2"/>
      </rPr>
      <t>PR.IR-01</t>
    </r>
    <r>
      <rPr>
        <sz val="11"/>
        <color indexed="8"/>
        <rFont val="Calibri"/>
        <family val="2"/>
      </rPr>
      <t>: Networks and environments are protected from unauthorized logical access and usage</t>
    </r>
  </si>
  <si>
    <r>
      <rPr>
        <b/>
        <sz val="11"/>
        <color indexed="8"/>
        <rFont val="Calibri"/>
        <family val="2"/>
      </rPr>
      <t>PR.IR-02</t>
    </r>
    <r>
      <rPr>
        <sz val="11"/>
        <color indexed="8"/>
        <rFont val="Calibri"/>
        <family val="2"/>
      </rPr>
      <t>: The organization's technology assets are protected from environmental threats</t>
    </r>
  </si>
  <si>
    <r>
      <rPr>
        <b/>
        <sz val="11"/>
        <color indexed="8"/>
        <rFont val="Calibri"/>
        <family val="2"/>
      </rPr>
      <t>PR.IR-03</t>
    </r>
    <r>
      <rPr>
        <sz val="11"/>
        <color indexed="8"/>
        <rFont val="Calibri"/>
        <family val="2"/>
      </rPr>
      <t>: Mechanisms are implemented to achieve resilience requirements in normal and adverse situations</t>
    </r>
  </si>
  <si>
    <r>
      <rPr>
        <b/>
        <sz val="11"/>
        <color indexed="8"/>
        <rFont val="Calibri"/>
        <family val="2"/>
      </rPr>
      <t>PR.IR-04</t>
    </r>
    <r>
      <rPr>
        <sz val="11"/>
        <color indexed="8"/>
        <rFont val="Calibri"/>
        <family val="2"/>
      </rPr>
      <t>: Adequate resource capacity to ensure availability is maintained</t>
    </r>
  </si>
  <si>
    <r>
      <rPr>
        <b/>
        <sz val="11"/>
        <color indexed="8"/>
        <rFont val="Calibri"/>
        <family val="2"/>
      </rPr>
      <t>PROTECT (PR)</t>
    </r>
  </si>
  <si>
    <r>
      <rPr>
        <b/>
        <sz val="11"/>
        <color indexed="8"/>
        <rFont val="Calibri"/>
        <family val="2"/>
      </rPr>
      <t>DETECT (DE)</t>
    </r>
    <r>
      <rPr>
        <sz val="11"/>
        <color indexed="8"/>
        <rFont val="Calibri"/>
        <family val="2"/>
      </rPr>
      <t>: Possible cybersecurity attacks and compromises are found and analyzed</t>
    </r>
  </si>
  <si>
    <r>
      <rPr>
        <b/>
        <sz val="11"/>
        <color indexed="8"/>
        <rFont val="Calibri"/>
        <family val="2"/>
      </rPr>
      <t>Continuous Monitoring (DE.CM)</t>
    </r>
    <r>
      <rPr>
        <sz val="11"/>
        <color indexed="8"/>
        <rFont val="Calibri"/>
        <family val="2"/>
      </rPr>
      <t>: Assets are monitored to find anomalies, indicators of compromise, and other potentially adverse events</t>
    </r>
  </si>
  <si>
    <r>
      <rPr>
        <b/>
        <sz val="11"/>
        <color indexed="8"/>
        <rFont val="Calibri"/>
        <family val="2"/>
      </rPr>
      <t>DE.CM-01</t>
    </r>
    <r>
      <rPr>
        <sz val="11"/>
        <color indexed="8"/>
        <rFont val="Calibri"/>
        <family val="2"/>
      </rPr>
      <t>: Networks and network services are monitored to find potentially adverse events</t>
    </r>
  </si>
  <si>
    <r>
      <rPr>
        <b/>
        <sz val="11"/>
        <color indexed="8"/>
        <rFont val="Calibri"/>
        <family val="2"/>
      </rPr>
      <t>DE.CM-02</t>
    </r>
    <r>
      <rPr>
        <sz val="11"/>
        <color indexed="8"/>
        <rFont val="Calibri"/>
        <family val="2"/>
      </rPr>
      <t>: The physical environment is monitored to find potentially adverse events</t>
    </r>
  </si>
  <si>
    <r>
      <rPr>
        <b/>
        <sz val="11"/>
        <color indexed="8"/>
        <rFont val="Calibri"/>
        <family val="2"/>
      </rPr>
      <t>DE.CM-03</t>
    </r>
    <r>
      <rPr>
        <sz val="11"/>
        <color indexed="8"/>
        <rFont val="Calibri"/>
        <family val="2"/>
      </rPr>
      <t>: Personnel activity and technology usage are monitored to find potentially adverse events</t>
    </r>
  </si>
  <si>
    <r>
      <rPr>
        <b/>
        <sz val="11"/>
        <color indexed="8"/>
        <rFont val="Calibri"/>
        <family val="2"/>
      </rPr>
      <t>DE.CM-06</t>
    </r>
    <r>
      <rPr>
        <sz val="11"/>
        <color indexed="8"/>
        <rFont val="Calibri"/>
        <family val="2"/>
      </rPr>
      <t>: External service provider activities and services are monitored to find potentially adverse events</t>
    </r>
  </si>
  <si>
    <r>
      <rPr>
        <b/>
        <sz val="11"/>
        <color indexed="8"/>
        <rFont val="Calibri"/>
        <family val="2"/>
      </rPr>
      <t>DE.CM-09</t>
    </r>
    <r>
      <rPr>
        <sz val="11"/>
        <color indexed="8"/>
        <rFont val="Calibri"/>
        <family val="2"/>
      </rPr>
      <t>: Computing hardware and software, runtime environments, and their data are monitored to find potentially adverse events</t>
    </r>
  </si>
  <si>
    <r>
      <rPr>
        <b/>
        <sz val="11"/>
        <color indexed="8"/>
        <rFont val="Calibri"/>
        <family val="2"/>
      </rPr>
      <t>Adverse Event Analysis (DE.AE)</t>
    </r>
    <r>
      <rPr>
        <sz val="11"/>
        <color indexed="8"/>
        <rFont val="Calibri"/>
        <family val="2"/>
      </rPr>
      <t>: Anomalies, indicators of compromise, and other potentially adverse events are analyzed to characterize the events and detect cybersecurity incidents</t>
    </r>
  </si>
  <si>
    <r>
      <rPr>
        <b/>
        <sz val="11"/>
        <color indexed="8"/>
        <rFont val="Calibri"/>
        <family val="2"/>
      </rPr>
      <t>DE.AE-02</t>
    </r>
    <r>
      <rPr>
        <sz val="11"/>
        <color indexed="8"/>
        <rFont val="Calibri"/>
        <family val="2"/>
      </rPr>
      <t>: Potentially adverse events are analyzed to better understand associated activities</t>
    </r>
  </si>
  <si>
    <r>
      <rPr>
        <b/>
        <sz val="11"/>
        <color indexed="8"/>
        <rFont val="Calibri"/>
        <family val="2"/>
      </rPr>
      <t>DE.AE-03</t>
    </r>
    <r>
      <rPr>
        <sz val="11"/>
        <color indexed="8"/>
        <rFont val="Calibri"/>
        <family val="2"/>
      </rPr>
      <t>: Information is correlated from multiple sources</t>
    </r>
  </si>
  <si>
    <r>
      <rPr>
        <b/>
        <sz val="11"/>
        <color indexed="8"/>
        <rFont val="Calibri"/>
        <family val="2"/>
      </rPr>
      <t>DE.AE-04</t>
    </r>
    <r>
      <rPr>
        <sz val="11"/>
        <color indexed="8"/>
        <rFont val="Calibri"/>
        <family val="2"/>
      </rPr>
      <t>: The estimated impact and scope of adverse events are understood</t>
    </r>
  </si>
  <si>
    <r>
      <rPr>
        <b/>
        <sz val="11"/>
        <color indexed="8"/>
        <rFont val="Calibri"/>
        <family val="2"/>
      </rPr>
      <t>DE.AE-06</t>
    </r>
    <r>
      <rPr>
        <sz val="11"/>
        <color indexed="8"/>
        <rFont val="Calibri"/>
        <family val="2"/>
      </rPr>
      <t>: Information on adverse events is provided to authorized staff and tools</t>
    </r>
  </si>
  <si>
    <r>
      <rPr>
        <b/>
        <sz val="11"/>
        <color indexed="8"/>
        <rFont val="Calibri"/>
        <family val="2"/>
      </rPr>
      <t>DE.AE-07</t>
    </r>
    <r>
      <rPr>
        <sz val="11"/>
        <color indexed="8"/>
        <rFont val="Calibri"/>
        <family val="2"/>
      </rPr>
      <t>: Cyber threat intelligence and other contextual information are integrated into the analysis</t>
    </r>
  </si>
  <si>
    <r>
      <rPr>
        <b/>
        <sz val="11"/>
        <color indexed="8"/>
        <rFont val="Calibri"/>
        <family val="2"/>
      </rPr>
      <t>DE.AE-08</t>
    </r>
    <r>
      <rPr>
        <sz val="11"/>
        <color indexed="8"/>
        <rFont val="Calibri"/>
        <family val="2"/>
      </rPr>
      <t>: Incidents are declared when adverse events meet the defined incident criteria</t>
    </r>
  </si>
  <si>
    <r>
      <rPr>
        <b/>
        <sz val="11"/>
        <color indexed="8"/>
        <rFont val="Calibri"/>
        <family val="2"/>
      </rPr>
      <t>DETECT (DE)</t>
    </r>
  </si>
  <si>
    <r>
      <rPr>
        <b/>
        <sz val="11"/>
        <color indexed="8"/>
        <rFont val="Calibri"/>
        <family val="2"/>
      </rPr>
      <t>RESPOND (RS)</t>
    </r>
    <r>
      <rPr>
        <sz val="11"/>
        <color indexed="8"/>
        <rFont val="Calibri"/>
        <family val="2"/>
      </rPr>
      <t>: Actions regarding a detected cybersecurity incident are taken</t>
    </r>
  </si>
  <si>
    <r>
      <rPr>
        <b/>
        <sz val="11"/>
        <color indexed="8"/>
        <rFont val="Calibri"/>
        <family val="2"/>
      </rPr>
      <t>Incident Management (RS.MA)</t>
    </r>
    <r>
      <rPr>
        <sz val="11"/>
        <color indexed="8"/>
        <rFont val="Calibri"/>
        <family val="2"/>
      </rPr>
      <t>: Responses to detected cybersecurity incidents are managed</t>
    </r>
  </si>
  <si>
    <r>
      <rPr>
        <b/>
        <sz val="11"/>
        <color indexed="8"/>
        <rFont val="Calibri"/>
        <family val="2"/>
      </rPr>
      <t>RS.MA-01</t>
    </r>
    <r>
      <rPr>
        <sz val="11"/>
        <color indexed="8"/>
        <rFont val="Calibri"/>
        <family val="2"/>
      </rPr>
      <t>: The incident response plan is executed in coordination with relevant third parties once an incident is declared</t>
    </r>
  </si>
  <si>
    <r>
      <rPr>
        <b/>
        <sz val="11"/>
        <color indexed="8"/>
        <rFont val="Calibri"/>
        <family val="2"/>
      </rPr>
      <t>RS.MA-02</t>
    </r>
    <r>
      <rPr>
        <sz val="11"/>
        <color indexed="8"/>
        <rFont val="Calibri"/>
        <family val="2"/>
      </rPr>
      <t>: Incident reports are triaged and validated</t>
    </r>
  </si>
  <si>
    <r>
      <rPr>
        <b/>
        <sz val="11"/>
        <color indexed="8"/>
        <rFont val="Calibri"/>
        <family val="2"/>
      </rPr>
      <t>RS.MA-03</t>
    </r>
    <r>
      <rPr>
        <sz val="11"/>
        <color indexed="8"/>
        <rFont val="Calibri"/>
        <family val="2"/>
      </rPr>
      <t>: Incidents are categorized and prioritized</t>
    </r>
  </si>
  <si>
    <r>
      <rPr>
        <b/>
        <sz val="11"/>
        <color indexed="8"/>
        <rFont val="Calibri"/>
        <family val="2"/>
      </rPr>
      <t>RS.MA-04</t>
    </r>
    <r>
      <rPr>
        <sz val="11"/>
        <color indexed="8"/>
        <rFont val="Calibri"/>
        <family val="2"/>
      </rPr>
      <t>: Incidents are escalated or elevated as needed</t>
    </r>
  </si>
  <si>
    <r>
      <rPr>
        <b/>
        <sz val="11"/>
        <color indexed="8"/>
        <rFont val="Calibri"/>
        <family val="2"/>
      </rPr>
      <t>RS.MA-05</t>
    </r>
    <r>
      <rPr>
        <sz val="11"/>
        <color indexed="8"/>
        <rFont val="Calibri"/>
        <family val="2"/>
      </rPr>
      <t>: The criteria for initiating incident recovery are applied</t>
    </r>
  </si>
  <si>
    <r>
      <rPr>
        <b/>
        <sz val="11"/>
        <color indexed="8"/>
        <rFont val="Calibri"/>
        <family val="2"/>
      </rPr>
      <t>Incident Analysis (RS.AN)</t>
    </r>
    <r>
      <rPr>
        <sz val="11"/>
        <color indexed="8"/>
        <rFont val="Calibri"/>
        <family val="2"/>
      </rPr>
      <t>: Investigations are conducted to ensure effective response and support forensics and recovery activities</t>
    </r>
  </si>
  <si>
    <r>
      <rPr>
        <b/>
        <sz val="11"/>
        <color indexed="8"/>
        <rFont val="Calibri"/>
        <family val="2"/>
      </rPr>
      <t>RS.AN-03</t>
    </r>
    <r>
      <rPr>
        <sz val="11"/>
        <color indexed="8"/>
        <rFont val="Calibri"/>
        <family val="2"/>
      </rPr>
      <t>: Analysis is performed to establish what has taken place during an incident and the root cause of the incident</t>
    </r>
  </si>
  <si>
    <r>
      <rPr>
        <b/>
        <sz val="11"/>
        <color indexed="8"/>
        <rFont val="Calibri"/>
        <family val="2"/>
      </rPr>
      <t>RS.AN-06</t>
    </r>
    <r>
      <rPr>
        <sz val="11"/>
        <color indexed="8"/>
        <rFont val="Calibri"/>
        <family val="2"/>
      </rPr>
      <t>: Actions performed during an investigation are recorded, and the records' integrity and provenance are preserved</t>
    </r>
  </si>
  <si>
    <r>
      <rPr>
        <b/>
        <sz val="11"/>
        <color indexed="8"/>
        <rFont val="Calibri"/>
        <family val="2"/>
      </rPr>
      <t>RS.AN-07</t>
    </r>
    <r>
      <rPr>
        <sz val="11"/>
        <color indexed="8"/>
        <rFont val="Calibri"/>
        <family val="2"/>
      </rPr>
      <t>: Incident data and metadata are collected, and their integrity and provenance are preserved</t>
    </r>
  </si>
  <si>
    <r>
      <rPr>
        <b/>
        <sz val="11"/>
        <color indexed="8"/>
        <rFont val="Calibri"/>
        <family val="2"/>
      </rPr>
      <t>RS.AN-08</t>
    </r>
    <r>
      <rPr>
        <sz val="11"/>
        <color indexed="8"/>
        <rFont val="Calibri"/>
        <family val="2"/>
      </rPr>
      <t>: An incident's magnitude is estimated and validated</t>
    </r>
  </si>
  <si>
    <r>
      <rPr>
        <b/>
        <sz val="11"/>
        <color indexed="8"/>
        <rFont val="Calibri"/>
        <family val="2"/>
      </rPr>
      <t>Incident Response Reporting and Communication (RS.CO)</t>
    </r>
    <r>
      <rPr>
        <sz val="11"/>
        <color indexed="8"/>
        <rFont val="Calibri"/>
        <family val="2"/>
      </rPr>
      <t>: Response activities are coordinated with internal and external stakeholders as required by laws, regulations, or policies</t>
    </r>
  </si>
  <si>
    <r>
      <rPr>
        <b/>
        <sz val="11"/>
        <color indexed="8"/>
        <rFont val="Calibri"/>
        <family val="2"/>
      </rPr>
      <t>RS.CO-02</t>
    </r>
    <r>
      <rPr>
        <sz val="11"/>
        <color indexed="8"/>
        <rFont val="Calibri"/>
        <family val="2"/>
      </rPr>
      <t>: Internal and external stakeholders are notified of incidents</t>
    </r>
  </si>
  <si>
    <r>
      <rPr>
        <b/>
        <sz val="11"/>
        <color indexed="8"/>
        <rFont val="Calibri"/>
        <family val="2"/>
      </rPr>
      <t>RS.CO-03</t>
    </r>
    <r>
      <rPr>
        <sz val="11"/>
        <color indexed="8"/>
        <rFont val="Calibri"/>
        <family val="2"/>
      </rPr>
      <t>: Information is shared with designated internal and external stakeholders</t>
    </r>
  </si>
  <si>
    <r>
      <rPr>
        <b/>
        <sz val="11"/>
        <color indexed="8"/>
        <rFont val="Calibri"/>
        <family val="2"/>
      </rPr>
      <t>Incident Mitigation (RS.MI)</t>
    </r>
    <r>
      <rPr>
        <sz val="11"/>
        <color indexed="8"/>
        <rFont val="Calibri"/>
        <family val="2"/>
      </rPr>
      <t>: Activities are performed to prevent expansion of an event and mitigate its effects</t>
    </r>
  </si>
  <si>
    <r>
      <rPr>
        <b/>
        <sz val="11"/>
        <color indexed="8"/>
        <rFont val="Calibri"/>
        <family val="2"/>
      </rPr>
      <t>RS.MI-01</t>
    </r>
    <r>
      <rPr>
        <sz val="11"/>
        <color indexed="8"/>
        <rFont val="Calibri"/>
        <family val="2"/>
      </rPr>
      <t>: Incidents are contained</t>
    </r>
  </si>
  <si>
    <r>
      <rPr>
        <b/>
        <sz val="11"/>
        <color indexed="8"/>
        <rFont val="Calibri"/>
        <family val="2"/>
      </rPr>
      <t>RS.MI-02</t>
    </r>
    <r>
      <rPr>
        <sz val="11"/>
        <color indexed="8"/>
        <rFont val="Calibri"/>
        <family val="2"/>
      </rPr>
      <t>: Incidents are eradicated</t>
    </r>
  </si>
  <si>
    <r>
      <rPr>
        <b/>
        <sz val="11"/>
        <color indexed="8"/>
        <rFont val="Calibri"/>
        <family val="2"/>
      </rPr>
      <t>RESPOND (RS)</t>
    </r>
  </si>
  <si>
    <r>
      <rPr>
        <b/>
        <sz val="11"/>
        <color indexed="8"/>
        <rFont val="Calibri"/>
        <family val="2"/>
      </rPr>
      <t>RECOVER (RC)</t>
    </r>
    <r>
      <rPr>
        <sz val="11"/>
        <color indexed="8"/>
        <rFont val="Calibri"/>
        <family val="2"/>
      </rPr>
      <t>: Assets and operations affected by a cybersecurity incident are restored</t>
    </r>
  </si>
  <si>
    <r>
      <rPr>
        <b/>
        <sz val="11"/>
        <color indexed="8"/>
        <rFont val="Calibri"/>
        <family val="2"/>
      </rPr>
      <t>Incident Recovery Plan Execution (RC.RP)</t>
    </r>
    <r>
      <rPr>
        <sz val="11"/>
        <color indexed="8"/>
        <rFont val="Calibri"/>
        <family val="2"/>
      </rPr>
      <t>: Restoration activities are performed to ensure operational availability of systems and services affected by cybersecurity incidents</t>
    </r>
  </si>
  <si>
    <r>
      <rPr>
        <b/>
        <sz val="11"/>
        <color indexed="8"/>
        <rFont val="Calibri"/>
        <family val="2"/>
      </rPr>
      <t>RC.RP-01</t>
    </r>
    <r>
      <rPr>
        <sz val="11"/>
        <color indexed="8"/>
        <rFont val="Calibri"/>
        <family val="2"/>
      </rPr>
      <t>: The recovery portion of the incident response plan is executed once initiated from the incident response process</t>
    </r>
  </si>
  <si>
    <r>
      <rPr>
        <b/>
        <sz val="11"/>
        <color indexed="8"/>
        <rFont val="Calibri"/>
        <family val="2"/>
      </rPr>
      <t>RC.RP-02</t>
    </r>
    <r>
      <rPr>
        <sz val="11"/>
        <color indexed="8"/>
        <rFont val="Calibri"/>
        <family val="2"/>
      </rPr>
      <t>: Recovery actions are selected, scoped, prioritized, and performed</t>
    </r>
  </si>
  <si>
    <r>
      <rPr>
        <b/>
        <sz val="11"/>
        <color indexed="8"/>
        <rFont val="Calibri"/>
        <family val="2"/>
      </rPr>
      <t>RC.RP-03</t>
    </r>
    <r>
      <rPr>
        <sz val="11"/>
        <color indexed="8"/>
        <rFont val="Calibri"/>
        <family val="2"/>
      </rPr>
      <t>: The integrity of backups and other restoration assets is verified before using them for restoration</t>
    </r>
  </si>
  <si>
    <r>
      <rPr>
        <b/>
        <sz val="11"/>
        <color indexed="8"/>
        <rFont val="Calibri"/>
        <family val="2"/>
      </rPr>
      <t>RC.RP-04</t>
    </r>
    <r>
      <rPr>
        <sz val="11"/>
        <color indexed="8"/>
        <rFont val="Calibri"/>
        <family val="2"/>
      </rPr>
      <t>: Critical mission functions and cybersecurity risk management are considered to establish post-incident operational norms</t>
    </r>
  </si>
  <si>
    <r>
      <rPr>
        <b/>
        <sz val="11"/>
        <color indexed="8"/>
        <rFont val="Calibri"/>
        <family val="2"/>
      </rPr>
      <t>RC.RP-05</t>
    </r>
    <r>
      <rPr>
        <sz val="11"/>
        <color indexed="8"/>
        <rFont val="Calibri"/>
        <family val="2"/>
      </rPr>
      <t>: The integrity of restored assets is verified, systems and services are restored, and normal operating status is confirmed</t>
    </r>
  </si>
  <si>
    <r>
      <rPr>
        <b/>
        <sz val="11"/>
        <color indexed="8"/>
        <rFont val="Calibri"/>
        <family val="2"/>
      </rPr>
      <t>RC.RP-06</t>
    </r>
    <r>
      <rPr>
        <sz val="11"/>
        <color indexed="8"/>
        <rFont val="Calibri"/>
        <family val="2"/>
      </rPr>
      <t>: The end of incident recovery is declared based on criteria, and incident-related documentation is completed</t>
    </r>
  </si>
  <si>
    <r>
      <rPr>
        <b/>
        <sz val="11"/>
        <color indexed="8"/>
        <rFont val="Calibri"/>
        <family val="2"/>
      </rPr>
      <t>Incident Recovery Communication (RC.CO)</t>
    </r>
    <r>
      <rPr>
        <sz val="11"/>
        <color indexed="8"/>
        <rFont val="Calibri"/>
        <family val="2"/>
      </rPr>
      <t>: Restoration activities are coordinated with internal and external parties</t>
    </r>
  </si>
  <si>
    <r>
      <rPr>
        <b/>
        <sz val="11"/>
        <color indexed="8"/>
        <rFont val="Calibri"/>
        <family val="2"/>
      </rPr>
      <t>RC.CO-03</t>
    </r>
    <r>
      <rPr>
        <sz val="11"/>
        <color indexed="8"/>
        <rFont val="Calibri"/>
        <family val="2"/>
      </rPr>
      <t>: Recovery activities and progress in restoring operational capabilities are communicated to designated internal and external stakeholders</t>
    </r>
  </si>
  <si>
    <r>
      <rPr>
        <b/>
        <sz val="11"/>
        <color indexed="8"/>
        <rFont val="Calibri"/>
        <family val="2"/>
      </rPr>
      <t>RC.CO-04</t>
    </r>
    <r>
      <rPr>
        <sz val="11"/>
        <color indexed="8"/>
        <rFont val="Calibri"/>
        <family val="2"/>
      </rPr>
      <t>: Public updates on incident recovery are shared using approved methods and messaging</t>
    </r>
  </si>
  <si>
    <r>
      <rPr>
        <b/>
        <sz val="11"/>
        <color indexed="8"/>
        <rFont val="Calibri"/>
        <family val="2"/>
      </rPr>
      <t>RECOVER (RC)</t>
    </r>
  </si>
  <si>
    <t>Cybersecurity Framework v2.0 Core</t>
  </si>
  <si>
    <t>Current State</t>
  </si>
  <si>
    <t>Target State</t>
  </si>
  <si>
    <t>Subcategory</t>
  </si>
  <si>
    <t>Function</t>
  </si>
  <si>
    <t>Category</t>
  </si>
  <si>
    <t>Not Started</t>
  </si>
  <si>
    <t>Planned</t>
  </si>
  <si>
    <t>Started</t>
  </si>
  <si>
    <t>Mid-Project</t>
  </si>
  <si>
    <t>Nearing Completion</t>
  </si>
  <si>
    <t>Complete</t>
  </si>
  <si>
    <t>Description</t>
  </si>
  <si>
    <t>Current Maturity</t>
  </si>
  <si>
    <t>Performed</t>
  </si>
  <si>
    <t>Managed</t>
  </si>
  <si>
    <t>Defined</t>
  </si>
  <si>
    <t>Quantitatively Managed</t>
  </si>
  <si>
    <t>Optimized</t>
  </si>
  <si>
    <t>Target Maturity</t>
  </si>
  <si>
    <t>Gap</t>
  </si>
  <si>
    <t>1 - Performed</t>
  </si>
  <si>
    <t>2 - Managed</t>
  </si>
  <si>
    <t>3 - Defined</t>
  </si>
  <si>
    <t>4 - Quantitatively Managed</t>
  </si>
  <si>
    <t>5 - Optimized</t>
  </si>
  <si>
    <t xml:space="preserve">CSF 2.0 Maturity &amp; Progress Tracker (MaPT) </t>
  </si>
  <si>
    <t>Progress Status</t>
  </si>
  <si>
    <t>Progress</t>
  </si>
  <si>
    <t xml:space="preserve"> Maturity</t>
  </si>
  <si>
    <t xml:space="preserve"> Description</t>
  </si>
  <si>
    <t>Status</t>
  </si>
  <si>
    <t>Introduction</t>
  </si>
  <si>
    <t>Purpose</t>
  </si>
  <si>
    <t>Instructions</t>
  </si>
  <si>
    <t>This file is provided for information purposes only. Optic Cyber Solutions, LLC accepts no liability regarding its use.</t>
  </si>
  <si>
    <t>GV.OC-01:
The organizational mission is understood and informs cybersecurity risk management</t>
  </si>
  <si>
    <t>GV.OC-02:
Internal and external stakeholders are understood, and their needs and expectations regarding cybersecurity risk management are understood and considered</t>
  </si>
  <si>
    <t>GV.OC-03:
Legal, regulatory, and contractual requirements regarding cybersecurity - including privacy and civil liberties obligations - are understood and managed</t>
  </si>
  <si>
    <t>GV.OC-04:
Critical objectives, capabilities, and services that stakeholders depend on or expect from the organization are understood and communicated</t>
  </si>
  <si>
    <t>GV.OC-05:
Outcomes, capabilities, and services that the organization depends on are understood and communicated</t>
  </si>
  <si>
    <t>GV.RM-01:
Risk management objectives are established and agreed to by organizational stakeholders</t>
  </si>
  <si>
    <t>GV.RM-02:
Risk appetite and risk tolerance statements are established, communicated, and maintained</t>
  </si>
  <si>
    <t>GV.RM-03:
Cybersecurity risk management activities and outcomes are included in enterprise risk management processes</t>
  </si>
  <si>
    <t>GV.RM-04:
Strategic direction that describes appropriate risk response options is established and communicated</t>
  </si>
  <si>
    <t>GV.RM-05:
Lines of communication across the organization are established for cybersecurity risks, including risks from suppliers and other third parties</t>
  </si>
  <si>
    <t>GV.RM-06:
A standardized method for calculating, documenting, categorizing, and prioritizing cybersecurity risks is established and communicated</t>
  </si>
  <si>
    <t>GV.RM-07:
Strategic opportunities (i.e., positive risks) are characterized and are included in organizational cybersecurity risk discussions</t>
  </si>
  <si>
    <t>GV.RR-01:
Organizational leadership is responsible and accountable for cybersecurity risk and fosters a culture that is risk-aware, ethical, and continually improving</t>
  </si>
  <si>
    <t>GV.RR-02:
Roles, responsibilities, and authorities related to cybersecurity risk management are established, communicated, understood, and enforced</t>
  </si>
  <si>
    <t>GV.RR-03:
Adequate resources are allocated commensurate with the cybersecurity risk strategy, roles, responsibilities, and policies</t>
  </si>
  <si>
    <t>GV.RR-04:
Cybersecurity is included in human resources practices</t>
  </si>
  <si>
    <t>GV.PO-01:
Policy for managing cybersecurity risks is established based on organizational context, cybersecurity strategy, and priorities and is communicated and enforced</t>
  </si>
  <si>
    <t>GV.PO-02:
Policy for managing cybersecurity risks is reviewed, updated, communicated, and enforced to reflect changes in requirements, threats, technology, and organizational mission</t>
  </si>
  <si>
    <t>GV.OV-01:
Cybersecurity risk management strategy outcomes are reviewed to inform and adjust strategy and direction</t>
  </si>
  <si>
    <t>GV.OV-02:
The cybersecurity risk management strategy is reviewed and adjusted to ensure coverage of organizational requirements and risks</t>
  </si>
  <si>
    <t>GV.OV-03:
Organizational cybersecurity risk management performance is evaluated and reviewed for adjustments needed</t>
  </si>
  <si>
    <t>GV.SC-01:
A cybersecurity supply chain risk management program, strategy, objectives, policies, and processes are established and agreed to by organizational stakeholders</t>
  </si>
  <si>
    <t>GV.SC-02:
Cybersecurity roles and responsibilities for suppliers, customers, and partners are established, communicated, and coordinated internally and externally</t>
  </si>
  <si>
    <t>GV.SC-03:
Cybersecurity supply chain risk management is integrated into cybersecurity and enterprise risk management, risk assessment, and improvement processes</t>
  </si>
  <si>
    <t>GV.SC-04:
Suppliers are known and prioritized by criticality</t>
  </si>
  <si>
    <t>GV.SC-05:
Requirements to address cybersecurity risks in supply chains are established, prioritized, and integrated into contracts and other types of agreements with suppliers and other relevant third parties</t>
  </si>
  <si>
    <t>GV.SC-06:
Planning and due diligence are performed to reduce risks before entering into formal supplier or other third-party relationships</t>
  </si>
  <si>
    <t>GV.SC-07:
The risks posed by a supplier, their products and services, and other third parties are understood, recorded, prioritized, assessed, responded to, and monitored over the course of the relationship</t>
  </si>
  <si>
    <t>GV.SC-08:
Relevant suppliers and other third parties are included in incident planning, response, and recovery activities</t>
  </si>
  <si>
    <t>GV.SC-09:
Supply chain security practices are integrated into cybersecurity and enterprise risk management programs, and their performance is monitored throughout the technology product and service life cycle</t>
  </si>
  <si>
    <t>GV.SC-10:
Cybersecurity supply chain risk management plans include provisions for activities that occur after the conclusion of a partnership or service agreement</t>
  </si>
  <si>
    <t>ID.AM-01:
Inventories of hardware managed by the organization are maintained</t>
  </si>
  <si>
    <t>ID.AM-02:
Inventories of software, services, and systems managed by the organization are maintained</t>
  </si>
  <si>
    <t>ID.AM-03:
Representations of the organization's authorized network communication and internal and external network data flows are maintained</t>
  </si>
  <si>
    <t>ID.AM-04:
Inventories of services provided by suppliers are maintained</t>
  </si>
  <si>
    <t>ID.AM-05:
Assets are prioritized based on classification, criticality, resources, and impact on the mission</t>
  </si>
  <si>
    <t>ID.AM-07:
Inventories of data and corresponding metadata for designated data types are maintained</t>
  </si>
  <si>
    <t>ID.AM-08:
Systems, hardware, software, services, and data are managed throughout their life cycles</t>
  </si>
  <si>
    <t>ID.RA-01:
Vulnerabilities in assets are identified, validated, and recorded</t>
  </si>
  <si>
    <t>ID.RA-02:
Cyber threat intelligence is received from information sharing forums and sources</t>
  </si>
  <si>
    <t>ID.RA-03:
Internal and external threats to the organization are identified and recorded</t>
  </si>
  <si>
    <t>ID.RA-04:
Potential impacts and likelihoods of threats exploiting vulnerabilities are identified and recorded</t>
  </si>
  <si>
    <t>ID.RA-05:
Threats, vulnerabilities, likelihoods, and impacts are used to understand inherent risk and inform risk response prioritization</t>
  </si>
  <si>
    <t>ID.RA-06:
Risk responses are chosen, prioritized, planned, tracked, and communicated</t>
  </si>
  <si>
    <t>ID.RA-07:
Changes and exceptions are managed, assessed for risk impact, recorded, and tracked</t>
  </si>
  <si>
    <t>ID.RA-08:
Processes for receiving, analyzing, and responding to vulnerability disclosures are established</t>
  </si>
  <si>
    <t>ID.RA-09:
The authenticity and integrity of hardware and software are assessed prior to acquisition and use</t>
  </si>
  <si>
    <t>ID.RA-10:
Critical suppliers are assessed prior to acquisition</t>
  </si>
  <si>
    <t>ID.IM-01:
Improvements are identified from evaluations</t>
  </si>
  <si>
    <t>ID.IM-02:
Improvements are identified from security tests and exercises, including those done in coordination with suppliers and relevant third parties</t>
  </si>
  <si>
    <t>ID.IM-03:
Improvements are identified from execution of operational processes, procedures, and activities</t>
  </si>
  <si>
    <t>ID.IM-04:
Incident response plans and other cybersecurity plans that affect operations are established, communicated, maintained, and improved</t>
  </si>
  <si>
    <t>PR.AA-01:
Identities and credentials for authorized users, services, and hardware are managed by the organization</t>
  </si>
  <si>
    <t>PR.AA-02:
Identities are proofed and bound to credentials based on the context of interactions</t>
  </si>
  <si>
    <t>PR.AA-03:
Users, services, and hardware are authenticated</t>
  </si>
  <si>
    <t>PR.AA-04:
Identity assertions are protected, conveyed, and verified</t>
  </si>
  <si>
    <t>PR.AA-05:
Access permissions, entitlements, and authorizations are defined in a policy, managed, enforced, and reviewed, and incorporate the principles of least privilege and separation of duties</t>
  </si>
  <si>
    <t>PR.AA-06:
Physical access to assets is managed, monitored, and enforced commensurate with risk</t>
  </si>
  <si>
    <t>PR.AT-01:
Personnel are provided with awareness and training so that they possess the knowledge and skills to perform general tasks with cybersecurity risks in mind</t>
  </si>
  <si>
    <t>PR.AT-02:
Individuals in specialized roles are provided with awareness and training so that they possess the knowledge and skills to perform relevant tasks with cybersecurity risks in mind</t>
  </si>
  <si>
    <t>PR.DS-01:
The confidentiality, integrity, and availability of data-at-rest are protected</t>
  </si>
  <si>
    <t>PR.DS-02:
The confidentiality, integrity, and availability of data-in-transit are protected</t>
  </si>
  <si>
    <t>PR.DS-10:
The confidentiality, integrity, and availability of data-in-use are protected</t>
  </si>
  <si>
    <t>PR.DS-11:
Backups of data are created, protected, maintained, and tested</t>
  </si>
  <si>
    <t>PR.PS-01:
Configuration management practices are established and applied</t>
  </si>
  <si>
    <t>PR.PS-02:
Software is maintained, replaced, and removed commensurate with risk</t>
  </si>
  <si>
    <t>PR.PS-03:
Hardware is maintained, replaced, and removed commensurate with risk</t>
  </si>
  <si>
    <t>PR.PS-04:
Log records are generated and made available for continuous monitoring</t>
  </si>
  <si>
    <t>PR.PS-05:
Installation and execution of unauthorized software are prevented</t>
  </si>
  <si>
    <t>PR.PS-06:
Secure software development practices are integrated, and their performance is monitored throughout the software development life cycle</t>
  </si>
  <si>
    <t>PR.IR-01:
Networks and environments are protected from unauthorized logical access and usage</t>
  </si>
  <si>
    <t>PR.IR-02:
The organization's technology assets are protected from environmental threats</t>
  </si>
  <si>
    <t>PR.IR-03:
Mechanisms are implemented to achieve resilience requirements in normal and adverse situations</t>
  </si>
  <si>
    <t>PR.IR-04:
Adequate resource capacity to ensure availability is maintained</t>
  </si>
  <si>
    <t>DE.CM-01:
Networks and network services are monitored to find potentially adverse events</t>
  </si>
  <si>
    <t>DE.CM-02:
The physical environment is monitored to find potentially adverse events</t>
  </si>
  <si>
    <t>DE.CM-03:
Personnel activity and technology usage are monitored to find potentially adverse events</t>
  </si>
  <si>
    <t>DE.CM-06:
External service provider activities and services are monitored to find potentially adverse events</t>
  </si>
  <si>
    <t>DE.CM-09:
Computing hardware and software, runtime environments, and their data are monitored to find potentially adverse events</t>
  </si>
  <si>
    <t>DE.AE-02:
Potentially adverse events are analyzed to better understand associated activities</t>
  </si>
  <si>
    <t>DE.AE-03:
Information is correlated from multiple sources</t>
  </si>
  <si>
    <t>DE.AE-04:
The estimated impact and scope of adverse events are understood</t>
  </si>
  <si>
    <t>DE.AE-06:
Information on adverse events is provided to authorized staff and tools</t>
  </si>
  <si>
    <t>DE.AE-07:
Cyber threat intelligence and other contextual information are integrated into the analysis</t>
  </si>
  <si>
    <t>DE.AE-08:
Incidents are declared when adverse events meet the defined incident criteria</t>
  </si>
  <si>
    <t>RS.MA-01:
The incident response plan is executed in coordination with relevant third parties once an incident is declared</t>
  </si>
  <si>
    <t>RS.MA-02:
Incident reports are triaged and validated</t>
  </si>
  <si>
    <t>RS.MA-03:
Incidents are categorized and prioritized</t>
  </si>
  <si>
    <t>RS.MA-04:
Incidents are escalated or elevated as needed</t>
  </si>
  <si>
    <t>RS.MA-05:
The criteria for initiating incident recovery are applied</t>
  </si>
  <si>
    <t>RS.AN-03:
Analysis is performed to establish what has taken place during an incident and the root cause of the incident</t>
  </si>
  <si>
    <t>RS.AN-06:
Actions performed during an investigation are recorded, and the records' integrity and provenance are preserved</t>
  </si>
  <si>
    <t>RS.AN-07:
Incident data and metadata are collected, and their integrity and provenance are preserved</t>
  </si>
  <si>
    <t>RS.AN-08:
An incident's magnitude is estimated and validated</t>
  </si>
  <si>
    <t>RS.CO-02:
Internal and external stakeholders are notified of incidents</t>
  </si>
  <si>
    <t>RS.CO-03:
Information is shared with designated internal and external stakeholders</t>
  </si>
  <si>
    <t>RS.MI-01:
Incidents are contained</t>
  </si>
  <si>
    <t>RS.MI-02:
Incidents are eradicated</t>
  </si>
  <si>
    <t>RC.RP-01:
The recovery portion of the incident response plan is executed once initiated from the incident response process</t>
  </si>
  <si>
    <t>RC.RP-02:
Recovery actions are selected, scoped, prioritized, and performed</t>
  </si>
  <si>
    <t>RC.RP-03:
The integrity of backups and other restoration assets is verified before using them for restoration</t>
  </si>
  <si>
    <t>RC.RP-04:
Critical mission functions and cybersecurity risk management are considered to establish post-incident operational norms</t>
  </si>
  <si>
    <t>RC.RP-05:
The integrity of restored assets is verified, systems and services are restored, and normal operating status is confirmed</t>
  </si>
  <si>
    <t>RC.RP-06:
The end of incident recovery is declared based on criteria, and incident-related documentation is completed</t>
  </si>
  <si>
    <t>RC.CO-03:
Recovery activities and progress in restoring operational capabilities are communicated to designated internal and external stakeholders</t>
  </si>
  <si>
    <t>RC.CO-04:
Public updates on incident recovery are shared using approved methods and messaging</t>
  </si>
  <si>
    <t>y-Axis</t>
  </si>
  <si>
    <t>x-Axis</t>
  </si>
  <si>
    <t>Cybersecurity Framework 2.0 Progress Reports</t>
  </si>
  <si>
    <t>Cybersecurity Framework 2.0 Maturity Reports</t>
  </si>
  <si>
    <r>
      <rPr>
        <b/>
        <sz val="11"/>
        <color rgb="FF000000"/>
        <rFont val="Arial"/>
        <family val="2"/>
      </rPr>
      <t>GOVERN (GV):</t>
    </r>
    <r>
      <rPr>
        <sz val="11"/>
        <color indexed="8"/>
        <rFont val="Arial"/>
        <family val="2"/>
      </rPr>
      <t xml:space="preserve">
The organization's cybersecurity risk management strategy, expectations, and policy are established, communicated, and monitored</t>
    </r>
  </si>
  <si>
    <r>
      <rPr>
        <b/>
        <sz val="11"/>
        <color rgb="FF000000"/>
        <rFont val="Arial"/>
        <family val="2"/>
      </rPr>
      <t>Organizational Context (GV.OC):</t>
    </r>
    <r>
      <rPr>
        <sz val="11"/>
        <color indexed="8"/>
        <rFont val="Arial"/>
        <family val="2"/>
      </rPr>
      <t xml:space="preserve">
The circumstances - mission, stakeholder expectations, dependencies, and legal, regulatory, and contractual requirements - surrounding the organization's cybersecurity risk management decisions are understood</t>
    </r>
  </si>
  <si>
    <r>
      <rPr>
        <b/>
        <sz val="11"/>
        <color rgb="FF000000"/>
        <rFont val="Arial"/>
        <family val="2"/>
      </rPr>
      <t>Risk Management Strategy (GV.RM):</t>
    </r>
    <r>
      <rPr>
        <sz val="11"/>
        <color indexed="8"/>
        <rFont val="Arial"/>
        <family val="2"/>
      </rPr>
      <t xml:space="preserve">
The organization's priorities, constraints, risk tolerance and appetite statements, and assumptions are established, communicated, and used to support operational risk decisions</t>
    </r>
  </si>
  <si>
    <r>
      <rPr>
        <b/>
        <sz val="11"/>
        <color rgb="FF000000"/>
        <rFont val="Arial"/>
        <family val="2"/>
      </rPr>
      <t>Roles, Responsibilities, and Authorities (GV.RR):</t>
    </r>
    <r>
      <rPr>
        <sz val="11"/>
        <color indexed="8"/>
        <rFont val="Arial"/>
        <family val="2"/>
      </rPr>
      <t xml:space="preserve">
Cybersecurity roles, responsibilities, and authorities to foster accountability, performance assessment, and continuous improvement are established and communicated</t>
    </r>
  </si>
  <si>
    <r>
      <rPr>
        <b/>
        <sz val="11"/>
        <color rgb="FF000000"/>
        <rFont val="Arial"/>
        <family val="2"/>
      </rPr>
      <t>Policy (GV.PO):</t>
    </r>
    <r>
      <rPr>
        <sz val="11"/>
        <color indexed="8"/>
        <rFont val="Arial"/>
        <family val="2"/>
      </rPr>
      <t xml:space="preserve">
Organizational cybersecurity policy is established, communicated, and enforced</t>
    </r>
  </si>
  <si>
    <r>
      <rPr>
        <b/>
        <sz val="11"/>
        <color rgb="FF000000"/>
        <rFont val="Arial"/>
        <family val="2"/>
      </rPr>
      <t>Oversight (GV.OV):</t>
    </r>
    <r>
      <rPr>
        <sz val="11"/>
        <color indexed="8"/>
        <rFont val="Arial"/>
        <family val="2"/>
      </rPr>
      <t xml:space="preserve">
Results of organization-wide cybersecurity risk management activities and performance are used to inform, improve, and adjust the risk management strategy</t>
    </r>
  </si>
  <si>
    <r>
      <rPr>
        <b/>
        <sz val="11"/>
        <color rgb="FF000000"/>
        <rFont val="Arial"/>
        <family val="2"/>
      </rPr>
      <t>Cybersecurity Supply Chain Risk Management (GV.SC):</t>
    </r>
    <r>
      <rPr>
        <sz val="11"/>
        <color indexed="8"/>
        <rFont val="Arial"/>
        <family val="2"/>
      </rPr>
      <t xml:space="preserve">
Cyber supply chain risk management processes are identified, established, managed, monitored, and improved by organizational stakeholders</t>
    </r>
  </si>
  <si>
    <r>
      <rPr>
        <b/>
        <sz val="11"/>
        <color rgb="FF000000"/>
        <rFont val="Arial"/>
        <family val="2"/>
      </rPr>
      <t>IDENTIFY (ID):</t>
    </r>
    <r>
      <rPr>
        <sz val="11"/>
        <color indexed="8"/>
        <rFont val="Arial"/>
        <family val="2"/>
      </rPr>
      <t xml:space="preserve">
The organization's current cybersecurity risks are understood</t>
    </r>
  </si>
  <si>
    <r>
      <rPr>
        <b/>
        <sz val="11"/>
        <color rgb="FF000000"/>
        <rFont val="Arial"/>
        <family val="2"/>
      </rPr>
      <t>Asset Management (ID.AM):</t>
    </r>
    <r>
      <rPr>
        <sz val="11"/>
        <color indexed="8"/>
        <rFont val="Arial"/>
        <family val="2"/>
      </rPr>
      <t xml:space="preserve">
Assets (e.g., data, hardware, software, systems, facilities, services, people) that enable the organization to achieve business purposes are identified and managed consistent with their relative importance to organizational objectives and the organization's risk strategy</t>
    </r>
  </si>
  <si>
    <r>
      <rPr>
        <b/>
        <sz val="11"/>
        <color rgb="FF000000"/>
        <rFont val="Arial"/>
        <family val="2"/>
      </rPr>
      <t>Risk Assessment (ID.RA):</t>
    </r>
    <r>
      <rPr>
        <sz val="11"/>
        <color indexed="8"/>
        <rFont val="Arial"/>
        <family val="2"/>
      </rPr>
      <t xml:space="preserve">
The cybersecurity risk to the organization, assets, and individuals is understood by the organization</t>
    </r>
  </si>
  <si>
    <r>
      <rPr>
        <b/>
        <sz val="11"/>
        <color rgb="FF000000"/>
        <rFont val="Arial"/>
        <family val="2"/>
      </rPr>
      <t>Improvement (ID.IM):</t>
    </r>
    <r>
      <rPr>
        <sz val="11"/>
        <color indexed="8"/>
        <rFont val="Arial"/>
        <family val="2"/>
      </rPr>
      <t xml:space="preserve">
Improvements to organizational cybersecurity risk management processes, procedures and activities are identified across all CSF Functions</t>
    </r>
  </si>
  <si>
    <r>
      <rPr>
        <b/>
        <sz val="11"/>
        <color rgb="FF000000"/>
        <rFont val="Arial"/>
        <family val="2"/>
      </rPr>
      <t>PROTECT (PR):</t>
    </r>
    <r>
      <rPr>
        <sz val="11"/>
        <color indexed="8"/>
        <rFont val="Arial"/>
        <family val="2"/>
      </rPr>
      <t xml:space="preserve">
Safeguards to manage the organization's cybersecurity risks are used</t>
    </r>
  </si>
  <si>
    <r>
      <rPr>
        <b/>
        <sz val="11"/>
        <color rgb="FF000000"/>
        <rFont val="Arial"/>
        <family val="2"/>
      </rPr>
      <t>Identity Management, Authentication, and Access Control (PR.AA):</t>
    </r>
    <r>
      <rPr>
        <sz val="11"/>
        <color indexed="8"/>
        <rFont val="Arial"/>
        <family val="2"/>
      </rPr>
      <t xml:space="preserve">
Access to physical and logical assets is limited to authorized users, services, and hardware and  managed commensurate with the assessed risk of unauthorized access</t>
    </r>
  </si>
  <si>
    <r>
      <rPr>
        <b/>
        <sz val="11"/>
        <color rgb="FF000000"/>
        <rFont val="Arial"/>
        <family val="2"/>
      </rPr>
      <t>Awareness and Training (PR.AT):</t>
    </r>
    <r>
      <rPr>
        <sz val="11"/>
        <color indexed="8"/>
        <rFont val="Arial"/>
        <family val="2"/>
      </rPr>
      <t xml:space="preserve">
The organization's personnel are provided with cybersecurity awareness and training so that they can perform their cybersecurity-related tasks</t>
    </r>
  </si>
  <si>
    <r>
      <rPr>
        <b/>
        <sz val="11"/>
        <color rgb="FF000000"/>
        <rFont val="Arial"/>
        <family val="2"/>
      </rPr>
      <t>Data Security (PR.DS):</t>
    </r>
    <r>
      <rPr>
        <sz val="11"/>
        <color indexed="8"/>
        <rFont val="Arial"/>
        <family val="2"/>
      </rPr>
      <t xml:space="preserve">
Data are managed consistent with the organization's risk strategy to protect the confidentiality, integrity, and availability of information</t>
    </r>
  </si>
  <si>
    <r>
      <rPr>
        <b/>
        <sz val="11"/>
        <color rgb="FF000000"/>
        <rFont val="Arial"/>
        <family val="2"/>
      </rPr>
      <t>Platform Security (PR.PS):</t>
    </r>
    <r>
      <rPr>
        <sz val="11"/>
        <color indexed="8"/>
        <rFont val="Arial"/>
        <family val="2"/>
      </rPr>
      <t xml:space="preserve">
The hardware, software (e.g., firmware, operating systems, applications), and services of physical and virtual platforms are managed consistent with the organization's risk strategy to protect their confidentiality, integrity, and availability</t>
    </r>
  </si>
  <si>
    <r>
      <rPr>
        <b/>
        <sz val="11"/>
        <color rgb="FF000000"/>
        <rFont val="Arial"/>
        <family val="2"/>
      </rPr>
      <t>Technology Infrastructure Resilience (PR.IR):</t>
    </r>
    <r>
      <rPr>
        <sz val="11"/>
        <color indexed="8"/>
        <rFont val="Arial"/>
        <family val="2"/>
      </rPr>
      <t xml:space="preserve">
Security architectures are managed with the organization's risk strategy to protect asset confidentiality, integrity, and availability, and organizational resilience</t>
    </r>
  </si>
  <si>
    <r>
      <rPr>
        <b/>
        <sz val="11"/>
        <color rgb="FF000000"/>
        <rFont val="Arial"/>
        <family val="2"/>
      </rPr>
      <t>DETECT (DE):</t>
    </r>
    <r>
      <rPr>
        <sz val="11"/>
        <color indexed="8"/>
        <rFont val="Arial"/>
        <family val="2"/>
      </rPr>
      <t xml:space="preserve">
Possible cybersecurity attacks and compromises are found and analyzed</t>
    </r>
  </si>
  <si>
    <r>
      <rPr>
        <b/>
        <sz val="11"/>
        <color rgb="FF000000"/>
        <rFont val="Arial"/>
        <family val="2"/>
      </rPr>
      <t>Continuous Monitoring (DE.CM):</t>
    </r>
    <r>
      <rPr>
        <sz val="11"/>
        <color indexed="8"/>
        <rFont val="Arial"/>
        <family val="2"/>
      </rPr>
      <t xml:space="preserve">
Assets are monitored to find anomalies, indicators of compromise, and other potentially adverse events</t>
    </r>
  </si>
  <si>
    <r>
      <rPr>
        <b/>
        <sz val="11"/>
        <color rgb="FF000000"/>
        <rFont val="Arial"/>
        <family val="2"/>
      </rPr>
      <t>Adverse Event Analysis (DE.AE):</t>
    </r>
    <r>
      <rPr>
        <sz val="11"/>
        <color indexed="8"/>
        <rFont val="Arial"/>
        <family val="2"/>
      </rPr>
      <t xml:space="preserve">
Anomalies, indicators of compromise, and other potentially adverse events are analyzed to characterize the events and detect cybersecurity incidents</t>
    </r>
  </si>
  <si>
    <r>
      <rPr>
        <b/>
        <sz val="11"/>
        <color rgb="FF000000"/>
        <rFont val="Arial"/>
        <family val="2"/>
      </rPr>
      <t>RESPOND (RS):</t>
    </r>
    <r>
      <rPr>
        <sz val="11"/>
        <color indexed="8"/>
        <rFont val="Arial"/>
        <family val="2"/>
      </rPr>
      <t xml:space="preserve">
Actions regarding a detected cybersecurity incident are taken</t>
    </r>
  </si>
  <si>
    <r>
      <rPr>
        <b/>
        <sz val="11"/>
        <color rgb="FF000000"/>
        <rFont val="Arial"/>
        <family val="2"/>
      </rPr>
      <t>Incident Management (RS.MA):</t>
    </r>
    <r>
      <rPr>
        <sz val="11"/>
        <color indexed="8"/>
        <rFont val="Arial"/>
        <family val="2"/>
      </rPr>
      <t xml:space="preserve">
Responses to detected cybersecurity incidents are managed</t>
    </r>
  </si>
  <si>
    <r>
      <rPr>
        <b/>
        <sz val="11"/>
        <color rgb="FF000000"/>
        <rFont val="Arial"/>
        <family val="2"/>
      </rPr>
      <t>Incident Analysis (RS.AN):</t>
    </r>
    <r>
      <rPr>
        <sz val="11"/>
        <color indexed="8"/>
        <rFont val="Arial"/>
        <family val="2"/>
      </rPr>
      <t xml:space="preserve">
Investigations are conducted to ensure effective response and support forensics and recovery activities</t>
    </r>
  </si>
  <si>
    <r>
      <rPr>
        <b/>
        <sz val="11"/>
        <color rgb="FF000000"/>
        <rFont val="Arial"/>
        <family val="2"/>
      </rPr>
      <t>Incident Mitigation (RS.MI):</t>
    </r>
    <r>
      <rPr>
        <sz val="11"/>
        <color indexed="8"/>
        <rFont val="Arial"/>
        <family val="2"/>
      </rPr>
      <t xml:space="preserve">
Activities are performed to prevent expansion of an event and mitigate its effects</t>
    </r>
  </si>
  <si>
    <r>
      <rPr>
        <b/>
        <sz val="11"/>
        <color rgb="FF000000"/>
        <rFont val="Arial"/>
        <family val="2"/>
      </rPr>
      <t>RECOVER (RC):</t>
    </r>
    <r>
      <rPr>
        <sz val="11"/>
        <color indexed="8"/>
        <rFont val="Arial"/>
        <family val="2"/>
      </rPr>
      <t xml:space="preserve">
Assets and operations affected by a cybersecurity incident are restored</t>
    </r>
  </si>
  <si>
    <r>
      <rPr>
        <b/>
        <sz val="11"/>
        <color rgb="FF000000"/>
        <rFont val="Arial"/>
        <family val="2"/>
      </rPr>
      <t>Incident Recovery Plan Execution (RC.RP):</t>
    </r>
    <r>
      <rPr>
        <sz val="11"/>
        <color indexed="8"/>
        <rFont val="Arial"/>
        <family val="2"/>
      </rPr>
      <t xml:space="preserve">
Restoration activities are performed to ensure operational availability of systems and services affected by cybersecurity incidents</t>
    </r>
  </si>
  <si>
    <r>
      <rPr>
        <b/>
        <sz val="11"/>
        <color rgb="FF000000"/>
        <rFont val="Arial"/>
        <family val="2"/>
      </rPr>
      <t>Incident Recovery Communication (RC.CO):</t>
    </r>
    <r>
      <rPr>
        <sz val="11"/>
        <color indexed="8"/>
        <rFont val="Arial"/>
        <family val="2"/>
      </rPr>
      <t xml:space="preserve">
Restoration activities are coordinated with internal and external parties</t>
    </r>
  </si>
  <si>
    <t>Function Reports</t>
  </si>
  <si>
    <t>Category Reports</t>
  </si>
  <si>
    <t>Supporting Maturity Data</t>
  </si>
  <si>
    <t>Maturity</t>
  </si>
  <si>
    <t>ML</t>
  </si>
  <si>
    <r>
      <rPr>
        <b/>
        <sz val="11"/>
        <color rgb="FF000000"/>
        <rFont val="Arial"/>
        <family val="2"/>
      </rPr>
      <t>Incident Response Reporting and Communication (RS.CO):</t>
    </r>
    <r>
      <rPr>
        <sz val="11"/>
        <color indexed="8"/>
        <rFont val="Arial"/>
        <family val="2"/>
      </rPr>
      <t xml:space="preserve">
Response activities are coordinated with internal and external stakeholders as required by laws, regulations, or policies</t>
    </r>
  </si>
  <si>
    <t>Supporting Progress Data</t>
  </si>
  <si>
    <t xml:space="preserve">The Cybersecurity Framework (CSF) 2.0 Maturity &amp; Progress Tracker (MaPT) facilitates the development and management of Organizational Profiles, allowing users to not only visualize but also actively track and refine their cybersecurity program capabilities over time. The MaPT provides a structured process for tracking efforts and improvements, ideal for organizations new to the CSF or those striving for a more robust measurement of their cybersecurity initiatives. In addition, the MaPT simplifies the creation of informative charts and offers a straightforward tracking system to monitor the progress and maturity of a cybersecurity program. </t>
  </si>
  <si>
    <t>MaPT aids organizations of any size in systematically assessing and documenting their cybersecurity strengths and areas for improvement, while also providing a clear framework for tracking progress over time. The tool is designed to automate the creation of maturity and progress reports in alignment with CSF 2.0, delivering valuable insights into an organization's cybersecurity posture by capturing its 'Current State' and 'Target State' capabilities. Additionally, the MaPT not only generates these reports but also leverages the underlying data, using a five-level maturity scale from 'Performed' to 'Optimized', and a parallel scale for tracking progress from 'Not Started' to 'Complete', ensuring organizations have a detailed view of their cybersecurity journey.</t>
  </si>
  <si>
    <r>
      <t xml:space="preserve">To optimize the use of the MaPT tool for enhancing your organization’s cybersecurity posture, please review the guidance below:
1. </t>
    </r>
    <r>
      <rPr>
        <b/>
        <sz val="11"/>
        <color theme="1"/>
        <rFont val="Arial"/>
        <family val="2"/>
      </rPr>
      <t>Accessing the Profile Viewer Tab</t>
    </r>
    <r>
      <rPr>
        <sz val="11"/>
        <color theme="1"/>
        <rFont val="Arial"/>
        <family val="2"/>
      </rPr>
      <t xml:space="preserve">: Begin by accessing the </t>
    </r>
    <r>
      <rPr>
        <b/>
        <i/>
        <sz val="11"/>
        <color theme="1"/>
        <rFont val="Arial"/>
        <family val="2"/>
      </rPr>
      <t>Profile Viewer</t>
    </r>
    <r>
      <rPr>
        <sz val="11"/>
        <color theme="1"/>
        <rFont val="Arial"/>
        <family val="2"/>
      </rPr>
      <t xml:space="preserve"> tab within the MaPT tool. This is your starting point for inputting and analyzing your cybersecurity data in relation to the CSF 2.0 framework.
2. </t>
    </r>
    <r>
      <rPr>
        <b/>
        <sz val="11"/>
        <color theme="1"/>
        <rFont val="Arial"/>
        <family val="2"/>
      </rPr>
      <t>Entering Descriptions for Current and Target States</t>
    </r>
    <r>
      <rPr>
        <sz val="11"/>
        <color theme="1"/>
        <rFont val="Arial"/>
        <family val="2"/>
      </rPr>
      <t xml:space="preserve">: Input detailed descriptions of your organization's Current and Target cybersecurity capabilities at the CSF Subcategory level. This involves clearly outlining where you are now (Current State) and where you aim to be (Target State) in terms of cybersecurity.
3. </t>
    </r>
    <r>
      <rPr>
        <b/>
        <sz val="11"/>
        <color theme="1"/>
        <rFont val="Arial"/>
        <family val="2"/>
      </rPr>
      <t>Selecting Maturity Levels</t>
    </r>
    <r>
      <rPr>
        <sz val="11"/>
        <color theme="1"/>
        <rFont val="Arial"/>
        <family val="2"/>
      </rPr>
      <t xml:space="preserve">: For each CSF Subcategory, select an appropriate Maturity level from the pull-down list provided. This selection should reflect the current maturity (Current State) and future maturity (Target State) of your cybersecurity practices.
4. </t>
    </r>
    <r>
      <rPr>
        <b/>
        <sz val="11"/>
        <color theme="1"/>
        <rFont val="Arial"/>
        <family val="2"/>
      </rPr>
      <t>Assigning Progress Status</t>
    </r>
    <r>
      <rPr>
        <sz val="11"/>
        <color theme="1"/>
        <rFont val="Arial"/>
        <family val="2"/>
      </rPr>
      <t xml:space="preserve">: Within the Process section (right most column), assign a Progress Status from the pull-down list for each Subcategory. The progress status indicates the status of ongoing improvements within your organization as you mature your cybersecurity capabilities to obtain the goals defined in the Target State description. This helps track how close each goal is to being achieved.
5. </t>
    </r>
    <r>
      <rPr>
        <b/>
        <sz val="11"/>
        <color theme="1"/>
        <rFont val="Arial"/>
        <family val="2"/>
      </rPr>
      <t>Monitoring Automatic Updates in Reports:</t>
    </r>
    <r>
      <rPr>
        <sz val="11"/>
        <color theme="1"/>
        <rFont val="Arial"/>
        <family val="2"/>
      </rPr>
      <t xml:space="preserve"> As you make entries in the Profile Viewer, the </t>
    </r>
    <r>
      <rPr>
        <b/>
        <i/>
        <sz val="11"/>
        <color theme="1"/>
        <rFont val="Arial"/>
        <family val="2"/>
      </rPr>
      <t>Maturity Reports</t>
    </r>
    <r>
      <rPr>
        <sz val="11"/>
        <color theme="1"/>
        <rFont val="Arial"/>
        <family val="2"/>
      </rPr>
      <t xml:space="preserve"> and </t>
    </r>
    <r>
      <rPr>
        <b/>
        <i/>
        <sz val="11"/>
        <color theme="1"/>
        <rFont val="Arial"/>
        <family val="2"/>
      </rPr>
      <t>Progress Reports</t>
    </r>
    <r>
      <rPr>
        <sz val="11"/>
        <color theme="1"/>
        <rFont val="Arial"/>
        <family val="2"/>
      </rPr>
      <t xml:space="preserve"> will automatically update to reflect these inputs. This feature ensures that the reports consistently represent the latest state of your cybersecurity program.
6. </t>
    </r>
    <r>
      <rPr>
        <b/>
        <sz val="11"/>
        <color theme="1"/>
        <rFont val="Arial"/>
        <family val="2"/>
      </rPr>
      <t>Viewing and Analyzing Reports</t>
    </r>
    <r>
      <rPr>
        <sz val="11"/>
        <color theme="1"/>
        <rFont val="Arial"/>
        <family val="2"/>
      </rPr>
      <t xml:space="preserve">: Navigate to the </t>
    </r>
    <r>
      <rPr>
        <b/>
        <i/>
        <sz val="11"/>
        <color theme="1"/>
        <rFont val="Arial"/>
        <family val="2"/>
      </rPr>
      <t>Maturity Reports</t>
    </r>
    <r>
      <rPr>
        <sz val="11"/>
        <color theme="1"/>
        <rFont val="Arial"/>
        <family val="2"/>
      </rPr>
      <t xml:space="preserve"> tab and </t>
    </r>
    <r>
      <rPr>
        <b/>
        <i/>
        <sz val="11"/>
        <color theme="1"/>
        <rFont val="Arial"/>
        <family val="2"/>
      </rPr>
      <t>Progress Reports</t>
    </r>
    <r>
      <rPr>
        <sz val="11"/>
        <color theme="1"/>
        <rFont val="Arial"/>
        <family val="2"/>
      </rPr>
      <t xml:space="preserve"> tab to access the generated reports. There are four key reports – two each at the Function and Category levels – that provide insights into your cybersecurity maturity and progress. Additionally, the data used to generate these reports are available below the bar charts in the</t>
    </r>
    <r>
      <rPr>
        <b/>
        <sz val="11"/>
        <color theme="1"/>
        <rFont val="Arial"/>
        <family val="2"/>
      </rPr>
      <t xml:space="preserve"> Supporting Data</t>
    </r>
    <r>
      <rPr>
        <sz val="11"/>
        <color theme="1"/>
        <rFont val="Arial"/>
        <family val="2"/>
      </rPr>
      <t xml:space="preserve"> section of the reports.
7.</t>
    </r>
    <r>
      <rPr>
        <b/>
        <sz val="11"/>
        <color theme="1"/>
        <rFont val="Arial"/>
        <family val="2"/>
      </rPr>
      <t xml:space="preserve"> Interpreting the Reports</t>
    </r>
    <r>
      <rPr>
        <sz val="11"/>
        <color theme="1"/>
        <rFont val="Arial"/>
        <family val="2"/>
      </rPr>
      <t xml:space="preserve">: The </t>
    </r>
    <r>
      <rPr>
        <b/>
        <i/>
        <sz val="11"/>
        <color theme="1"/>
        <rFont val="Arial"/>
        <family val="2"/>
      </rPr>
      <t>Maturity Reports</t>
    </r>
    <r>
      <rPr>
        <sz val="11"/>
        <color theme="1"/>
        <rFont val="Arial"/>
        <family val="2"/>
      </rPr>
      <t xml:space="preserve"> compare your Current vs. Target Maturity, identifying areas needing focus, while the</t>
    </r>
    <r>
      <rPr>
        <b/>
        <sz val="11"/>
        <color theme="1"/>
        <rFont val="Arial"/>
        <family val="2"/>
      </rPr>
      <t xml:space="preserve"> </t>
    </r>
    <r>
      <rPr>
        <b/>
        <i/>
        <sz val="11"/>
        <color theme="1"/>
        <rFont val="Arial"/>
        <family val="2"/>
      </rPr>
      <t>Progress Reports</t>
    </r>
    <r>
      <rPr>
        <sz val="11"/>
        <color theme="1"/>
        <rFont val="Arial"/>
        <family val="2"/>
      </rPr>
      <t xml:space="preserve"> track your journey towards achieving the selected Target maturity levels.
Users are encouraged to review the NIST Cybersecurity Framework (CSF) 2.0, Dated: February 26, 2024, https://nvlpubs.nist.gov/nistpubs/CSWP/NIST.CSWP.29, for additional information regarding the CSF.
For questions regarding the MaPT please contact: Info@OpticCyber.com</t>
    </r>
  </si>
  <si>
    <r>
      <t xml:space="preserve">For questions or comments on MaPT please reach to </t>
    </r>
    <r>
      <rPr>
        <b/>
        <sz val="11"/>
        <color theme="4"/>
        <rFont val="Arial"/>
        <family val="2"/>
      </rPr>
      <t>info@OpticCyber.com</t>
    </r>
    <r>
      <rPr>
        <b/>
        <sz val="11"/>
        <color theme="1"/>
        <rFont val="Arial"/>
        <family val="2"/>
      </rPr>
      <t xml:space="preserve">. 
To learn more about Optic Cyber Solutions and our cybersecurity assessment services visit our website at: </t>
    </r>
    <r>
      <rPr>
        <b/>
        <sz val="11"/>
        <color theme="4"/>
        <rFont val="Arial"/>
        <family val="2"/>
      </rPr>
      <t>https://www.opticcyber.com/</t>
    </r>
    <r>
      <rPr>
        <b/>
        <sz val="11"/>
        <color theme="1"/>
        <rFont val="Arial"/>
        <family val="2"/>
      </rPr>
      <t xml:space="preserve"> or contact as at</t>
    </r>
    <r>
      <rPr>
        <b/>
        <sz val="11"/>
        <color theme="4"/>
        <rFont val="Arial"/>
        <family val="2"/>
      </rPr>
      <t xml:space="preserve"> info@OpticCyber.com.</t>
    </r>
  </si>
  <si>
    <t>[Elevator pitch characterizing current capabilities across people, process, and technology.]
Example: 
- Employees have a general understanding of the mission and sectors we support.</t>
  </si>
  <si>
    <t>[Elevator pitch characterizing risk-based, target capabilities across people, process, and technology.]
Example: 
- Our mission statement is formalized and published on our website.
- Our mission statement defines our primary goals as an organization and identifies the business sectors we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</si>
</sst>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1"/>
      <color theme="1"/>
      <name val="Segoe UI"/>
      <family val="2"/>
    </font>
    <font>
      <b/>
      <sz val="11"/>
      <color theme="0"/>
      <name val="Segoe UI"/>
      <family val="2"/>
    </font>
    <font>
      <b/>
      <sz val="20"/>
      <color theme="0"/>
      <name val="Segoe UI"/>
      <family val="2"/>
    </font>
    <font>
      <sz val="11"/>
      <color indexed="8"/>
      <name val="Calibri"/>
      <family val="2"/>
      <scheme val="minor"/>
    </font>
    <font>
      <b/>
      <sz val="11"/>
      <color indexed="8"/>
      <name val="Calibri"/>
      <family val="2"/>
    </font>
    <font>
      <sz val="11"/>
      <color indexed="8"/>
      <name val="Calibri"/>
      <family val="2"/>
    </font>
    <font>
      <b/>
      <sz val="11"/>
      <color indexed="8"/>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color theme="0"/>
      <name val="Segoe UI"/>
      <family val="2"/>
    </font>
    <font>
      <sz val="11"/>
      <name val="Calibri"/>
      <family val="2"/>
      <scheme val="minor"/>
    </font>
    <font>
      <b/>
      <sz val="14"/>
      <color theme="0"/>
      <name val="Segoe UI"/>
      <family val="2"/>
    </font>
    <font>
      <sz val="11"/>
      <color theme="1"/>
      <name val="Arial"/>
      <family val="2"/>
    </font>
    <font>
      <b/>
      <sz val="16"/>
      <color theme="1"/>
      <name val="Arial"/>
      <family val="2"/>
    </font>
    <font>
      <b/>
      <sz val="10"/>
      <color theme="1"/>
      <name val="Arial"/>
      <family val="2"/>
    </font>
    <font>
      <sz val="9"/>
      <color theme="1"/>
      <name val="Segoe UI"/>
      <family val="2"/>
    </font>
    <font>
      <b/>
      <sz val="11"/>
      <color rgb="FF000000"/>
      <name val="Arial"/>
      <family val="2"/>
    </font>
    <font>
      <sz val="11"/>
      <color indexed="8"/>
      <name val="Arial"/>
      <family val="2"/>
    </font>
    <font>
      <sz val="11"/>
      <color theme="0"/>
      <name val="Arial"/>
      <family val="2"/>
    </font>
    <font>
      <b/>
      <sz val="11"/>
      <color theme="1"/>
      <name val="Segoe UI"/>
      <family val="2"/>
    </font>
    <font>
      <sz val="11"/>
      <name val="Segoe UI"/>
      <family val="2"/>
    </font>
    <font>
      <b/>
      <sz val="11"/>
      <name val="Segoe UI"/>
      <family val="2"/>
    </font>
    <font>
      <b/>
      <sz val="11"/>
      <color theme="0"/>
      <name val="Arial"/>
      <family val="2"/>
    </font>
    <font>
      <sz val="11"/>
      <name val="Arial"/>
      <family val="2"/>
    </font>
    <font>
      <b/>
      <u/>
      <sz val="14"/>
      <color theme="1"/>
      <name val="Segoe UI"/>
      <family val="2"/>
    </font>
    <font>
      <strike/>
      <sz val="11"/>
      <color theme="1"/>
      <name val="Segoe UI"/>
      <family val="2"/>
    </font>
    <font>
      <sz val="11"/>
      <color theme="2"/>
      <name val="Arial"/>
      <family val="2"/>
    </font>
    <font>
      <b/>
      <sz val="11"/>
      <color theme="2"/>
      <name val="Arial"/>
      <family val="2"/>
    </font>
    <font>
      <b/>
      <sz val="11"/>
      <name val="Calibri"/>
      <family val="2"/>
      <scheme val="minor"/>
    </font>
    <font>
      <b/>
      <sz val="11"/>
      <color theme="1"/>
      <name val="Arial"/>
      <family val="2"/>
    </font>
    <font>
      <b/>
      <i/>
      <sz val="11"/>
      <color theme="1"/>
      <name val="Arial"/>
      <family val="2"/>
    </font>
    <font>
      <b/>
      <sz val="11"/>
      <color theme="4"/>
      <name val="Arial"/>
      <family val="2"/>
    </font>
    <font>
      <sz val="11"/>
      <color rgb="FFFF0000"/>
      <name val="Arial"/>
      <family val="2"/>
    </font>
    <font>
      <i/>
      <sz val="11"/>
      <color rgb="FFC00000"/>
      <name val="Arial"/>
      <family val="2"/>
    </font>
  </fonts>
  <fills count="22">
    <fill>
      <patternFill patternType="none"/>
    </fill>
    <fill>
      <patternFill patternType="gray125"/>
    </fill>
    <fill>
      <patternFill patternType="solid">
        <fgColor theme="1"/>
        <bgColor rgb="FF000000"/>
      </patternFill>
    </fill>
    <fill>
      <patternFill patternType="solid">
        <fgColor rgb="FFF9F49D"/>
        <bgColor indexed="64"/>
      </patternFill>
    </fill>
    <fill>
      <patternFill patternType="solid">
        <fgColor rgb="FFFFFFFF"/>
        <bgColor indexed="64"/>
      </patternFill>
    </fill>
    <fill>
      <patternFill patternType="solid">
        <fgColor rgb="FF4BB2E0"/>
        <bgColor indexed="64"/>
      </patternFill>
    </fill>
    <fill>
      <patternFill patternType="solid">
        <fgColor rgb="FF9292EA"/>
        <bgColor indexed="64"/>
      </patternFill>
    </fill>
    <fill>
      <patternFill patternType="solid">
        <fgColor rgb="FFFAB746"/>
        <bgColor indexed="64"/>
      </patternFill>
    </fill>
    <fill>
      <patternFill patternType="solid">
        <fgColor rgb="FFF97367"/>
        <bgColor indexed="64"/>
      </patternFill>
    </fill>
    <fill>
      <patternFill patternType="solid">
        <fgColor rgb="FF7DF49F"/>
        <bgColor indexed="64"/>
      </patternFill>
    </fill>
    <fill>
      <patternFill patternType="solid">
        <fgColor theme="0" tint="-0.14999847407452621"/>
        <bgColor indexed="64"/>
      </patternFill>
    </fill>
    <fill>
      <patternFill patternType="lightUp">
        <bgColor rgb="FFF4F99D"/>
      </patternFill>
    </fill>
    <fill>
      <patternFill patternType="lightUp">
        <bgColor rgb="FF7DF49F"/>
      </patternFill>
    </fill>
    <fill>
      <patternFill patternType="lightUp">
        <bgColor rgb="FFF97367"/>
      </patternFill>
    </fill>
    <fill>
      <patternFill patternType="lightUp">
        <bgColor rgb="FFFAB746"/>
      </patternFill>
    </fill>
    <fill>
      <patternFill patternType="lightUp">
        <bgColor rgb="FF9292EA"/>
      </patternFill>
    </fill>
    <fill>
      <patternFill patternType="lightUp">
        <bgColor rgb="FF4BB2E0"/>
      </patternFill>
    </fill>
    <fill>
      <patternFill patternType="solid">
        <fgColor rgb="FFF4F99D"/>
        <bgColor indexed="64"/>
      </patternFill>
    </fill>
    <fill>
      <patternFill patternType="lightUp">
        <bgColor theme="0" tint="-0.14999847407452621"/>
      </patternFill>
    </fill>
    <fill>
      <patternFill patternType="solid">
        <fgColor rgb="FF336699"/>
        <bgColor indexed="64"/>
      </patternFill>
    </fill>
    <fill>
      <patternFill patternType="solid">
        <fgColor rgb="FF336699"/>
        <bgColor rgb="FF000000"/>
      </patternFill>
    </fill>
    <fill>
      <patternFill patternType="solid">
        <fgColor theme="2"/>
        <bgColor indexed="64"/>
      </patternFill>
    </fill>
  </fills>
  <borders count="47">
    <border>
      <left/>
      <right/>
      <top/>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right/>
      <top style="medium">
        <color indexed="8"/>
      </top>
      <bottom/>
      <diagonal/>
    </border>
    <border>
      <left/>
      <right style="medium">
        <color indexed="8"/>
      </right>
      <top/>
      <bottom style="medium">
        <color indexed="8"/>
      </bottom>
      <diagonal/>
    </border>
    <border>
      <left style="thin">
        <color auto="1"/>
      </left>
      <right style="thin">
        <color auto="1"/>
      </right>
      <top style="thin">
        <color auto="1"/>
      </top>
      <bottom style="thin">
        <color auto="1"/>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thin">
        <color auto="1"/>
      </top>
      <bottom style="thin">
        <color auto="1"/>
      </bottom>
      <diagonal/>
    </border>
    <border>
      <left style="medium">
        <color indexed="64"/>
      </left>
      <right/>
      <top style="thin">
        <color auto="1"/>
      </top>
      <bottom style="medium">
        <color indexed="64"/>
      </bottom>
      <diagonal/>
    </border>
    <border>
      <left/>
      <right style="medium">
        <color indexed="64"/>
      </right>
      <top style="thin">
        <color auto="1"/>
      </top>
      <bottom style="thin">
        <color auto="1"/>
      </bottom>
      <diagonal/>
    </border>
    <border>
      <left/>
      <right style="medium">
        <color indexed="64"/>
      </right>
      <top style="thin">
        <color auto="1"/>
      </top>
      <bottom style="medium">
        <color indexed="64"/>
      </bottom>
      <diagonal/>
    </border>
    <border>
      <left style="medium">
        <color indexed="64"/>
      </left>
      <right/>
      <top/>
      <bottom style="thin">
        <color auto="1"/>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right style="medium">
        <color indexed="64"/>
      </right>
      <top/>
      <bottom style="thin">
        <color auto="1"/>
      </bottom>
      <diagonal/>
    </border>
    <border>
      <left style="medium">
        <color indexed="64"/>
      </left>
      <right/>
      <top style="medium">
        <color indexed="64"/>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right/>
      <top style="thin">
        <color auto="1"/>
      </top>
      <bottom style="thin">
        <color auto="1"/>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right/>
      <top/>
      <bottom style="thin">
        <color auto="1"/>
      </bottom>
      <diagonal/>
    </border>
    <border>
      <left style="medium">
        <color indexed="64"/>
      </left>
      <right style="medium">
        <color indexed="64"/>
      </right>
      <top/>
      <bottom style="thin">
        <color auto="1"/>
      </bottom>
      <diagonal/>
    </border>
    <border>
      <left style="thin">
        <color auto="1"/>
      </left>
      <right style="thin">
        <color auto="1"/>
      </right>
      <top style="medium">
        <color indexed="64"/>
      </top>
      <bottom style="medium">
        <color indexed="64"/>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top style="thin">
        <color auto="1"/>
      </top>
      <bottom style="medium">
        <color indexed="64"/>
      </bottom>
      <diagonal/>
    </border>
  </borders>
  <cellStyleXfs count="2">
    <xf numFmtId="0" fontId="0" fillId="0" borderId="0"/>
    <xf numFmtId="0" fontId="4" fillId="0" borderId="0"/>
  </cellStyleXfs>
  <cellXfs count="194">
    <xf numFmtId="0" fontId="0" fillId="0" borderId="0" xfId="0"/>
    <xf numFmtId="0" fontId="1" fillId="0" borderId="0" xfId="0" applyFont="1"/>
    <xf numFmtId="0" fontId="4" fillId="0" borderId="0" xfId="1"/>
    <xf numFmtId="0" fontId="4" fillId="3" borderId="1" xfId="1" applyFill="1" applyBorder="1" applyAlignment="1">
      <alignment horizontal="left" vertical="top" wrapText="1"/>
    </xf>
    <xf numFmtId="0" fontId="4" fillId="5" borderId="1" xfId="1" applyFill="1" applyBorder="1" applyAlignment="1">
      <alignment horizontal="left" vertical="top" wrapText="1"/>
    </xf>
    <xf numFmtId="0" fontId="4" fillId="6" borderId="1" xfId="1" applyFill="1" applyBorder="1" applyAlignment="1">
      <alignment horizontal="left" vertical="top" wrapText="1"/>
    </xf>
    <xf numFmtId="0" fontId="4" fillId="7" borderId="1" xfId="1" applyFill="1" applyBorder="1" applyAlignment="1">
      <alignment horizontal="left" vertical="top" wrapText="1"/>
    </xf>
    <xf numFmtId="0" fontId="4" fillId="8" borderId="1" xfId="1" applyFill="1" applyBorder="1" applyAlignment="1">
      <alignment horizontal="left" vertical="top" wrapText="1"/>
    </xf>
    <xf numFmtId="0" fontId="4" fillId="9" borderId="1" xfId="1" applyFill="1" applyBorder="1" applyAlignment="1">
      <alignment horizontal="left" vertical="top" wrapText="1"/>
    </xf>
    <xf numFmtId="0" fontId="2" fillId="2" borderId="0" xfId="0" applyFont="1" applyFill="1" applyAlignment="1">
      <alignment horizontal="center" vertical="center" wrapText="1"/>
    </xf>
    <xf numFmtId="0" fontId="7" fillId="0" borderId="0" xfId="1" applyFont="1"/>
    <xf numFmtId="0" fontId="4" fillId="10" borderId="1" xfId="1" applyFill="1" applyBorder="1" applyAlignment="1">
      <alignment wrapText="1"/>
    </xf>
    <xf numFmtId="0" fontId="4" fillId="10" borderId="0" xfId="1" applyFill="1" applyAlignment="1">
      <alignment wrapText="1"/>
    </xf>
    <xf numFmtId="0" fontId="4" fillId="10" borderId="3" xfId="1" applyFill="1" applyBorder="1" applyAlignment="1">
      <alignment horizontal="left" vertical="top" wrapText="1"/>
    </xf>
    <xf numFmtId="0" fontId="4" fillId="4" borderId="2" xfId="1" applyFill="1" applyBorder="1" applyAlignment="1">
      <alignment horizontal="left" vertical="top" wrapText="1"/>
    </xf>
    <xf numFmtId="0" fontId="4" fillId="4" borderId="4" xfId="1" applyFill="1" applyBorder="1" applyAlignment="1">
      <alignment horizontal="left" vertical="top" wrapText="1"/>
    </xf>
    <xf numFmtId="0" fontId="4" fillId="0" borderId="0" xfId="1" applyAlignment="1">
      <alignment wrapText="1"/>
    </xf>
    <xf numFmtId="0" fontId="9" fillId="0" borderId="0" xfId="0" applyFont="1"/>
    <xf numFmtId="0" fontId="11" fillId="0" borderId="0" xfId="0" applyFont="1"/>
    <xf numFmtId="0" fontId="8" fillId="0" borderId="0" xfId="1" applyFont="1"/>
    <xf numFmtId="0" fontId="10" fillId="0" borderId="0" xfId="1" applyFont="1"/>
    <xf numFmtId="0" fontId="14" fillId="0" borderId="9" xfId="0" applyFont="1" applyBorder="1"/>
    <xf numFmtId="0" fontId="14" fillId="0" borderId="0" xfId="0" applyFont="1"/>
    <xf numFmtId="0" fontId="14" fillId="0" borderId="9" xfId="0" applyFont="1" applyBorder="1" applyAlignment="1">
      <alignment wrapText="1"/>
    </xf>
    <xf numFmtId="0" fontId="16" fillId="0" borderId="9" xfId="0" applyFont="1" applyBorder="1"/>
    <xf numFmtId="0" fontId="17" fillId="0" borderId="0" xfId="0" applyFont="1"/>
    <xf numFmtId="0" fontId="3" fillId="19" borderId="5" xfId="0" applyFont="1" applyFill="1" applyBorder="1" applyAlignment="1">
      <alignment horizontal="centerContinuous" vertical="center" wrapText="1"/>
    </xf>
    <xf numFmtId="0" fontId="19" fillId="0" borderId="0" xfId="1" applyFont="1"/>
    <xf numFmtId="0" fontId="20" fillId="0" borderId="0" xfId="1" applyFont="1"/>
    <xf numFmtId="0" fontId="19" fillId="0" borderId="0" xfId="1" applyFont="1" applyAlignment="1">
      <alignment wrapText="1"/>
    </xf>
    <xf numFmtId="0" fontId="1" fillId="0" borderId="0" xfId="0" applyFont="1" applyAlignment="1">
      <alignment vertical="center"/>
    </xf>
    <xf numFmtId="0" fontId="1" fillId="0" borderId="0" xfId="0" applyFont="1" applyAlignment="1">
      <alignment vertical="center" wrapText="1"/>
    </xf>
    <xf numFmtId="0" fontId="14" fillId="0" borderId="11" xfId="0" applyFont="1" applyBorder="1" applyAlignment="1">
      <alignment vertical="center"/>
    </xf>
    <xf numFmtId="0" fontId="14" fillId="0" borderId="13" xfId="0" applyFont="1" applyBorder="1" applyAlignment="1">
      <alignment vertical="center"/>
    </xf>
    <xf numFmtId="0" fontId="14" fillId="0" borderId="16" xfId="0" applyFont="1" applyBorder="1" applyAlignment="1">
      <alignment vertical="center"/>
    </xf>
    <xf numFmtId="0" fontId="14" fillId="0" borderId="17" xfId="0" applyFont="1" applyBorder="1" applyAlignment="1">
      <alignment vertical="center"/>
    </xf>
    <xf numFmtId="0" fontId="14" fillId="0" borderId="10" xfId="0" applyFont="1" applyBorder="1" applyAlignment="1">
      <alignment vertical="center"/>
    </xf>
    <xf numFmtId="0" fontId="14" fillId="0" borderId="12" xfId="0" applyFont="1" applyBorder="1" applyAlignment="1">
      <alignment vertical="center"/>
    </xf>
    <xf numFmtId="0" fontId="14" fillId="0" borderId="19" xfId="0" applyFont="1" applyBorder="1" applyAlignment="1">
      <alignment vertical="center"/>
    </xf>
    <xf numFmtId="0" fontId="14" fillId="0" borderId="20" xfId="0" applyFont="1" applyBorder="1" applyAlignment="1">
      <alignment vertical="center"/>
    </xf>
    <xf numFmtId="0" fontId="14" fillId="0" borderId="21" xfId="0" applyFont="1" applyBorder="1" applyAlignment="1">
      <alignment vertical="center"/>
    </xf>
    <xf numFmtId="0" fontId="24" fillId="19" borderId="22" xfId="0" applyFont="1" applyFill="1" applyBorder="1" applyAlignment="1">
      <alignment horizontal="center" vertical="center" wrapText="1"/>
    </xf>
    <xf numFmtId="0" fontId="24" fillId="19" borderId="23" xfId="0" applyFont="1" applyFill="1" applyBorder="1" applyAlignment="1">
      <alignment horizontal="center" vertical="center" wrapText="1"/>
    </xf>
    <xf numFmtId="0" fontId="24" fillId="19" borderId="24" xfId="0" applyFont="1" applyFill="1" applyBorder="1" applyAlignment="1">
      <alignment horizontal="center" vertical="center" wrapText="1"/>
    </xf>
    <xf numFmtId="0" fontId="24" fillId="19" borderId="25" xfId="0" applyFont="1" applyFill="1" applyBorder="1" applyAlignment="1">
      <alignment horizontal="center" vertical="center" wrapText="1"/>
    </xf>
    <xf numFmtId="0" fontId="1" fillId="21" borderId="29" xfId="0" applyFont="1" applyFill="1" applyBorder="1"/>
    <xf numFmtId="0" fontId="1" fillId="21" borderId="0" xfId="0" applyFont="1" applyFill="1" applyAlignment="1">
      <alignment vertical="center" wrapText="1"/>
    </xf>
    <xf numFmtId="0" fontId="1" fillId="21" borderId="0" xfId="0" applyFont="1" applyFill="1" applyAlignment="1">
      <alignment vertical="center"/>
    </xf>
    <xf numFmtId="0" fontId="1" fillId="21" borderId="0" xfId="0" applyFont="1" applyFill="1"/>
    <xf numFmtId="0" fontId="1" fillId="21" borderId="30" xfId="0" applyFont="1" applyFill="1" applyBorder="1"/>
    <xf numFmtId="0" fontId="22" fillId="21" borderId="0" xfId="0" applyFont="1" applyFill="1" applyAlignment="1">
      <alignment vertical="center"/>
    </xf>
    <xf numFmtId="0" fontId="22" fillId="21" borderId="0" xfId="0" applyFont="1" applyFill="1"/>
    <xf numFmtId="0" fontId="1" fillId="21" borderId="31" xfId="0" applyFont="1" applyFill="1" applyBorder="1"/>
    <xf numFmtId="0" fontId="1" fillId="21" borderId="32" xfId="0" applyFont="1" applyFill="1" applyBorder="1" applyAlignment="1">
      <alignment vertical="center" wrapText="1"/>
    </xf>
    <xf numFmtId="0" fontId="1" fillId="21" borderId="32" xfId="0" applyFont="1" applyFill="1" applyBorder="1" applyAlignment="1">
      <alignment vertical="center"/>
    </xf>
    <xf numFmtId="0" fontId="1" fillId="21" borderId="32" xfId="0" applyFont="1" applyFill="1" applyBorder="1"/>
    <xf numFmtId="0" fontId="22" fillId="21" borderId="32" xfId="0" applyFont="1" applyFill="1" applyBorder="1" applyAlignment="1">
      <alignment vertical="center"/>
    </xf>
    <xf numFmtId="0" fontId="22" fillId="21" borderId="32" xfId="0" applyFont="1" applyFill="1" applyBorder="1"/>
    <xf numFmtId="0" fontId="1" fillId="21" borderId="33" xfId="0" applyFont="1" applyFill="1" applyBorder="1"/>
    <xf numFmtId="0" fontId="21" fillId="21" borderId="29" xfId="0" applyFont="1" applyFill="1" applyBorder="1" applyAlignment="1">
      <alignment vertical="center"/>
    </xf>
    <xf numFmtId="0" fontId="1" fillId="21" borderId="29" xfId="0" applyFont="1" applyFill="1" applyBorder="1" applyAlignment="1">
      <alignment vertical="center"/>
    </xf>
    <xf numFmtId="0" fontId="22" fillId="21" borderId="29" xfId="0" applyFont="1" applyFill="1" applyBorder="1" applyAlignment="1">
      <alignment vertical="center"/>
    </xf>
    <xf numFmtId="0" fontId="23" fillId="21" borderId="29" xfId="0" applyFont="1" applyFill="1" applyBorder="1" applyAlignment="1">
      <alignment vertical="center"/>
    </xf>
    <xf numFmtId="0" fontId="22" fillId="21" borderId="31" xfId="0" applyFont="1" applyFill="1" applyBorder="1" applyAlignment="1">
      <alignment vertical="center"/>
    </xf>
    <xf numFmtId="0" fontId="14" fillId="3" borderId="18" xfId="0" applyFont="1" applyFill="1" applyBorder="1" applyAlignment="1">
      <alignment vertical="center" wrapText="1"/>
    </xf>
    <xf numFmtId="0" fontId="14" fillId="3" borderId="14" xfId="0" applyFont="1" applyFill="1" applyBorder="1" applyAlignment="1">
      <alignment vertical="center" wrapText="1"/>
    </xf>
    <xf numFmtId="0" fontId="14" fillId="5" borderId="14" xfId="0" applyFont="1" applyFill="1" applyBorder="1" applyAlignment="1">
      <alignment vertical="center" wrapText="1"/>
    </xf>
    <xf numFmtId="0" fontId="14" fillId="6" borderId="14" xfId="0" applyFont="1" applyFill="1" applyBorder="1" applyAlignment="1">
      <alignment vertical="center" wrapText="1"/>
    </xf>
    <xf numFmtId="0" fontId="14" fillId="7" borderId="14" xfId="0" applyFont="1" applyFill="1" applyBorder="1" applyAlignment="1">
      <alignment vertical="center" wrapText="1"/>
    </xf>
    <xf numFmtId="0" fontId="14" fillId="8" borderId="14" xfId="0" applyFont="1" applyFill="1" applyBorder="1" applyAlignment="1">
      <alignment vertical="center" wrapText="1"/>
    </xf>
    <xf numFmtId="0" fontId="14" fillId="9" borderId="15" xfId="0" applyFont="1" applyFill="1" applyBorder="1" applyAlignment="1">
      <alignment vertical="center" wrapText="1"/>
    </xf>
    <xf numFmtId="0" fontId="14" fillId="9" borderId="14" xfId="0" applyFont="1" applyFill="1" applyBorder="1" applyAlignment="1">
      <alignment vertical="center" wrapText="1"/>
    </xf>
    <xf numFmtId="0" fontId="22" fillId="21" borderId="30" xfId="0" applyFont="1" applyFill="1" applyBorder="1"/>
    <xf numFmtId="0" fontId="14" fillId="21" borderId="29" xfId="0" applyFont="1" applyFill="1" applyBorder="1"/>
    <xf numFmtId="0" fontId="14" fillId="21" borderId="0" xfId="0" applyFont="1" applyFill="1"/>
    <xf numFmtId="0" fontId="25" fillId="21" borderId="0" xfId="0" applyFont="1" applyFill="1"/>
    <xf numFmtId="0" fontId="25" fillId="21" borderId="30" xfId="0" applyFont="1" applyFill="1" applyBorder="1"/>
    <xf numFmtId="0" fontId="14" fillId="21" borderId="30" xfId="0" applyFont="1" applyFill="1" applyBorder="1"/>
    <xf numFmtId="0" fontId="14" fillId="21" borderId="0" xfId="0" applyFont="1" applyFill="1" applyAlignment="1">
      <alignment vertical="center" wrapText="1"/>
    </xf>
    <xf numFmtId="0" fontId="14" fillId="21" borderId="0" xfId="0" applyFont="1" applyFill="1" applyAlignment="1">
      <alignment vertical="center"/>
    </xf>
    <xf numFmtId="0" fontId="14" fillId="21" borderId="31" xfId="0" applyFont="1" applyFill="1" applyBorder="1"/>
    <xf numFmtId="0" fontId="14" fillId="21" borderId="32" xfId="0" applyFont="1" applyFill="1" applyBorder="1" applyAlignment="1">
      <alignment vertical="center" wrapText="1"/>
    </xf>
    <xf numFmtId="0" fontId="14" fillId="21" borderId="32" xfId="0" applyFont="1" applyFill="1" applyBorder="1" applyAlignment="1">
      <alignment vertical="center"/>
    </xf>
    <xf numFmtId="0" fontId="14" fillId="21" borderId="32" xfId="0" applyFont="1" applyFill="1" applyBorder="1"/>
    <xf numFmtId="0" fontId="14" fillId="21" borderId="33" xfId="0" applyFont="1" applyFill="1" applyBorder="1"/>
    <xf numFmtId="0" fontId="20" fillId="0" borderId="0" xfId="0" applyFont="1"/>
    <xf numFmtId="0" fontId="21" fillId="21" borderId="0" xfId="0" applyFont="1" applyFill="1" applyAlignment="1">
      <alignment vertical="center" wrapText="1"/>
    </xf>
    <xf numFmtId="0" fontId="21" fillId="21" borderId="0" xfId="0" applyFont="1" applyFill="1" applyAlignment="1">
      <alignment vertical="center"/>
    </xf>
    <xf numFmtId="0" fontId="21" fillId="21" borderId="0" xfId="0" applyFont="1" applyFill="1"/>
    <xf numFmtId="0" fontId="23" fillId="21" borderId="0" xfId="0" applyFont="1" applyFill="1" applyAlignment="1">
      <alignment vertical="center"/>
    </xf>
    <xf numFmtId="0" fontId="23" fillId="21" borderId="0" xfId="0" applyFont="1" applyFill="1"/>
    <xf numFmtId="0" fontId="28" fillId="21" borderId="29" xfId="0" applyFont="1" applyFill="1" applyBorder="1"/>
    <xf numFmtId="0" fontId="28" fillId="21" borderId="0" xfId="0" applyFont="1" applyFill="1"/>
    <xf numFmtId="0" fontId="1" fillId="19" borderId="0" xfId="0" applyFont="1" applyFill="1" applyAlignment="1">
      <alignment horizontal="centerContinuous" vertical="center"/>
    </xf>
    <xf numFmtId="0" fontId="11" fillId="19" borderId="0" xfId="0" applyFont="1" applyFill="1" applyAlignment="1">
      <alignment horizontal="centerContinuous" vertical="center"/>
    </xf>
    <xf numFmtId="0" fontId="20" fillId="21" borderId="0" xfId="0" applyFont="1" applyFill="1"/>
    <xf numFmtId="0" fontId="20" fillId="21" borderId="32" xfId="0" applyFont="1" applyFill="1" applyBorder="1"/>
    <xf numFmtId="0" fontId="1" fillId="19" borderId="0" xfId="0" applyFont="1" applyFill="1" applyAlignment="1">
      <alignment horizontal="centerContinuous" vertical="center" wrapText="1"/>
    </xf>
    <xf numFmtId="0" fontId="14" fillId="21" borderId="0" xfId="0" applyFont="1" applyFill="1" applyAlignment="1">
      <alignment wrapText="1"/>
    </xf>
    <xf numFmtId="0" fontId="14" fillId="21" borderId="32" xfId="0" applyFont="1" applyFill="1" applyBorder="1" applyAlignment="1">
      <alignment wrapText="1"/>
    </xf>
    <xf numFmtId="0" fontId="14" fillId="0" borderId="0" xfId="0" applyFont="1" applyAlignment="1">
      <alignment wrapText="1"/>
    </xf>
    <xf numFmtId="0" fontId="14" fillId="0" borderId="19" xfId="0" applyFont="1" applyBorder="1" applyAlignment="1">
      <alignment vertical="center" wrapText="1"/>
    </xf>
    <xf numFmtId="0" fontId="14" fillId="0" borderId="10" xfId="0" applyFont="1" applyBorder="1" applyAlignment="1">
      <alignment vertical="center" wrapText="1"/>
    </xf>
    <xf numFmtId="0" fontId="14" fillId="0" borderId="12" xfId="0" applyFont="1" applyBorder="1" applyAlignment="1">
      <alignment vertical="center" wrapText="1"/>
    </xf>
    <xf numFmtId="0" fontId="28" fillId="21" borderId="0" xfId="0" applyFont="1" applyFill="1" applyAlignment="1">
      <alignment wrapText="1"/>
    </xf>
    <xf numFmtId="0" fontId="28" fillId="21" borderId="30" xfId="0" applyFont="1" applyFill="1" applyBorder="1"/>
    <xf numFmtId="0" fontId="29" fillId="21" borderId="0" xfId="0" applyFont="1" applyFill="1" applyAlignment="1">
      <alignment horizontal="center"/>
    </xf>
    <xf numFmtId="0" fontId="28" fillId="21" borderId="31" xfId="0" applyFont="1" applyFill="1" applyBorder="1"/>
    <xf numFmtId="0" fontId="28" fillId="21" borderId="32" xfId="0" applyFont="1" applyFill="1" applyBorder="1"/>
    <xf numFmtId="0" fontId="28" fillId="21" borderId="33" xfId="0" applyFont="1" applyFill="1" applyBorder="1"/>
    <xf numFmtId="0" fontId="12" fillId="0" borderId="0" xfId="0" applyFont="1"/>
    <xf numFmtId="0" fontId="30" fillId="0" borderId="0" xfId="0" applyFont="1"/>
    <xf numFmtId="0" fontId="21" fillId="0" borderId="0" xfId="0" applyFont="1"/>
    <xf numFmtId="0" fontId="27" fillId="0" borderId="0" xfId="0" applyFont="1"/>
    <xf numFmtId="0" fontId="19" fillId="0" borderId="10" xfId="1" applyFont="1" applyBorder="1" applyAlignment="1" applyProtection="1">
      <alignment horizontal="left" vertical="center" wrapText="1"/>
      <protection locked="0"/>
    </xf>
    <xf numFmtId="0" fontId="19" fillId="0" borderId="11" xfId="1" applyFont="1" applyBorder="1" applyAlignment="1" applyProtection="1">
      <alignment horizontal="left" vertical="center" wrapText="1"/>
      <protection locked="0"/>
    </xf>
    <xf numFmtId="0" fontId="19" fillId="0" borderId="12" xfId="1" applyFont="1" applyBorder="1" applyAlignment="1" applyProtection="1">
      <alignment horizontal="left" vertical="center" wrapText="1"/>
      <protection locked="0"/>
    </xf>
    <xf numFmtId="0" fontId="19" fillId="0" borderId="13" xfId="1" applyFont="1" applyBorder="1" applyAlignment="1" applyProtection="1">
      <alignment horizontal="left" vertical="center" wrapText="1"/>
      <protection locked="0"/>
    </xf>
    <xf numFmtId="0" fontId="19" fillId="0" borderId="37" xfId="1" applyFont="1" applyBorder="1" applyAlignment="1" applyProtection="1">
      <alignment horizontal="left" vertical="center" wrapText="1"/>
      <protection locked="0"/>
    </xf>
    <xf numFmtId="0" fontId="13" fillId="19" borderId="38" xfId="0" applyFont="1" applyFill="1" applyBorder="1" applyAlignment="1">
      <alignment horizontal="centerContinuous" vertical="center" wrapText="1"/>
    </xf>
    <xf numFmtId="0" fontId="19" fillId="0" borderId="39" xfId="1" applyFont="1" applyBorder="1" applyAlignment="1" applyProtection="1">
      <alignment horizontal="left" vertical="center" wrapText="1"/>
      <protection locked="0"/>
    </xf>
    <xf numFmtId="0" fontId="19" fillId="0" borderId="40" xfId="1" applyFont="1" applyBorder="1" applyAlignment="1" applyProtection="1">
      <alignment horizontal="left" vertical="center" wrapText="1"/>
      <protection locked="0"/>
    </xf>
    <xf numFmtId="0" fontId="3" fillId="19" borderId="23" xfId="0" applyFont="1" applyFill="1" applyBorder="1" applyAlignment="1">
      <alignment horizontal="centerContinuous" vertical="center" wrapText="1"/>
    </xf>
    <xf numFmtId="0" fontId="3" fillId="19" borderId="43" xfId="0" applyFont="1" applyFill="1" applyBorder="1" applyAlignment="1">
      <alignment horizontal="centerContinuous" vertical="center" wrapText="1"/>
    </xf>
    <xf numFmtId="0" fontId="1" fillId="19" borderId="43" xfId="0" applyFont="1" applyFill="1" applyBorder="1" applyAlignment="1">
      <alignment horizontal="centerContinuous"/>
    </xf>
    <xf numFmtId="0" fontId="3" fillId="19" borderId="24" xfId="0" applyFont="1" applyFill="1" applyBorder="1" applyAlignment="1">
      <alignment horizontal="centerContinuous" vertical="center" wrapText="1"/>
    </xf>
    <xf numFmtId="0" fontId="3" fillId="19" borderId="44" xfId="0" applyFont="1" applyFill="1" applyBorder="1" applyAlignment="1">
      <alignment horizontal="centerContinuous" vertical="center" wrapText="1"/>
    </xf>
    <xf numFmtId="0" fontId="1" fillId="19" borderId="45" xfId="0" applyFont="1" applyFill="1" applyBorder="1" applyAlignment="1">
      <alignment horizontal="centerContinuous"/>
    </xf>
    <xf numFmtId="0" fontId="2" fillId="20" borderId="15" xfId="0" applyFont="1" applyFill="1" applyBorder="1" applyAlignment="1">
      <alignment horizontal="center" vertical="center" wrapText="1"/>
    </xf>
    <xf numFmtId="0" fontId="2" fillId="20" borderId="12" xfId="0" applyFont="1" applyFill="1" applyBorder="1" applyAlignment="1">
      <alignment horizontal="center" vertical="center" wrapText="1"/>
    </xf>
    <xf numFmtId="0" fontId="2" fillId="20" borderId="13" xfId="0" applyFont="1" applyFill="1" applyBorder="1" applyAlignment="1">
      <alignment horizontal="center" vertical="center" wrapText="1"/>
    </xf>
    <xf numFmtId="0" fontId="7" fillId="19" borderId="46" xfId="1" applyFont="1" applyFill="1" applyBorder="1"/>
    <xf numFmtId="0" fontId="2" fillId="20" borderId="40" xfId="0" applyFont="1" applyFill="1" applyBorder="1" applyAlignment="1">
      <alignment horizontal="center" vertical="center" wrapText="1"/>
    </xf>
    <xf numFmtId="0" fontId="19" fillId="0" borderId="46" xfId="1" applyFont="1" applyBorder="1" applyAlignment="1" applyProtection="1">
      <alignment horizontal="left" vertical="center" wrapText="1"/>
      <protection locked="0"/>
    </xf>
    <xf numFmtId="0" fontId="19" fillId="0" borderId="0" xfId="1" applyFont="1" applyAlignment="1">
      <alignment horizontal="left" vertical="center"/>
    </xf>
    <xf numFmtId="0" fontId="19" fillId="17" borderId="18" xfId="1" applyFont="1" applyFill="1" applyBorder="1" applyAlignment="1">
      <alignment horizontal="left" vertical="center" wrapText="1"/>
    </xf>
    <xf numFmtId="0" fontId="19" fillId="11" borderId="19" xfId="1" applyFont="1" applyFill="1" applyBorder="1" applyAlignment="1">
      <alignment horizontal="left" vertical="center" wrapText="1"/>
    </xf>
    <xf numFmtId="0" fontId="19" fillId="11" borderId="20" xfId="1" applyFont="1" applyFill="1" applyBorder="1" applyAlignment="1" applyProtection="1">
      <alignment horizontal="left" vertical="center" wrapText="1"/>
      <protection locked="0"/>
    </xf>
    <xf numFmtId="0" fontId="19" fillId="11" borderId="41" xfId="1" applyFont="1" applyFill="1" applyBorder="1" applyAlignment="1" applyProtection="1">
      <alignment horizontal="left" vertical="center"/>
      <protection locked="0"/>
    </xf>
    <xf numFmtId="0" fontId="19" fillId="11" borderId="42" xfId="1" applyFont="1" applyFill="1" applyBorder="1" applyAlignment="1" applyProtection="1">
      <alignment horizontal="left" vertical="center"/>
      <protection locked="0"/>
    </xf>
    <xf numFmtId="0" fontId="20" fillId="0" borderId="0" xfId="1" applyFont="1" applyAlignment="1">
      <alignment horizontal="left" vertical="center"/>
    </xf>
    <xf numFmtId="0" fontId="19" fillId="10" borderId="14" xfId="1" applyFont="1" applyFill="1" applyBorder="1" applyAlignment="1">
      <alignment horizontal="left" vertical="center" wrapText="1"/>
    </xf>
    <xf numFmtId="0" fontId="19" fillId="18" borderId="10" xfId="1" applyFont="1" applyFill="1" applyBorder="1" applyAlignment="1">
      <alignment horizontal="left" vertical="center" wrapText="1"/>
    </xf>
    <xf numFmtId="0" fontId="19" fillId="18" borderId="11" xfId="1" applyFont="1" applyFill="1" applyBorder="1" applyAlignment="1" applyProtection="1">
      <alignment horizontal="left" vertical="center" wrapText="1"/>
      <protection locked="0"/>
    </xf>
    <xf numFmtId="0" fontId="19" fillId="18" borderId="37" xfId="1" applyFont="1" applyFill="1" applyBorder="1" applyAlignment="1" applyProtection="1">
      <alignment horizontal="left" vertical="center"/>
      <protection locked="0"/>
    </xf>
    <xf numFmtId="0" fontId="19" fillId="18" borderId="39" xfId="1" applyFont="1" applyFill="1" applyBorder="1" applyAlignment="1" applyProtection="1">
      <alignment horizontal="left" vertical="center"/>
      <protection locked="0"/>
    </xf>
    <xf numFmtId="0" fontId="19" fillId="0" borderId="14" xfId="1" applyFont="1" applyBorder="1" applyAlignment="1">
      <alignment horizontal="left" vertical="center" wrapText="1"/>
    </xf>
    <xf numFmtId="0" fontId="19" fillId="5" borderId="14" xfId="1" applyFont="1" applyFill="1" applyBorder="1" applyAlignment="1">
      <alignment horizontal="left" vertical="center" wrapText="1"/>
    </xf>
    <xf numFmtId="0" fontId="19" fillId="16" borderId="10" xfId="1" applyFont="1" applyFill="1" applyBorder="1" applyAlignment="1">
      <alignment horizontal="left" vertical="center" wrapText="1"/>
    </xf>
    <xf numFmtId="0" fontId="19" fillId="16" borderId="11" xfId="1" applyFont="1" applyFill="1" applyBorder="1" applyAlignment="1" applyProtection="1">
      <alignment horizontal="left" vertical="center" wrapText="1"/>
      <protection locked="0"/>
    </xf>
    <xf numFmtId="0" fontId="19" fillId="16" borderId="37" xfId="1" applyFont="1" applyFill="1" applyBorder="1" applyAlignment="1" applyProtection="1">
      <alignment horizontal="left" vertical="center"/>
      <protection locked="0"/>
    </xf>
    <xf numFmtId="0" fontId="19" fillId="16" borderId="39" xfId="1" applyFont="1" applyFill="1" applyBorder="1" applyAlignment="1" applyProtection="1">
      <alignment horizontal="left" vertical="center"/>
      <protection locked="0"/>
    </xf>
    <xf numFmtId="0" fontId="19" fillId="6" borderId="14" xfId="1" applyFont="1" applyFill="1" applyBorder="1" applyAlignment="1">
      <alignment horizontal="left" vertical="center" wrapText="1"/>
    </xf>
    <xf numFmtId="0" fontId="19" fillId="15" borderId="10" xfId="1" applyFont="1" applyFill="1" applyBorder="1" applyAlignment="1">
      <alignment horizontal="left" vertical="center" wrapText="1"/>
    </xf>
    <xf numFmtId="0" fontId="19" fillId="15" borderId="11" xfId="1" applyFont="1" applyFill="1" applyBorder="1" applyAlignment="1" applyProtection="1">
      <alignment horizontal="left" vertical="center" wrapText="1"/>
      <protection locked="0"/>
    </xf>
    <xf numFmtId="0" fontId="19" fillId="15" borderId="37" xfId="1" applyFont="1" applyFill="1" applyBorder="1" applyAlignment="1" applyProtection="1">
      <alignment horizontal="left" vertical="center"/>
      <protection locked="0"/>
    </xf>
    <xf numFmtId="0" fontId="19" fillId="15" borderId="39" xfId="1" applyFont="1" applyFill="1" applyBorder="1" applyAlignment="1" applyProtection="1">
      <alignment horizontal="left" vertical="center"/>
      <protection locked="0"/>
    </xf>
    <xf numFmtId="0" fontId="19" fillId="7" borderId="14" xfId="1" applyFont="1" applyFill="1" applyBorder="1" applyAlignment="1">
      <alignment horizontal="left" vertical="center" wrapText="1"/>
    </xf>
    <xf numFmtId="0" fontId="19" fillId="14" borderId="10" xfId="1" applyFont="1" applyFill="1" applyBorder="1" applyAlignment="1">
      <alignment horizontal="left" vertical="center" wrapText="1"/>
    </xf>
    <xf numFmtId="0" fontId="19" fillId="14" borderId="11" xfId="1" applyFont="1" applyFill="1" applyBorder="1" applyAlignment="1" applyProtection="1">
      <alignment horizontal="left" vertical="center" wrapText="1"/>
      <protection locked="0"/>
    </xf>
    <xf numFmtId="0" fontId="19" fillId="14" borderId="37" xfId="1" applyFont="1" applyFill="1" applyBorder="1" applyAlignment="1" applyProtection="1">
      <alignment horizontal="left" vertical="center"/>
      <protection locked="0"/>
    </xf>
    <xf numFmtId="0" fontId="19" fillId="14" borderId="39" xfId="1" applyFont="1" applyFill="1" applyBorder="1" applyAlignment="1" applyProtection="1">
      <alignment horizontal="left" vertical="center"/>
      <protection locked="0"/>
    </xf>
    <xf numFmtId="0" fontId="19" fillId="8" borderId="14" xfId="1" applyFont="1" applyFill="1" applyBorder="1" applyAlignment="1">
      <alignment horizontal="left" vertical="center" wrapText="1"/>
    </xf>
    <xf numFmtId="0" fontId="19" fillId="13" borderId="10" xfId="1" applyFont="1" applyFill="1" applyBorder="1" applyAlignment="1">
      <alignment horizontal="left" vertical="center" wrapText="1"/>
    </xf>
    <xf numFmtId="0" fontId="19" fillId="13" borderId="11" xfId="1" applyFont="1" applyFill="1" applyBorder="1" applyAlignment="1" applyProtection="1">
      <alignment horizontal="left" vertical="center" wrapText="1"/>
      <protection locked="0"/>
    </xf>
    <xf numFmtId="0" fontId="19" fillId="13" borderId="37" xfId="1" applyFont="1" applyFill="1" applyBorder="1" applyAlignment="1" applyProtection="1">
      <alignment horizontal="left" vertical="center"/>
      <protection locked="0"/>
    </xf>
    <xf numFmtId="0" fontId="19" fillId="13" borderId="39" xfId="1" applyFont="1" applyFill="1" applyBorder="1" applyAlignment="1" applyProtection="1">
      <alignment horizontal="left" vertical="center"/>
      <protection locked="0"/>
    </xf>
    <xf numFmtId="0" fontId="19" fillId="9" borderId="14" xfId="1" applyFont="1" applyFill="1" applyBorder="1" applyAlignment="1">
      <alignment horizontal="left" vertical="center" wrapText="1"/>
    </xf>
    <xf numFmtId="0" fontId="19" fillId="12" borderId="10" xfId="1" applyFont="1" applyFill="1" applyBorder="1" applyAlignment="1">
      <alignment horizontal="left" vertical="center" wrapText="1"/>
    </xf>
    <xf numFmtId="0" fontId="19" fillId="12" borderId="11" xfId="1" applyFont="1" applyFill="1" applyBorder="1" applyAlignment="1" applyProtection="1">
      <alignment horizontal="left" vertical="center" wrapText="1"/>
      <protection locked="0"/>
    </xf>
    <xf numFmtId="0" fontId="19" fillId="12" borderId="37" xfId="1" applyFont="1" applyFill="1" applyBorder="1" applyAlignment="1" applyProtection="1">
      <alignment horizontal="left" vertical="center"/>
      <protection locked="0"/>
    </xf>
    <xf numFmtId="0" fontId="19" fillId="12" borderId="39" xfId="1" applyFont="1" applyFill="1" applyBorder="1" applyAlignment="1" applyProtection="1">
      <alignment horizontal="left" vertical="center"/>
      <protection locked="0"/>
    </xf>
    <xf numFmtId="0" fontId="19" fillId="0" borderId="15" xfId="1" applyFont="1" applyBorder="1" applyAlignment="1">
      <alignment horizontal="left" vertical="center" wrapText="1"/>
    </xf>
    <xf numFmtId="0" fontId="34" fillId="0" borderId="37" xfId="1" applyFont="1" applyBorder="1" applyAlignment="1" applyProtection="1">
      <alignment horizontal="left" vertical="center" wrapText="1"/>
      <protection locked="0"/>
    </xf>
    <xf numFmtId="0" fontId="31" fillId="0" borderId="6" xfId="0" applyFont="1" applyBorder="1" applyAlignment="1">
      <alignment horizontal="center" wrapText="1"/>
    </xf>
    <xf numFmtId="0" fontId="14" fillId="0" borderId="7" xfId="0" applyFont="1" applyBorder="1" applyAlignment="1">
      <alignment horizontal="center" wrapText="1"/>
    </xf>
    <xf numFmtId="0" fontId="14" fillId="0" borderId="8" xfId="0" applyFont="1" applyBorder="1" applyAlignment="1">
      <alignment horizontal="center" wrapText="1"/>
    </xf>
    <xf numFmtId="0" fontId="14" fillId="0" borderId="9" xfId="0" applyFont="1" applyBorder="1" applyAlignment="1">
      <alignment horizontal="left" vertical="top" wrapText="1"/>
    </xf>
    <xf numFmtId="0" fontId="15" fillId="0" borderId="6" xfId="0" applyFont="1" applyBorder="1" applyAlignment="1">
      <alignment horizontal="center"/>
    </xf>
    <xf numFmtId="0" fontId="15" fillId="0" borderId="7" xfId="0" applyFont="1" applyBorder="1" applyAlignment="1">
      <alignment horizontal="center"/>
    </xf>
    <xf numFmtId="0" fontId="15" fillId="0" borderId="8" xfId="0" applyFont="1" applyBorder="1" applyAlignment="1">
      <alignment horizontal="center"/>
    </xf>
    <xf numFmtId="0" fontId="14" fillId="0" borderId="6" xfId="0" applyFont="1" applyBorder="1" applyAlignment="1">
      <alignment horizontal="center"/>
    </xf>
    <xf numFmtId="0" fontId="14" fillId="0" borderId="7" xfId="0" applyFont="1" applyBorder="1" applyAlignment="1">
      <alignment horizontal="center"/>
    </xf>
    <xf numFmtId="0" fontId="14" fillId="0" borderId="8" xfId="0" applyFont="1" applyBorder="1" applyAlignment="1">
      <alignment horizontal="center"/>
    </xf>
    <xf numFmtId="0" fontId="13" fillId="19" borderId="35" xfId="0" applyFont="1" applyFill="1" applyBorder="1" applyAlignment="1">
      <alignment horizontal="center" vertical="center" wrapText="1"/>
    </xf>
    <xf numFmtId="0" fontId="13" fillId="19" borderId="36" xfId="0" applyFont="1" applyFill="1" applyBorder="1" applyAlignment="1">
      <alignment horizontal="center" vertical="center" wrapText="1"/>
    </xf>
    <xf numFmtId="0" fontId="3" fillId="19" borderId="22" xfId="0" applyFont="1" applyFill="1" applyBorder="1" applyAlignment="1">
      <alignment horizontal="center" vertical="center" wrapText="1"/>
    </xf>
    <xf numFmtId="0" fontId="3" fillId="19" borderId="34" xfId="0" applyFont="1" applyFill="1" applyBorder="1" applyAlignment="1">
      <alignment horizontal="center" vertical="center" wrapText="1"/>
    </xf>
    <xf numFmtId="0" fontId="3" fillId="19" borderId="25" xfId="0" applyFont="1" applyFill="1" applyBorder="1" applyAlignment="1">
      <alignment horizontal="center" vertical="center" wrapText="1"/>
    </xf>
    <xf numFmtId="0" fontId="26" fillId="21" borderId="26" xfId="0" applyFont="1" applyFill="1" applyBorder="1" applyAlignment="1">
      <alignment horizontal="center" vertical="center"/>
    </xf>
    <xf numFmtId="0" fontId="26" fillId="21" borderId="27" xfId="0" applyFont="1" applyFill="1" applyBorder="1" applyAlignment="1">
      <alignment horizontal="center" vertical="center"/>
    </xf>
    <xf numFmtId="0" fontId="26" fillId="21" borderId="28" xfId="0" applyFont="1" applyFill="1" applyBorder="1" applyAlignment="1">
      <alignment horizontal="center" vertical="center"/>
    </xf>
    <xf numFmtId="0" fontId="14" fillId="0" borderId="10" xfId="1" applyFont="1" applyBorder="1" applyAlignment="1" applyProtection="1">
      <alignment horizontal="left" vertical="center" wrapText="1"/>
      <protection locked="0"/>
    </xf>
    <xf numFmtId="0" fontId="35" fillId="0" borderId="11" xfId="1" applyFont="1" applyBorder="1" applyAlignment="1" applyProtection="1">
      <alignment horizontal="left" vertical="top" wrapText="1"/>
      <protection locked="0"/>
    </xf>
  </cellXfs>
  <cellStyles count="2">
    <cellStyle name="Normal" xfId="0" builtinId="0"/>
    <cellStyle name="Normal 2" xfId="1" xr:uid="{2E167197-86C1-46CE-93F4-B59A5983B667}"/>
  </cellStyles>
  <dxfs count="0"/>
  <tableStyles count="0" defaultTableStyle="TableStyleMedium2" defaultPivotStyle="PivotStyleLight16"/>
  <colors>
    <mruColors>
      <color rgb="FF336699"/>
      <color rgb="FF1E4E79"/>
      <color rgb="FF7DF49F"/>
      <color rgb="FFF97367"/>
      <color rgb="FFFAB746"/>
      <color rgb="FF9292EA"/>
      <color rgb="FF4BB2E0"/>
      <color rgb="FFF4F99D"/>
      <color rgb="FFF4F92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US" b="1"/>
              <a:t>CSF 2.0 Category Level Maturity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lotArea>
      <c:layout>
        <c:manualLayout>
          <c:layoutTarget val="inner"/>
          <c:xMode val="edge"/>
          <c:yMode val="edge"/>
          <c:x val="0.28501129312137435"/>
          <c:y val="0.20187665437663185"/>
          <c:w val="0.37927327510206149"/>
          <c:h val="0.70406499207813344"/>
        </c:manualLayout>
      </c:layout>
      <c:radarChart>
        <c:radarStyle val="marker"/>
        <c:varyColors val="0"/>
        <c:ser>
          <c:idx val="0"/>
          <c:order val="0"/>
          <c:tx>
            <c:strRef>
              <c:f>'Maturity Reports'!$I$45</c:f>
              <c:strCache>
                <c:ptCount val="1"/>
                <c:pt idx="0">
                  <c:v>Current Maturity</c:v>
                </c:pt>
              </c:strCache>
            </c:strRef>
          </c:tx>
          <c:spPr>
            <a:ln w="28575" cap="rnd">
              <a:solidFill>
                <a:srgbClr val="336699"/>
              </a:solidFill>
              <a:round/>
            </a:ln>
            <a:effectLst/>
          </c:spPr>
          <c:marker>
            <c:symbol val="none"/>
          </c:marker>
          <c:cat>
            <c:strRef>
              <c:f>'Maturity Reports'!$G$46:$G$67</c:f>
              <c:strCache>
                <c:ptCount val="22"/>
                <c:pt idx="0">
                  <c:v>GV.OC</c:v>
                </c:pt>
                <c:pt idx="1">
                  <c:v>GV.RM</c:v>
                </c:pt>
                <c:pt idx="2">
                  <c:v>GV.RR</c:v>
                </c:pt>
                <c:pt idx="3">
                  <c:v>GV.PO</c:v>
                </c:pt>
                <c:pt idx="4">
                  <c:v>GV.OV</c:v>
                </c:pt>
                <c:pt idx="5">
                  <c:v>GV.SC</c:v>
                </c:pt>
                <c:pt idx="6">
                  <c:v>ID.AM</c:v>
                </c:pt>
                <c:pt idx="7">
                  <c:v>ID.RA</c:v>
                </c:pt>
                <c:pt idx="8">
                  <c:v>ID.IM</c:v>
                </c:pt>
                <c:pt idx="9">
                  <c:v>PR.AA</c:v>
                </c:pt>
                <c:pt idx="10">
                  <c:v>PR.AT</c:v>
                </c:pt>
                <c:pt idx="11">
                  <c:v>PR.DS</c:v>
                </c:pt>
                <c:pt idx="12">
                  <c:v>PR.PS</c:v>
                </c:pt>
                <c:pt idx="13">
                  <c:v>PR.IR</c:v>
                </c:pt>
                <c:pt idx="14">
                  <c:v>DE.CM</c:v>
                </c:pt>
                <c:pt idx="15">
                  <c:v>DE.AE</c:v>
                </c:pt>
                <c:pt idx="16">
                  <c:v>RS.MA</c:v>
                </c:pt>
                <c:pt idx="17">
                  <c:v>RS.AN</c:v>
                </c:pt>
                <c:pt idx="18">
                  <c:v>RS.CO</c:v>
                </c:pt>
                <c:pt idx="19">
                  <c:v>RS.MI</c:v>
                </c:pt>
                <c:pt idx="20">
                  <c:v>RC.RP</c:v>
                </c:pt>
                <c:pt idx="21">
                  <c:v>RC.CO</c:v>
                </c:pt>
              </c:strCache>
            </c:strRef>
          </c:cat>
          <c:val>
            <c:numRef>
              <c:f>'Maturity Reports'!$I$46:$I$67</c:f>
              <c:numCache>
                <c:formatCode>General</c:formatCode>
                <c:ptCount val="22"/>
                <c:pt idx="0">
                  <c:v>3.5</c:v>
                </c:pt>
                <c:pt idx="1">
                  <c:v>2</c:v>
                </c:pt>
                <c:pt idx="2">
                  <c:v>2.25</c:v>
                </c:pt>
                <c:pt idx="3">
                  <c:v>1.5</c:v>
                </c:pt>
                <c:pt idx="4">
                  <c:v>2.25</c:v>
                </c:pt>
                <c:pt idx="5">
                  <c:v>1.75</c:v>
                </c:pt>
                <c:pt idx="6">
                  <c:v>2.25</c:v>
                </c:pt>
                <c:pt idx="7">
                  <c:v>1.75</c:v>
                </c:pt>
                <c:pt idx="8">
                  <c:v>1.5</c:v>
                </c:pt>
                <c:pt idx="9">
                  <c:v>1.5</c:v>
                </c:pt>
                <c:pt idx="10">
                  <c:v>1.5</c:v>
                </c:pt>
                <c:pt idx="11">
                  <c:v>1.5</c:v>
                </c:pt>
                <c:pt idx="12">
                  <c:v>1.25</c:v>
                </c:pt>
                <c:pt idx="13">
                  <c:v>1.5</c:v>
                </c:pt>
                <c:pt idx="14">
                  <c:v>1.5</c:v>
                </c:pt>
                <c:pt idx="15">
                  <c:v>2</c:v>
                </c:pt>
                <c:pt idx="16">
                  <c:v>1.5</c:v>
                </c:pt>
                <c:pt idx="17">
                  <c:v>1.5</c:v>
                </c:pt>
                <c:pt idx="18">
                  <c:v>1.5</c:v>
                </c:pt>
                <c:pt idx="19">
                  <c:v>1.5</c:v>
                </c:pt>
                <c:pt idx="20">
                  <c:v>1.25</c:v>
                </c:pt>
                <c:pt idx="21">
                  <c:v>1.5</c:v>
                </c:pt>
              </c:numCache>
            </c:numRef>
          </c:val>
          <c:extLst>
            <c:ext xmlns:c16="http://schemas.microsoft.com/office/drawing/2014/chart" uri="{C3380CC4-5D6E-409C-BE32-E72D297353CC}">
              <c16:uniqueId val="{00000000-475B-45D1-A799-76A8D8C3C6ED}"/>
            </c:ext>
          </c:extLst>
        </c:ser>
        <c:ser>
          <c:idx val="1"/>
          <c:order val="1"/>
          <c:tx>
            <c:strRef>
              <c:f>'Maturity Reports'!$J$45</c:f>
              <c:strCache>
                <c:ptCount val="1"/>
                <c:pt idx="0">
                  <c:v>Target Maturity</c:v>
                </c:pt>
              </c:strCache>
            </c:strRef>
          </c:tx>
          <c:spPr>
            <a:ln w="28575" cap="rnd">
              <a:solidFill>
                <a:schemeClr val="accent4"/>
              </a:solidFill>
              <a:round/>
            </a:ln>
            <a:effectLst/>
          </c:spPr>
          <c:marker>
            <c:symbol val="none"/>
          </c:marker>
          <c:cat>
            <c:strRef>
              <c:f>'Maturity Reports'!$G$46:$G$67</c:f>
              <c:strCache>
                <c:ptCount val="22"/>
                <c:pt idx="0">
                  <c:v>GV.OC</c:v>
                </c:pt>
                <c:pt idx="1">
                  <c:v>GV.RM</c:v>
                </c:pt>
                <c:pt idx="2">
                  <c:v>GV.RR</c:v>
                </c:pt>
                <c:pt idx="3">
                  <c:v>GV.PO</c:v>
                </c:pt>
                <c:pt idx="4">
                  <c:v>GV.OV</c:v>
                </c:pt>
                <c:pt idx="5">
                  <c:v>GV.SC</c:v>
                </c:pt>
                <c:pt idx="6">
                  <c:v>ID.AM</c:v>
                </c:pt>
                <c:pt idx="7">
                  <c:v>ID.RA</c:v>
                </c:pt>
                <c:pt idx="8">
                  <c:v>ID.IM</c:v>
                </c:pt>
                <c:pt idx="9">
                  <c:v>PR.AA</c:v>
                </c:pt>
                <c:pt idx="10">
                  <c:v>PR.AT</c:v>
                </c:pt>
                <c:pt idx="11">
                  <c:v>PR.DS</c:v>
                </c:pt>
                <c:pt idx="12">
                  <c:v>PR.PS</c:v>
                </c:pt>
                <c:pt idx="13">
                  <c:v>PR.IR</c:v>
                </c:pt>
                <c:pt idx="14">
                  <c:v>DE.CM</c:v>
                </c:pt>
                <c:pt idx="15">
                  <c:v>DE.AE</c:v>
                </c:pt>
                <c:pt idx="16">
                  <c:v>RS.MA</c:v>
                </c:pt>
                <c:pt idx="17">
                  <c:v>RS.AN</c:v>
                </c:pt>
                <c:pt idx="18">
                  <c:v>RS.CO</c:v>
                </c:pt>
                <c:pt idx="19">
                  <c:v>RS.MI</c:v>
                </c:pt>
                <c:pt idx="20">
                  <c:v>RC.RP</c:v>
                </c:pt>
                <c:pt idx="21">
                  <c:v>RC.CO</c:v>
                </c:pt>
              </c:strCache>
            </c:strRef>
          </c:cat>
          <c:val>
            <c:numRef>
              <c:f>'Maturity Reports'!$J$46:$J$67</c:f>
              <c:numCache>
                <c:formatCode>General</c:formatCode>
                <c:ptCount val="22"/>
                <c:pt idx="0">
                  <c:v>4</c:v>
                </c:pt>
                <c:pt idx="1">
                  <c:v>3.25</c:v>
                </c:pt>
                <c:pt idx="2">
                  <c:v>3.5</c:v>
                </c:pt>
                <c:pt idx="3">
                  <c:v>4</c:v>
                </c:pt>
                <c:pt idx="4">
                  <c:v>4</c:v>
                </c:pt>
                <c:pt idx="5">
                  <c:v>4</c:v>
                </c:pt>
                <c:pt idx="6">
                  <c:v>4.25</c:v>
                </c:pt>
                <c:pt idx="7">
                  <c:v>4</c:v>
                </c:pt>
                <c:pt idx="8">
                  <c:v>4.25</c:v>
                </c:pt>
                <c:pt idx="9">
                  <c:v>4.25</c:v>
                </c:pt>
                <c:pt idx="10">
                  <c:v>4.5</c:v>
                </c:pt>
                <c:pt idx="11">
                  <c:v>4</c:v>
                </c:pt>
                <c:pt idx="12">
                  <c:v>3.75</c:v>
                </c:pt>
                <c:pt idx="13">
                  <c:v>4.25</c:v>
                </c:pt>
                <c:pt idx="14">
                  <c:v>4.5</c:v>
                </c:pt>
                <c:pt idx="15">
                  <c:v>3.75</c:v>
                </c:pt>
                <c:pt idx="16">
                  <c:v>4.5</c:v>
                </c:pt>
                <c:pt idx="17">
                  <c:v>4.75</c:v>
                </c:pt>
                <c:pt idx="18">
                  <c:v>4.5</c:v>
                </c:pt>
                <c:pt idx="19">
                  <c:v>4</c:v>
                </c:pt>
                <c:pt idx="20">
                  <c:v>4.25</c:v>
                </c:pt>
                <c:pt idx="21">
                  <c:v>3.5</c:v>
                </c:pt>
              </c:numCache>
            </c:numRef>
          </c:val>
          <c:extLst>
            <c:ext xmlns:c16="http://schemas.microsoft.com/office/drawing/2014/chart" uri="{C3380CC4-5D6E-409C-BE32-E72D297353CC}">
              <c16:uniqueId val="{00000001-475B-45D1-A799-76A8D8C3C6ED}"/>
            </c:ext>
          </c:extLst>
        </c:ser>
        <c:dLbls>
          <c:showLegendKey val="0"/>
          <c:showVal val="0"/>
          <c:showCatName val="0"/>
          <c:showSerName val="0"/>
          <c:showPercent val="0"/>
          <c:showBubbleSize val="0"/>
        </c:dLbls>
        <c:axId val="71181119"/>
        <c:axId val="71177279"/>
      </c:radarChart>
      <c:catAx>
        <c:axId val="71181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71177279"/>
        <c:crosses val="autoZero"/>
        <c:auto val="1"/>
        <c:lblAlgn val="ctr"/>
        <c:lblOffset val="100"/>
        <c:noMultiLvlLbl val="0"/>
      </c:catAx>
      <c:valAx>
        <c:axId val="711772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71181119"/>
        <c:crosses val="autoZero"/>
        <c:crossBetween val="between"/>
        <c:majorUnit val="1"/>
        <c:minorUnit val="1"/>
      </c:valAx>
      <c:spPr>
        <a:noFill/>
        <a:ln>
          <a:noFill/>
        </a:ln>
        <a:effectLst/>
      </c:spPr>
    </c:plotArea>
    <c:legend>
      <c:legendPos val="r"/>
      <c:layout>
        <c:manualLayout>
          <c:xMode val="edge"/>
          <c:yMode val="edge"/>
          <c:x val="0.76238044656612403"/>
          <c:y val="0.46301925348551981"/>
          <c:w val="0.18939507199521588"/>
          <c:h val="0.1302144392831766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latin typeface="Segoe UI" panose="020B0502040204020203" pitchFamily="34" charset="0"/>
          <a:cs typeface="Segoe UI" panose="020B0502040204020203"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US" b="1"/>
              <a:t>CSF 2.0 Function Level Maturity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lotArea>
      <c:layout>
        <c:manualLayout>
          <c:layoutTarget val="inner"/>
          <c:xMode val="edge"/>
          <c:yMode val="edge"/>
          <c:x val="0.20409433180336073"/>
          <c:y val="0.17875478996588168"/>
          <c:w val="0.3956638960348427"/>
          <c:h val="0.73308839614919341"/>
        </c:manualLayout>
      </c:layout>
      <c:radarChart>
        <c:radarStyle val="marker"/>
        <c:varyColors val="0"/>
        <c:ser>
          <c:idx val="0"/>
          <c:order val="0"/>
          <c:tx>
            <c:strRef>
              <c:f>'Maturity Reports'!$C$45</c:f>
              <c:strCache>
                <c:ptCount val="1"/>
                <c:pt idx="0">
                  <c:v>Current Maturity</c:v>
                </c:pt>
              </c:strCache>
            </c:strRef>
          </c:tx>
          <c:spPr>
            <a:ln w="28575" cap="rnd">
              <a:solidFill>
                <a:srgbClr val="336699"/>
              </a:solidFill>
              <a:round/>
            </a:ln>
            <a:effectLst/>
          </c:spPr>
          <c:marker>
            <c:symbol val="none"/>
          </c:marker>
          <c:cat>
            <c:strRef>
              <c:f>'Maturity Reports'!$A$46:$A$51</c:f>
              <c:strCache>
                <c:ptCount val="6"/>
                <c:pt idx="0">
                  <c:v>GOVERN </c:v>
                </c:pt>
                <c:pt idx="1">
                  <c:v>IDENTIFY </c:v>
                </c:pt>
                <c:pt idx="2">
                  <c:v>PROTECT </c:v>
                </c:pt>
                <c:pt idx="3">
                  <c:v>DETECT </c:v>
                </c:pt>
                <c:pt idx="4">
                  <c:v>RESPOND </c:v>
                </c:pt>
                <c:pt idx="5">
                  <c:v>RECOVER </c:v>
                </c:pt>
              </c:strCache>
            </c:strRef>
          </c:cat>
          <c:val>
            <c:numRef>
              <c:f>'Maturity Reports'!$C$46:$C$51</c:f>
              <c:numCache>
                <c:formatCode>General</c:formatCode>
                <c:ptCount val="6"/>
                <c:pt idx="0">
                  <c:v>2.25</c:v>
                </c:pt>
                <c:pt idx="1">
                  <c:v>1.75</c:v>
                </c:pt>
                <c:pt idx="2">
                  <c:v>1.5</c:v>
                </c:pt>
                <c:pt idx="3">
                  <c:v>1.75</c:v>
                </c:pt>
                <c:pt idx="4">
                  <c:v>1.5</c:v>
                </c:pt>
                <c:pt idx="5">
                  <c:v>1.5</c:v>
                </c:pt>
              </c:numCache>
            </c:numRef>
          </c:val>
          <c:extLst>
            <c:ext xmlns:c16="http://schemas.microsoft.com/office/drawing/2014/chart" uri="{C3380CC4-5D6E-409C-BE32-E72D297353CC}">
              <c16:uniqueId val="{00000000-80F5-4322-BC36-EE76AB3FE359}"/>
            </c:ext>
          </c:extLst>
        </c:ser>
        <c:ser>
          <c:idx val="1"/>
          <c:order val="1"/>
          <c:tx>
            <c:strRef>
              <c:f>'Maturity Reports'!$D$45</c:f>
              <c:strCache>
                <c:ptCount val="1"/>
                <c:pt idx="0">
                  <c:v>Target Maturity</c:v>
                </c:pt>
              </c:strCache>
            </c:strRef>
          </c:tx>
          <c:spPr>
            <a:ln w="28575" cap="rnd">
              <a:solidFill>
                <a:schemeClr val="accent4"/>
              </a:solidFill>
              <a:round/>
            </a:ln>
            <a:effectLst/>
          </c:spPr>
          <c:marker>
            <c:symbol val="none"/>
          </c:marker>
          <c:cat>
            <c:strRef>
              <c:f>'Maturity Reports'!$A$46:$A$51</c:f>
              <c:strCache>
                <c:ptCount val="6"/>
                <c:pt idx="0">
                  <c:v>GOVERN </c:v>
                </c:pt>
                <c:pt idx="1">
                  <c:v>IDENTIFY </c:v>
                </c:pt>
                <c:pt idx="2">
                  <c:v>PROTECT </c:v>
                </c:pt>
                <c:pt idx="3">
                  <c:v>DETECT </c:v>
                </c:pt>
                <c:pt idx="4">
                  <c:v>RESPOND </c:v>
                </c:pt>
                <c:pt idx="5">
                  <c:v>RECOVER </c:v>
                </c:pt>
              </c:strCache>
            </c:strRef>
          </c:cat>
          <c:val>
            <c:numRef>
              <c:f>'Maturity Reports'!$D$46:$D$51</c:f>
              <c:numCache>
                <c:formatCode>General</c:formatCode>
                <c:ptCount val="6"/>
                <c:pt idx="0">
                  <c:v>3.75</c:v>
                </c:pt>
                <c:pt idx="1">
                  <c:v>4.25</c:v>
                </c:pt>
                <c:pt idx="2">
                  <c:v>4</c:v>
                </c:pt>
                <c:pt idx="3">
                  <c:v>4.25</c:v>
                </c:pt>
                <c:pt idx="4">
                  <c:v>4.5</c:v>
                </c:pt>
                <c:pt idx="5">
                  <c:v>4.25</c:v>
                </c:pt>
              </c:numCache>
            </c:numRef>
          </c:val>
          <c:extLst>
            <c:ext xmlns:c16="http://schemas.microsoft.com/office/drawing/2014/chart" uri="{C3380CC4-5D6E-409C-BE32-E72D297353CC}">
              <c16:uniqueId val="{00000001-80F5-4322-BC36-EE76AB3FE359}"/>
            </c:ext>
          </c:extLst>
        </c:ser>
        <c:dLbls>
          <c:showLegendKey val="0"/>
          <c:showVal val="0"/>
          <c:showCatName val="0"/>
          <c:showSerName val="0"/>
          <c:showPercent val="0"/>
          <c:showBubbleSize val="0"/>
        </c:dLbls>
        <c:axId val="1821831023"/>
        <c:axId val="1821831983"/>
      </c:radarChart>
      <c:catAx>
        <c:axId val="1821831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1821831983"/>
        <c:crosses val="autoZero"/>
        <c:auto val="1"/>
        <c:lblAlgn val="ctr"/>
        <c:lblOffset val="100"/>
        <c:noMultiLvlLbl val="0"/>
      </c:catAx>
      <c:valAx>
        <c:axId val="1821831983"/>
        <c:scaling>
          <c:orientation val="minMax"/>
          <c:max val="5"/>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1821831023"/>
        <c:crosses val="autoZero"/>
        <c:crossBetween val="between"/>
        <c:majorUnit val="1"/>
        <c:minorUnit val="1"/>
      </c:valAx>
      <c:spPr>
        <a:noFill/>
        <a:ln>
          <a:noFill/>
        </a:ln>
        <a:effectLst/>
      </c:spPr>
    </c:plotArea>
    <c:legend>
      <c:legendPos val="r"/>
      <c:layout>
        <c:manualLayout>
          <c:xMode val="edge"/>
          <c:yMode val="edge"/>
          <c:x val="0.71845037493451336"/>
          <c:y val="0.46673311650211158"/>
          <c:w val="0.18966595753739537"/>
          <c:h val="0.1300168702248704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latin typeface="Segoe UI" panose="020B0502040204020203" pitchFamily="34" charset="0"/>
          <a:cs typeface="Segoe UI" panose="020B0502040204020203"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US" b="1"/>
              <a:t>CSF 2.0 Function Level Maturity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lotArea>
      <c:layout>
        <c:manualLayout>
          <c:layoutTarget val="inner"/>
          <c:xMode val="edge"/>
          <c:yMode val="edge"/>
          <c:x val="6.5993340566798397E-2"/>
          <c:y val="0.13199288256227759"/>
          <c:w val="0.88264864272986987"/>
          <c:h val="0.70404489029618633"/>
        </c:manualLayout>
      </c:layout>
      <c:barChart>
        <c:barDir val="col"/>
        <c:grouping val="stacked"/>
        <c:varyColors val="0"/>
        <c:ser>
          <c:idx val="0"/>
          <c:order val="0"/>
          <c:tx>
            <c:strRef>
              <c:f>'Maturity Reports'!$C$45</c:f>
              <c:strCache>
                <c:ptCount val="1"/>
                <c:pt idx="0">
                  <c:v>Current Maturity</c:v>
                </c:pt>
              </c:strCache>
            </c:strRef>
          </c:tx>
          <c:spPr>
            <a:solidFill>
              <a:srgbClr val="336699"/>
            </a:solidFill>
            <a:ln>
              <a:solidFill>
                <a:srgbClr val="336699"/>
              </a:solidFill>
            </a:ln>
            <a:effectLst/>
          </c:spPr>
          <c:invertIfNegative val="0"/>
          <c:cat>
            <c:strRef>
              <c:f>'Maturity Reports'!$A$46:$A$51</c:f>
              <c:strCache>
                <c:ptCount val="6"/>
                <c:pt idx="0">
                  <c:v>GOVERN </c:v>
                </c:pt>
                <c:pt idx="1">
                  <c:v>IDENTIFY </c:v>
                </c:pt>
                <c:pt idx="2">
                  <c:v>PROTECT </c:v>
                </c:pt>
                <c:pt idx="3">
                  <c:v>DETECT </c:v>
                </c:pt>
                <c:pt idx="4">
                  <c:v>RESPOND </c:v>
                </c:pt>
                <c:pt idx="5">
                  <c:v>RECOVER </c:v>
                </c:pt>
              </c:strCache>
            </c:strRef>
          </c:cat>
          <c:val>
            <c:numRef>
              <c:f>'Maturity Reports'!$C$46:$C$51</c:f>
              <c:numCache>
                <c:formatCode>General</c:formatCode>
                <c:ptCount val="6"/>
                <c:pt idx="0">
                  <c:v>2.25</c:v>
                </c:pt>
                <c:pt idx="1">
                  <c:v>1.75</c:v>
                </c:pt>
                <c:pt idx="2">
                  <c:v>1.5</c:v>
                </c:pt>
                <c:pt idx="3">
                  <c:v>1.75</c:v>
                </c:pt>
                <c:pt idx="4">
                  <c:v>1.5</c:v>
                </c:pt>
                <c:pt idx="5">
                  <c:v>1.5</c:v>
                </c:pt>
              </c:numCache>
            </c:numRef>
          </c:val>
          <c:extLst>
            <c:ext xmlns:c16="http://schemas.microsoft.com/office/drawing/2014/chart" uri="{C3380CC4-5D6E-409C-BE32-E72D297353CC}">
              <c16:uniqueId val="{00000000-6BF2-467E-9C27-B3F18026B164}"/>
            </c:ext>
          </c:extLst>
        </c:ser>
        <c:ser>
          <c:idx val="1"/>
          <c:order val="1"/>
          <c:tx>
            <c:strRef>
              <c:f>'Maturity Reports'!$D$45</c:f>
              <c:strCache>
                <c:ptCount val="1"/>
                <c:pt idx="0">
                  <c:v>Target Maturity</c:v>
                </c:pt>
              </c:strCache>
            </c:strRef>
          </c:tx>
          <c:spPr>
            <a:solidFill>
              <a:schemeClr val="accent4"/>
            </a:solidFill>
            <a:ln>
              <a:solidFill>
                <a:schemeClr val="accent4"/>
              </a:solidFill>
            </a:ln>
            <a:effectLst/>
          </c:spPr>
          <c:invertIfNegative val="0"/>
          <c:cat>
            <c:strRef>
              <c:f>'Maturity Reports'!$A$46:$A$51</c:f>
              <c:strCache>
                <c:ptCount val="6"/>
                <c:pt idx="0">
                  <c:v>GOVERN </c:v>
                </c:pt>
                <c:pt idx="1">
                  <c:v>IDENTIFY </c:v>
                </c:pt>
                <c:pt idx="2">
                  <c:v>PROTECT </c:v>
                </c:pt>
                <c:pt idx="3">
                  <c:v>DETECT </c:v>
                </c:pt>
                <c:pt idx="4">
                  <c:v>RESPOND </c:v>
                </c:pt>
                <c:pt idx="5">
                  <c:v>RECOVER </c:v>
                </c:pt>
              </c:strCache>
            </c:strRef>
          </c:cat>
          <c:val>
            <c:numRef>
              <c:f>'Maturity Reports'!$E$46:$E$51</c:f>
              <c:numCache>
                <c:formatCode>General</c:formatCode>
                <c:ptCount val="6"/>
                <c:pt idx="0">
                  <c:v>1.5</c:v>
                </c:pt>
                <c:pt idx="1">
                  <c:v>2.5</c:v>
                </c:pt>
                <c:pt idx="2">
                  <c:v>2.5</c:v>
                </c:pt>
                <c:pt idx="3">
                  <c:v>2.5</c:v>
                </c:pt>
                <c:pt idx="4">
                  <c:v>3</c:v>
                </c:pt>
                <c:pt idx="5">
                  <c:v>2.75</c:v>
                </c:pt>
              </c:numCache>
            </c:numRef>
          </c:val>
          <c:extLst>
            <c:ext xmlns:c16="http://schemas.microsoft.com/office/drawing/2014/chart" uri="{C3380CC4-5D6E-409C-BE32-E72D297353CC}">
              <c16:uniqueId val="{00000001-6BF2-467E-9C27-B3F18026B164}"/>
            </c:ext>
          </c:extLst>
        </c:ser>
        <c:dLbls>
          <c:showLegendKey val="0"/>
          <c:showVal val="0"/>
          <c:showCatName val="0"/>
          <c:showSerName val="0"/>
          <c:showPercent val="0"/>
          <c:showBubbleSize val="0"/>
        </c:dLbls>
        <c:gapWidth val="150"/>
        <c:overlap val="100"/>
        <c:axId val="353590784"/>
        <c:axId val="353589344"/>
      </c:barChart>
      <c:catAx>
        <c:axId val="353590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353589344"/>
        <c:crosses val="autoZero"/>
        <c:auto val="1"/>
        <c:lblAlgn val="ctr"/>
        <c:lblOffset val="100"/>
        <c:noMultiLvlLbl val="0"/>
      </c:catAx>
      <c:valAx>
        <c:axId val="353589344"/>
        <c:scaling>
          <c:orientation val="minMax"/>
          <c:min val="1"/>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353590784"/>
        <c:crosses val="autoZero"/>
        <c:crossBetween val="between"/>
        <c:maj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latin typeface="Segoe UI" panose="020B0502040204020203" pitchFamily="34" charset="0"/>
          <a:cs typeface="Segoe UI" panose="020B0502040204020203" pitchFamily="34"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US" b="1"/>
              <a:t>CSF 2.0 Category Level Maturity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lotArea>
      <c:layout>
        <c:manualLayout>
          <c:layoutTarget val="inner"/>
          <c:xMode val="edge"/>
          <c:yMode val="edge"/>
          <c:x val="6.22014697951635E-2"/>
          <c:y val="9.6871729716746402E-2"/>
          <c:w val="0.89199976184451424"/>
          <c:h val="0.74652721020631918"/>
        </c:manualLayout>
      </c:layout>
      <c:barChart>
        <c:barDir val="col"/>
        <c:grouping val="stacked"/>
        <c:varyColors val="0"/>
        <c:ser>
          <c:idx val="0"/>
          <c:order val="0"/>
          <c:tx>
            <c:strRef>
              <c:f>'Maturity Reports'!$I$45</c:f>
              <c:strCache>
                <c:ptCount val="1"/>
                <c:pt idx="0">
                  <c:v>Current Maturity</c:v>
                </c:pt>
              </c:strCache>
            </c:strRef>
          </c:tx>
          <c:spPr>
            <a:solidFill>
              <a:srgbClr val="336699"/>
            </a:solidFill>
            <a:ln>
              <a:solidFill>
                <a:srgbClr val="336699"/>
              </a:solidFill>
            </a:ln>
            <a:effectLst/>
          </c:spPr>
          <c:invertIfNegative val="0"/>
          <c:cat>
            <c:strRef>
              <c:f>'Maturity Reports'!$G$46:$G$67</c:f>
              <c:strCache>
                <c:ptCount val="22"/>
                <c:pt idx="0">
                  <c:v>GV.OC</c:v>
                </c:pt>
                <c:pt idx="1">
                  <c:v>GV.RM</c:v>
                </c:pt>
                <c:pt idx="2">
                  <c:v>GV.RR</c:v>
                </c:pt>
                <c:pt idx="3">
                  <c:v>GV.PO</c:v>
                </c:pt>
                <c:pt idx="4">
                  <c:v>GV.OV</c:v>
                </c:pt>
                <c:pt idx="5">
                  <c:v>GV.SC</c:v>
                </c:pt>
                <c:pt idx="6">
                  <c:v>ID.AM</c:v>
                </c:pt>
                <c:pt idx="7">
                  <c:v>ID.RA</c:v>
                </c:pt>
                <c:pt idx="8">
                  <c:v>ID.IM</c:v>
                </c:pt>
                <c:pt idx="9">
                  <c:v>PR.AA</c:v>
                </c:pt>
                <c:pt idx="10">
                  <c:v>PR.AT</c:v>
                </c:pt>
                <c:pt idx="11">
                  <c:v>PR.DS</c:v>
                </c:pt>
                <c:pt idx="12">
                  <c:v>PR.PS</c:v>
                </c:pt>
                <c:pt idx="13">
                  <c:v>PR.IR</c:v>
                </c:pt>
                <c:pt idx="14">
                  <c:v>DE.CM</c:v>
                </c:pt>
                <c:pt idx="15">
                  <c:v>DE.AE</c:v>
                </c:pt>
                <c:pt idx="16">
                  <c:v>RS.MA</c:v>
                </c:pt>
                <c:pt idx="17">
                  <c:v>RS.AN</c:v>
                </c:pt>
                <c:pt idx="18">
                  <c:v>RS.CO</c:v>
                </c:pt>
                <c:pt idx="19">
                  <c:v>RS.MI</c:v>
                </c:pt>
                <c:pt idx="20">
                  <c:v>RC.RP</c:v>
                </c:pt>
                <c:pt idx="21">
                  <c:v>RC.CO</c:v>
                </c:pt>
              </c:strCache>
            </c:strRef>
          </c:cat>
          <c:val>
            <c:numRef>
              <c:f>'Maturity Reports'!$I$46:$I$67</c:f>
              <c:numCache>
                <c:formatCode>General</c:formatCode>
                <c:ptCount val="22"/>
                <c:pt idx="0">
                  <c:v>3.5</c:v>
                </c:pt>
                <c:pt idx="1">
                  <c:v>2</c:v>
                </c:pt>
                <c:pt idx="2">
                  <c:v>2.25</c:v>
                </c:pt>
                <c:pt idx="3">
                  <c:v>1.5</c:v>
                </c:pt>
                <c:pt idx="4">
                  <c:v>2.25</c:v>
                </c:pt>
                <c:pt idx="5">
                  <c:v>1.75</c:v>
                </c:pt>
                <c:pt idx="6">
                  <c:v>2.25</c:v>
                </c:pt>
                <c:pt idx="7">
                  <c:v>1.75</c:v>
                </c:pt>
                <c:pt idx="8">
                  <c:v>1.5</c:v>
                </c:pt>
                <c:pt idx="9">
                  <c:v>1.5</c:v>
                </c:pt>
                <c:pt idx="10">
                  <c:v>1.5</c:v>
                </c:pt>
                <c:pt idx="11">
                  <c:v>1.5</c:v>
                </c:pt>
                <c:pt idx="12">
                  <c:v>1.25</c:v>
                </c:pt>
                <c:pt idx="13">
                  <c:v>1.5</c:v>
                </c:pt>
                <c:pt idx="14">
                  <c:v>1.5</c:v>
                </c:pt>
                <c:pt idx="15">
                  <c:v>2</c:v>
                </c:pt>
                <c:pt idx="16">
                  <c:v>1.5</c:v>
                </c:pt>
                <c:pt idx="17">
                  <c:v>1.5</c:v>
                </c:pt>
                <c:pt idx="18">
                  <c:v>1.5</c:v>
                </c:pt>
                <c:pt idx="19">
                  <c:v>1.5</c:v>
                </c:pt>
                <c:pt idx="20">
                  <c:v>1.25</c:v>
                </c:pt>
                <c:pt idx="21">
                  <c:v>1.5</c:v>
                </c:pt>
              </c:numCache>
            </c:numRef>
          </c:val>
          <c:extLst>
            <c:ext xmlns:c16="http://schemas.microsoft.com/office/drawing/2014/chart" uri="{C3380CC4-5D6E-409C-BE32-E72D297353CC}">
              <c16:uniqueId val="{00000000-A70C-46B1-BB4E-664AF3658E09}"/>
            </c:ext>
          </c:extLst>
        </c:ser>
        <c:ser>
          <c:idx val="1"/>
          <c:order val="1"/>
          <c:tx>
            <c:strRef>
              <c:f>'Maturity Reports'!$J$45</c:f>
              <c:strCache>
                <c:ptCount val="1"/>
                <c:pt idx="0">
                  <c:v>Target Maturity</c:v>
                </c:pt>
              </c:strCache>
            </c:strRef>
          </c:tx>
          <c:spPr>
            <a:solidFill>
              <a:schemeClr val="accent4"/>
            </a:solidFill>
            <a:ln>
              <a:solidFill>
                <a:schemeClr val="accent4"/>
              </a:solidFill>
            </a:ln>
            <a:effectLst/>
          </c:spPr>
          <c:invertIfNegative val="0"/>
          <c:cat>
            <c:strRef>
              <c:f>'Maturity Reports'!$G$46:$G$67</c:f>
              <c:strCache>
                <c:ptCount val="22"/>
                <c:pt idx="0">
                  <c:v>GV.OC</c:v>
                </c:pt>
                <c:pt idx="1">
                  <c:v>GV.RM</c:v>
                </c:pt>
                <c:pt idx="2">
                  <c:v>GV.RR</c:v>
                </c:pt>
                <c:pt idx="3">
                  <c:v>GV.PO</c:v>
                </c:pt>
                <c:pt idx="4">
                  <c:v>GV.OV</c:v>
                </c:pt>
                <c:pt idx="5">
                  <c:v>GV.SC</c:v>
                </c:pt>
                <c:pt idx="6">
                  <c:v>ID.AM</c:v>
                </c:pt>
                <c:pt idx="7">
                  <c:v>ID.RA</c:v>
                </c:pt>
                <c:pt idx="8">
                  <c:v>ID.IM</c:v>
                </c:pt>
                <c:pt idx="9">
                  <c:v>PR.AA</c:v>
                </c:pt>
                <c:pt idx="10">
                  <c:v>PR.AT</c:v>
                </c:pt>
                <c:pt idx="11">
                  <c:v>PR.DS</c:v>
                </c:pt>
                <c:pt idx="12">
                  <c:v>PR.PS</c:v>
                </c:pt>
                <c:pt idx="13">
                  <c:v>PR.IR</c:v>
                </c:pt>
                <c:pt idx="14">
                  <c:v>DE.CM</c:v>
                </c:pt>
                <c:pt idx="15">
                  <c:v>DE.AE</c:v>
                </c:pt>
                <c:pt idx="16">
                  <c:v>RS.MA</c:v>
                </c:pt>
                <c:pt idx="17">
                  <c:v>RS.AN</c:v>
                </c:pt>
                <c:pt idx="18">
                  <c:v>RS.CO</c:v>
                </c:pt>
                <c:pt idx="19">
                  <c:v>RS.MI</c:v>
                </c:pt>
                <c:pt idx="20">
                  <c:v>RC.RP</c:v>
                </c:pt>
                <c:pt idx="21">
                  <c:v>RC.CO</c:v>
                </c:pt>
              </c:strCache>
            </c:strRef>
          </c:cat>
          <c:val>
            <c:numRef>
              <c:f>'Maturity Reports'!$K$46:$K$67</c:f>
              <c:numCache>
                <c:formatCode>General</c:formatCode>
                <c:ptCount val="22"/>
                <c:pt idx="0">
                  <c:v>0.5</c:v>
                </c:pt>
                <c:pt idx="1">
                  <c:v>1.25</c:v>
                </c:pt>
                <c:pt idx="2">
                  <c:v>1.25</c:v>
                </c:pt>
                <c:pt idx="3">
                  <c:v>2.5</c:v>
                </c:pt>
                <c:pt idx="4">
                  <c:v>1.75</c:v>
                </c:pt>
                <c:pt idx="5">
                  <c:v>2.25</c:v>
                </c:pt>
                <c:pt idx="6">
                  <c:v>2</c:v>
                </c:pt>
                <c:pt idx="7">
                  <c:v>2.25</c:v>
                </c:pt>
                <c:pt idx="8">
                  <c:v>2.75</c:v>
                </c:pt>
                <c:pt idx="9">
                  <c:v>2.75</c:v>
                </c:pt>
                <c:pt idx="10">
                  <c:v>3</c:v>
                </c:pt>
                <c:pt idx="11">
                  <c:v>2.5</c:v>
                </c:pt>
                <c:pt idx="12">
                  <c:v>2.5</c:v>
                </c:pt>
                <c:pt idx="13">
                  <c:v>2.75</c:v>
                </c:pt>
                <c:pt idx="14">
                  <c:v>3</c:v>
                </c:pt>
                <c:pt idx="15">
                  <c:v>1.75</c:v>
                </c:pt>
                <c:pt idx="16">
                  <c:v>3</c:v>
                </c:pt>
                <c:pt idx="17">
                  <c:v>3.25</c:v>
                </c:pt>
                <c:pt idx="18">
                  <c:v>3</c:v>
                </c:pt>
                <c:pt idx="19">
                  <c:v>2.5</c:v>
                </c:pt>
                <c:pt idx="20">
                  <c:v>3</c:v>
                </c:pt>
                <c:pt idx="21">
                  <c:v>2</c:v>
                </c:pt>
              </c:numCache>
            </c:numRef>
          </c:val>
          <c:extLst>
            <c:ext xmlns:c16="http://schemas.microsoft.com/office/drawing/2014/chart" uri="{C3380CC4-5D6E-409C-BE32-E72D297353CC}">
              <c16:uniqueId val="{00000001-A70C-46B1-BB4E-664AF3658E09}"/>
            </c:ext>
          </c:extLst>
        </c:ser>
        <c:dLbls>
          <c:showLegendKey val="0"/>
          <c:showVal val="0"/>
          <c:showCatName val="0"/>
          <c:showSerName val="0"/>
          <c:showPercent val="0"/>
          <c:showBubbleSize val="0"/>
        </c:dLbls>
        <c:gapWidth val="150"/>
        <c:overlap val="100"/>
        <c:axId val="353590784"/>
        <c:axId val="353589344"/>
      </c:barChart>
      <c:catAx>
        <c:axId val="353590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353589344"/>
        <c:crosses val="autoZero"/>
        <c:auto val="1"/>
        <c:lblAlgn val="ctr"/>
        <c:lblOffset val="100"/>
        <c:noMultiLvlLbl val="0"/>
      </c:catAx>
      <c:valAx>
        <c:axId val="353589344"/>
        <c:scaling>
          <c:orientation val="minMax"/>
          <c:max val="5"/>
          <c:min val="1"/>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353590784"/>
        <c:crosses val="autoZero"/>
        <c:crossBetween val="between"/>
        <c:maj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latin typeface="Segoe UI" panose="020B0502040204020203" pitchFamily="34" charset="0"/>
          <a:cs typeface="Segoe UI" panose="020B0502040204020203" pitchFamily="34"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US" sz="1400" b="1" i="0" u="none" strike="noStrike" kern="1200" spc="0" baseline="0">
                <a:solidFill>
                  <a:sysClr val="windowText" lastClr="000000">
                    <a:lumMod val="65000"/>
                    <a:lumOff val="35000"/>
                  </a:sysClr>
                </a:solidFill>
                <a:latin typeface="Segoe UI" panose="020B0502040204020203" pitchFamily="34" charset="0"/>
                <a:cs typeface="Segoe UI" panose="020B0502040204020203" pitchFamily="34" charset="0"/>
              </a:rPr>
              <a:t>CSF 2.0 Category Level Progress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lotArea>
      <c:layout/>
      <c:barChart>
        <c:barDir val="bar"/>
        <c:grouping val="clustered"/>
        <c:varyColors val="0"/>
        <c:ser>
          <c:idx val="1"/>
          <c:order val="1"/>
          <c:tx>
            <c:strRef>
              <c:f>'CSF2.0'!$M$1</c:f>
              <c:strCache>
                <c:ptCount val="1"/>
                <c:pt idx="0">
                  <c:v>y-Axis</c:v>
                </c:pt>
              </c:strCache>
            </c:strRef>
          </c:tx>
          <c:spPr>
            <a:solidFill>
              <a:schemeClr val="accent2"/>
            </a:solidFill>
            <a:ln>
              <a:noFill/>
            </a:ln>
            <a:effectLst/>
          </c:spPr>
          <c:invertIfNegative val="0"/>
          <c:dLbls>
            <c:delete val="1"/>
          </c:dLbls>
          <c:val>
            <c:numRef>
              <c:f>'CSF2.0'!$P$2:$P$15</c:f>
              <c:numCache>
                <c:formatCode>General</c:formatCode>
                <c:ptCount val="14"/>
                <c:pt idx="0">
                  <c:v>0</c:v>
                </c:pt>
                <c:pt idx="1">
                  <c:v>0</c:v>
                </c:pt>
                <c:pt idx="2">
                  <c:v>0</c:v>
                </c:pt>
                <c:pt idx="4">
                  <c:v>0</c:v>
                </c:pt>
                <c:pt idx="5">
                  <c:v>0</c:v>
                </c:pt>
                <c:pt idx="7">
                  <c:v>0</c:v>
                </c:pt>
              </c:numCache>
            </c:numRef>
          </c:val>
          <c:extLst>
            <c:ext xmlns:c16="http://schemas.microsoft.com/office/drawing/2014/chart" uri="{C3380CC4-5D6E-409C-BE32-E72D297353CC}">
              <c16:uniqueId val="{00000005-D3F8-4132-94D7-DD7ABF4CBC3F}"/>
            </c:ext>
          </c:extLst>
        </c:ser>
        <c:dLbls>
          <c:showLegendKey val="0"/>
          <c:showVal val="1"/>
          <c:showCatName val="0"/>
          <c:showSerName val="0"/>
          <c:showPercent val="0"/>
          <c:showBubbleSize val="0"/>
        </c:dLbls>
        <c:gapWidth val="150"/>
        <c:axId val="82716063"/>
        <c:axId val="82703103"/>
      </c:barChart>
      <c:radarChart>
        <c:radarStyle val="marker"/>
        <c:varyColors val="0"/>
        <c:ser>
          <c:idx val="0"/>
          <c:order val="0"/>
          <c:tx>
            <c:strRef>
              <c:f>'Progress Reports'!$H$47</c:f>
              <c:strCache>
                <c:ptCount val="1"/>
                <c:pt idx="0">
                  <c:v>Progress Status</c:v>
                </c:pt>
              </c:strCache>
            </c:strRef>
          </c:tx>
          <c:spPr>
            <a:ln w="28575" cap="rnd">
              <a:solidFill>
                <a:srgbClr val="336699"/>
              </a:solidFill>
              <a:round/>
            </a:ln>
            <a:effectLst/>
          </c:spPr>
          <c:marker>
            <c:symbol val="none"/>
          </c:marker>
          <c:dLbls>
            <c:delete val="1"/>
          </c:dLbls>
          <c:cat>
            <c:strRef>
              <c:f>'Progress Reports'!$I$48:$I$69</c:f>
              <c:strCache>
                <c:ptCount val="22"/>
                <c:pt idx="0">
                  <c:v>GV.OC</c:v>
                </c:pt>
                <c:pt idx="1">
                  <c:v>GV.RM</c:v>
                </c:pt>
                <c:pt idx="2">
                  <c:v>GV.RR</c:v>
                </c:pt>
                <c:pt idx="3">
                  <c:v>GV.PO</c:v>
                </c:pt>
                <c:pt idx="4">
                  <c:v>GV.OV</c:v>
                </c:pt>
                <c:pt idx="5">
                  <c:v>GV.SC</c:v>
                </c:pt>
                <c:pt idx="6">
                  <c:v>ID.AM</c:v>
                </c:pt>
                <c:pt idx="7">
                  <c:v>ID.RA</c:v>
                </c:pt>
                <c:pt idx="8">
                  <c:v>ID.IM</c:v>
                </c:pt>
                <c:pt idx="9">
                  <c:v>PR.AA</c:v>
                </c:pt>
                <c:pt idx="10">
                  <c:v>PR.AT</c:v>
                </c:pt>
                <c:pt idx="11">
                  <c:v>PR.DS</c:v>
                </c:pt>
                <c:pt idx="12">
                  <c:v>PR.PS</c:v>
                </c:pt>
                <c:pt idx="13">
                  <c:v>PR.IR</c:v>
                </c:pt>
                <c:pt idx="14">
                  <c:v>DE.CM</c:v>
                </c:pt>
                <c:pt idx="15">
                  <c:v>DE.AE</c:v>
                </c:pt>
                <c:pt idx="16">
                  <c:v>RS.MA</c:v>
                </c:pt>
                <c:pt idx="17">
                  <c:v>RS.AN</c:v>
                </c:pt>
                <c:pt idx="18">
                  <c:v>RS.CO</c:v>
                </c:pt>
                <c:pt idx="19">
                  <c:v>RS.MI</c:v>
                </c:pt>
                <c:pt idx="20">
                  <c:v>RC.RP</c:v>
                </c:pt>
                <c:pt idx="21">
                  <c:v>RC.CO</c:v>
                </c:pt>
              </c:strCache>
            </c:strRef>
          </c:cat>
          <c:val>
            <c:numRef>
              <c:f>'Progress Reports'!$H$48:$H$69</c:f>
              <c:numCache>
                <c:formatCode>General</c:formatCode>
                <c:ptCount val="22"/>
                <c:pt idx="0">
                  <c:v>3.5</c:v>
                </c:pt>
                <c:pt idx="1">
                  <c:v>2.75</c:v>
                </c:pt>
                <c:pt idx="2">
                  <c:v>1.5</c:v>
                </c:pt>
                <c:pt idx="3">
                  <c:v>0.75</c:v>
                </c:pt>
                <c:pt idx="4">
                  <c:v>1.5</c:v>
                </c:pt>
                <c:pt idx="5">
                  <c:v>3.5</c:v>
                </c:pt>
                <c:pt idx="6">
                  <c:v>3.5</c:v>
                </c:pt>
                <c:pt idx="7">
                  <c:v>1.25</c:v>
                </c:pt>
                <c:pt idx="8">
                  <c:v>2.5</c:v>
                </c:pt>
                <c:pt idx="9">
                  <c:v>0.75</c:v>
                </c:pt>
                <c:pt idx="10">
                  <c:v>1.25</c:v>
                </c:pt>
                <c:pt idx="11">
                  <c:v>1.5</c:v>
                </c:pt>
                <c:pt idx="12">
                  <c:v>0.75</c:v>
                </c:pt>
                <c:pt idx="13">
                  <c:v>4</c:v>
                </c:pt>
                <c:pt idx="14">
                  <c:v>4.25</c:v>
                </c:pt>
                <c:pt idx="15">
                  <c:v>4.25</c:v>
                </c:pt>
                <c:pt idx="16">
                  <c:v>0.75</c:v>
                </c:pt>
                <c:pt idx="17">
                  <c:v>1.5</c:v>
                </c:pt>
                <c:pt idx="18">
                  <c:v>2.25</c:v>
                </c:pt>
                <c:pt idx="19">
                  <c:v>1.25</c:v>
                </c:pt>
                <c:pt idx="20">
                  <c:v>0.75</c:v>
                </c:pt>
                <c:pt idx="21">
                  <c:v>3.25</c:v>
                </c:pt>
              </c:numCache>
            </c:numRef>
          </c:val>
          <c:extLst>
            <c:ext xmlns:c16="http://schemas.microsoft.com/office/drawing/2014/chart" uri="{C3380CC4-5D6E-409C-BE32-E72D297353CC}">
              <c16:uniqueId val="{00000005-47A1-43CD-89DE-A2FF040F9A4D}"/>
            </c:ext>
          </c:extLst>
        </c:ser>
        <c:dLbls>
          <c:showLegendKey val="0"/>
          <c:showVal val="1"/>
          <c:showCatName val="0"/>
          <c:showSerName val="0"/>
          <c:showPercent val="0"/>
          <c:showBubbleSize val="0"/>
        </c:dLbls>
        <c:axId val="546431151"/>
        <c:axId val="1476898959"/>
      </c:radarChart>
      <c:catAx>
        <c:axId val="5464311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1476898959"/>
        <c:crosses val="autoZero"/>
        <c:auto val="1"/>
        <c:lblAlgn val="ctr"/>
        <c:lblOffset val="100"/>
        <c:noMultiLvlLbl val="0"/>
      </c:catAx>
      <c:valAx>
        <c:axId val="1476898959"/>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crossAx val="546431151"/>
        <c:crosses val="autoZero"/>
        <c:crossBetween val="between"/>
        <c:majorUnit val="1"/>
      </c:valAx>
      <c:valAx>
        <c:axId val="82703103"/>
        <c:scaling>
          <c:orientation val="minMax"/>
        </c:scaling>
        <c:delete val="1"/>
        <c:axPos val="b"/>
        <c:numFmt formatCode="General" sourceLinked="1"/>
        <c:majorTickMark val="out"/>
        <c:minorTickMark val="none"/>
        <c:tickLblPos val="nextTo"/>
        <c:crossAx val="82716063"/>
        <c:crosses val="autoZero"/>
        <c:crossBetween val="between"/>
      </c:valAx>
      <c:catAx>
        <c:axId val="82716063"/>
        <c:scaling>
          <c:orientation val="minMax"/>
        </c:scaling>
        <c:delete val="1"/>
        <c:axPos val="l"/>
        <c:majorTickMark val="out"/>
        <c:minorTickMark val="none"/>
        <c:tickLblPos val="nextTo"/>
        <c:crossAx val="82703103"/>
        <c:crosses val="autoZero"/>
        <c:auto val="1"/>
        <c:lblAlgn val="ctr"/>
        <c:lblOffset val="100"/>
        <c:noMultiLvlLbl val="0"/>
      </c:catAx>
      <c:spPr>
        <a:noFill/>
        <a:ln>
          <a:noFill/>
        </a:ln>
        <a:effectLst/>
      </c:spPr>
    </c:plotArea>
    <c:legend>
      <c:legendPos val="r"/>
      <c:legendEntry>
        <c:idx val="0"/>
        <c:delete val="1"/>
      </c:legendEntry>
      <c:layout>
        <c:manualLayout>
          <c:xMode val="edge"/>
          <c:yMode val="edge"/>
          <c:x val="0.75805717050482668"/>
          <c:y val="0.49589638461705621"/>
          <c:w val="0.18049585229001974"/>
          <c:h val="6.568624184166491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latin typeface="Segoe UI" panose="020B0502040204020203" pitchFamily="34" charset="0"/>
          <a:cs typeface="Segoe UI" panose="020B0502040204020203" pitchFamily="34"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US" b="1"/>
              <a:t>CSF 2.0 Category Level Progress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lotArea>
      <c:layout>
        <c:manualLayout>
          <c:layoutTarget val="inner"/>
          <c:xMode val="edge"/>
          <c:yMode val="edge"/>
          <c:x val="9.8368895064286255E-2"/>
          <c:y val="0.15292455657575674"/>
          <c:w val="0.88658355665255739"/>
          <c:h val="0.70287890108626938"/>
        </c:manualLayout>
      </c:layout>
      <c:barChart>
        <c:barDir val="col"/>
        <c:grouping val="clustered"/>
        <c:varyColors val="0"/>
        <c:ser>
          <c:idx val="0"/>
          <c:order val="1"/>
          <c:tx>
            <c:strRef>
              <c:f>'Progress Reports'!$H$47</c:f>
              <c:strCache>
                <c:ptCount val="1"/>
                <c:pt idx="0">
                  <c:v>Progress Status</c:v>
                </c:pt>
              </c:strCache>
            </c:strRef>
          </c:tx>
          <c:spPr>
            <a:solidFill>
              <a:srgbClr val="336699"/>
            </a:solidFill>
            <a:ln w="25400">
              <a:solidFill>
                <a:srgbClr val="336699"/>
              </a:solidFill>
            </a:ln>
            <a:effectLst/>
          </c:spPr>
          <c:invertIfNegative val="0"/>
          <c:cat>
            <c:strRef>
              <c:f>'Progress Reports'!$I$48:$I$69</c:f>
              <c:strCache>
                <c:ptCount val="22"/>
                <c:pt idx="0">
                  <c:v>GV.OC</c:v>
                </c:pt>
                <c:pt idx="1">
                  <c:v>GV.RM</c:v>
                </c:pt>
                <c:pt idx="2">
                  <c:v>GV.RR</c:v>
                </c:pt>
                <c:pt idx="3">
                  <c:v>GV.PO</c:v>
                </c:pt>
                <c:pt idx="4">
                  <c:v>GV.OV</c:v>
                </c:pt>
                <c:pt idx="5">
                  <c:v>GV.SC</c:v>
                </c:pt>
                <c:pt idx="6">
                  <c:v>ID.AM</c:v>
                </c:pt>
                <c:pt idx="7">
                  <c:v>ID.RA</c:v>
                </c:pt>
                <c:pt idx="8">
                  <c:v>ID.IM</c:v>
                </c:pt>
                <c:pt idx="9">
                  <c:v>PR.AA</c:v>
                </c:pt>
                <c:pt idx="10">
                  <c:v>PR.AT</c:v>
                </c:pt>
                <c:pt idx="11">
                  <c:v>PR.DS</c:v>
                </c:pt>
                <c:pt idx="12">
                  <c:v>PR.PS</c:v>
                </c:pt>
                <c:pt idx="13">
                  <c:v>PR.IR</c:v>
                </c:pt>
                <c:pt idx="14">
                  <c:v>DE.CM</c:v>
                </c:pt>
                <c:pt idx="15">
                  <c:v>DE.AE</c:v>
                </c:pt>
                <c:pt idx="16">
                  <c:v>RS.MA</c:v>
                </c:pt>
                <c:pt idx="17">
                  <c:v>RS.AN</c:v>
                </c:pt>
                <c:pt idx="18">
                  <c:v>RS.CO</c:v>
                </c:pt>
                <c:pt idx="19">
                  <c:v>RS.MI</c:v>
                </c:pt>
                <c:pt idx="20">
                  <c:v>RC.RP</c:v>
                </c:pt>
                <c:pt idx="21">
                  <c:v>RC.CO</c:v>
                </c:pt>
              </c:strCache>
            </c:strRef>
          </c:cat>
          <c:val>
            <c:numRef>
              <c:f>'Progress Reports'!$H$48:$H$69</c:f>
              <c:numCache>
                <c:formatCode>General</c:formatCode>
                <c:ptCount val="22"/>
                <c:pt idx="0">
                  <c:v>3.5</c:v>
                </c:pt>
                <c:pt idx="1">
                  <c:v>2.75</c:v>
                </c:pt>
                <c:pt idx="2">
                  <c:v>1.5</c:v>
                </c:pt>
                <c:pt idx="3">
                  <c:v>0.75</c:v>
                </c:pt>
                <c:pt idx="4">
                  <c:v>1.5</c:v>
                </c:pt>
                <c:pt idx="5">
                  <c:v>3.5</c:v>
                </c:pt>
                <c:pt idx="6">
                  <c:v>3.5</c:v>
                </c:pt>
                <c:pt idx="7">
                  <c:v>1.25</c:v>
                </c:pt>
                <c:pt idx="8">
                  <c:v>2.5</c:v>
                </c:pt>
                <c:pt idx="9">
                  <c:v>0.75</c:v>
                </c:pt>
                <c:pt idx="10">
                  <c:v>1.25</c:v>
                </c:pt>
                <c:pt idx="11">
                  <c:v>1.5</c:v>
                </c:pt>
                <c:pt idx="12">
                  <c:v>0.75</c:v>
                </c:pt>
                <c:pt idx="13">
                  <c:v>4</c:v>
                </c:pt>
                <c:pt idx="14">
                  <c:v>4.25</c:v>
                </c:pt>
                <c:pt idx="15">
                  <c:v>4.25</c:v>
                </c:pt>
                <c:pt idx="16">
                  <c:v>0.75</c:v>
                </c:pt>
                <c:pt idx="17">
                  <c:v>1.5</c:v>
                </c:pt>
                <c:pt idx="18">
                  <c:v>2.25</c:v>
                </c:pt>
                <c:pt idx="19">
                  <c:v>1.25</c:v>
                </c:pt>
                <c:pt idx="20">
                  <c:v>0.75</c:v>
                </c:pt>
                <c:pt idx="21">
                  <c:v>3.25</c:v>
                </c:pt>
              </c:numCache>
            </c:numRef>
          </c:val>
          <c:extLst>
            <c:ext xmlns:c16="http://schemas.microsoft.com/office/drawing/2014/chart" uri="{C3380CC4-5D6E-409C-BE32-E72D297353CC}">
              <c16:uniqueId val="{00000000-17CA-4A02-8535-77D195CA69AF}"/>
            </c:ext>
          </c:extLst>
        </c:ser>
        <c:dLbls>
          <c:showLegendKey val="0"/>
          <c:showVal val="0"/>
          <c:showCatName val="0"/>
          <c:showSerName val="0"/>
          <c:showPercent val="0"/>
          <c:showBubbleSize val="0"/>
        </c:dLbls>
        <c:gapWidth val="219"/>
        <c:axId val="1967165232"/>
        <c:axId val="644278831"/>
      </c:barChart>
      <c:scatterChart>
        <c:scatterStyle val="lineMarker"/>
        <c:varyColors val="0"/>
        <c:ser>
          <c:idx val="1"/>
          <c:order val="0"/>
          <c:tx>
            <c:strRef>
              <c:f>'CSF2.0'!$M$1</c:f>
              <c:strCache>
                <c:ptCount val="1"/>
                <c:pt idx="0">
                  <c:v>y-Axis</c:v>
                </c:pt>
              </c:strCache>
            </c:strRef>
          </c:tx>
          <c:spPr>
            <a:ln w="25400" cap="rnd">
              <a:noFill/>
              <a:round/>
            </a:ln>
            <a:effectLst/>
          </c:spPr>
          <c:marker>
            <c:symbol val="none"/>
          </c:marker>
          <c:dLbls>
            <c:dLbl>
              <c:idx val="0"/>
              <c:tx>
                <c:rich>
                  <a:bodyPr/>
                  <a:lstStyle/>
                  <a:p>
                    <a:fld id="{D9C2D351-00D4-4229-B0AA-B330C3367EB0}"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AEBB-4094-B2A7-756E1599535F}"/>
                </c:ext>
              </c:extLst>
            </c:dLbl>
            <c:dLbl>
              <c:idx val="1"/>
              <c:tx>
                <c:rich>
                  <a:bodyPr/>
                  <a:lstStyle/>
                  <a:p>
                    <a:fld id="{713A18BA-BDD8-41AC-BF61-A8595C932359}"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EBB-4094-B2A7-756E1599535F}"/>
                </c:ext>
              </c:extLst>
            </c:dLbl>
            <c:dLbl>
              <c:idx val="2"/>
              <c:tx>
                <c:rich>
                  <a:bodyPr/>
                  <a:lstStyle/>
                  <a:p>
                    <a:fld id="{E5C67D69-17FD-4FF2-BE10-3013DFDCE1A3}"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EBB-4094-B2A7-756E1599535F}"/>
                </c:ext>
              </c:extLst>
            </c:dLbl>
            <c:dLbl>
              <c:idx val="3"/>
              <c:tx>
                <c:rich>
                  <a:bodyPr/>
                  <a:lstStyle/>
                  <a:p>
                    <a:fld id="{D9D14EF8-61A4-4F42-962D-DF7AC4C3E5C2}"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EBB-4094-B2A7-756E1599535F}"/>
                </c:ext>
              </c:extLst>
            </c:dLbl>
            <c:dLbl>
              <c:idx val="4"/>
              <c:tx>
                <c:rich>
                  <a:bodyPr/>
                  <a:lstStyle/>
                  <a:p>
                    <a:fld id="{BBF3E818-E199-476F-A9B2-840198528FAD}"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EBB-4094-B2A7-756E1599535F}"/>
                </c:ext>
              </c:extLst>
            </c:dLbl>
            <c:dLbl>
              <c:idx val="5"/>
              <c:tx>
                <c:rich>
                  <a:bodyPr/>
                  <a:lstStyle/>
                  <a:p>
                    <a:fld id="{7D9F4F6B-DBEC-4228-9AEE-9DC247683EB2}"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EBB-4094-B2A7-756E1599535F}"/>
                </c:ext>
              </c:extLst>
            </c:dLbl>
            <c:spPr>
              <a:solidFill>
                <a:schemeClr val="bg1"/>
              </a:solid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'CSF2.0'!$L$2:$L$7</c:f>
              <c:numCache>
                <c:formatCode>General</c:formatCode>
                <c:ptCount val="6"/>
                <c:pt idx="0">
                  <c:v>0</c:v>
                </c:pt>
                <c:pt idx="1">
                  <c:v>0</c:v>
                </c:pt>
                <c:pt idx="2">
                  <c:v>0</c:v>
                </c:pt>
                <c:pt idx="3">
                  <c:v>0</c:v>
                </c:pt>
                <c:pt idx="4">
                  <c:v>0</c:v>
                </c:pt>
                <c:pt idx="5">
                  <c:v>0</c:v>
                </c:pt>
              </c:numCache>
            </c:numRef>
          </c:xVal>
          <c:yVal>
            <c:numRef>
              <c:f>'CSF2.0'!$M$2:$M$7</c:f>
              <c:numCache>
                <c:formatCode>General</c:formatCode>
                <c:ptCount val="6"/>
                <c:pt idx="0">
                  <c:v>0</c:v>
                </c:pt>
                <c:pt idx="1">
                  <c:v>1</c:v>
                </c:pt>
                <c:pt idx="2">
                  <c:v>2</c:v>
                </c:pt>
                <c:pt idx="3">
                  <c:v>3</c:v>
                </c:pt>
                <c:pt idx="4">
                  <c:v>4</c:v>
                </c:pt>
                <c:pt idx="5">
                  <c:v>5</c:v>
                </c:pt>
              </c:numCache>
            </c:numRef>
          </c:yVal>
          <c:smooth val="0"/>
          <c:extLst>
            <c:ext xmlns:c15="http://schemas.microsoft.com/office/drawing/2012/chart" uri="{02D57815-91ED-43cb-92C2-25804820EDAC}">
              <c15:datalabelsRange>
                <c15:f>'CSF2.0'!$N$2:$N$7</c15:f>
                <c15:dlblRangeCache>
                  <c:ptCount val="6"/>
                  <c:pt idx="0">
                    <c:v>Not Started</c:v>
                  </c:pt>
                  <c:pt idx="1">
                    <c:v>Planned</c:v>
                  </c:pt>
                  <c:pt idx="2">
                    <c:v>Started</c:v>
                  </c:pt>
                  <c:pt idx="3">
                    <c:v>Mid-Project</c:v>
                  </c:pt>
                  <c:pt idx="4">
                    <c:v>Nearing Completion</c:v>
                  </c:pt>
                  <c:pt idx="5">
                    <c:v>Complete</c:v>
                  </c:pt>
                </c15:dlblRangeCache>
              </c15:datalabelsRange>
            </c:ext>
            <c:ext xmlns:c16="http://schemas.microsoft.com/office/drawing/2014/chart" uri="{C3380CC4-5D6E-409C-BE32-E72D297353CC}">
              <c16:uniqueId val="{00000000-AEBB-4094-B2A7-756E1599535F}"/>
            </c:ext>
          </c:extLst>
        </c:ser>
        <c:dLbls>
          <c:showLegendKey val="0"/>
          <c:showVal val="0"/>
          <c:showCatName val="0"/>
          <c:showSerName val="0"/>
          <c:showPercent val="0"/>
          <c:showBubbleSize val="0"/>
        </c:dLbls>
        <c:axId val="1967165232"/>
        <c:axId val="644278831"/>
      </c:scatterChart>
      <c:catAx>
        <c:axId val="1967165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644278831"/>
        <c:crosses val="autoZero"/>
        <c:auto val="1"/>
        <c:lblAlgn val="ctr"/>
        <c:lblOffset val="100"/>
        <c:noMultiLvlLbl val="0"/>
      </c:catAx>
      <c:valAx>
        <c:axId val="644278831"/>
        <c:scaling>
          <c:orientation val="minMax"/>
          <c:max val="5"/>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967165232"/>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latin typeface="Segoe UI" panose="020B0502040204020203" pitchFamily="34" charset="0"/>
          <a:cs typeface="Segoe UI" panose="020B0502040204020203" pitchFamily="34"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US" b="1"/>
              <a:t>CSF 2.0 Function Level</a:t>
            </a:r>
            <a:r>
              <a:rPr lang="en-US" b="1" baseline="0"/>
              <a:t> </a:t>
            </a:r>
            <a:r>
              <a:rPr lang="en-US" b="1"/>
              <a:t>Progress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lotArea>
      <c:layout>
        <c:manualLayout>
          <c:layoutTarget val="inner"/>
          <c:xMode val="edge"/>
          <c:yMode val="edge"/>
          <c:x val="9.4203849518810168E-2"/>
          <c:y val="0.21194292775446866"/>
          <c:w val="0.85508327084114488"/>
          <c:h val="0.65549561304836901"/>
        </c:manualLayout>
      </c:layout>
      <c:barChart>
        <c:barDir val="col"/>
        <c:grouping val="clustered"/>
        <c:varyColors val="0"/>
        <c:ser>
          <c:idx val="0"/>
          <c:order val="0"/>
          <c:tx>
            <c:strRef>
              <c:f>'Progress Reports'!$D$47</c:f>
              <c:strCache>
                <c:ptCount val="1"/>
                <c:pt idx="0">
                  <c:v>Progress Status</c:v>
                </c:pt>
              </c:strCache>
            </c:strRef>
          </c:tx>
          <c:spPr>
            <a:solidFill>
              <a:srgbClr val="336699"/>
            </a:solidFill>
            <a:ln>
              <a:solidFill>
                <a:srgbClr val="336699"/>
              </a:solidFill>
            </a:ln>
            <a:effectLst/>
          </c:spPr>
          <c:invertIfNegative val="0"/>
          <c:cat>
            <c:strRef>
              <c:f>'Progress Reports'!$A$48:$A$53</c:f>
              <c:strCache>
                <c:ptCount val="6"/>
                <c:pt idx="0">
                  <c:v>GOVERN </c:v>
                </c:pt>
                <c:pt idx="1">
                  <c:v>IDENTIFY </c:v>
                </c:pt>
                <c:pt idx="2">
                  <c:v>PROTECT </c:v>
                </c:pt>
                <c:pt idx="3">
                  <c:v>DETECT </c:v>
                </c:pt>
                <c:pt idx="4">
                  <c:v>RESPOND </c:v>
                </c:pt>
                <c:pt idx="5">
                  <c:v>RECOVER </c:v>
                </c:pt>
              </c:strCache>
            </c:strRef>
          </c:cat>
          <c:val>
            <c:numRef>
              <c:f>'Progress Reports'!$D$48:$D$53</c:f>
              <c:numCache>
                <c:formatCode>General</c:formatCode>
                <c:ptCount val="6"/>
                <c:pt idx="0">
                  <c:v>2.5</c:v>
                </c:pt>
                <c:pt idx="1">
                  <c:v>2.25</c:v>
                </c:pt>
                <c:pt idx="2">
                  <c:v>1.75</c:v>
                </c:pt>
                <c:pt idx="3">
                  <c:v>4.25</c:v>
                </c:pt>
                <c:pt idx="4">
                  <c:v>1.5</c:v>
                </c:pt>
                <c:pt idx="5">
                  <c:v>1.5</c:v>
                </c:pt>
              </c:numCache>
            </c:numRef>
          </c:val>
          <c:extLst>
            <c:ext xmlns:c16="http://schemas.microsoft.com/office/drawing/2014/chart" uri="{C3380CC4-5D6E-409C-BE32-E72D297353CC}">
              <c16:uniqueId val="{00000000-8397-45A9-B51D-11544E8B2D20}"/>
            </c:ext>
          </c:extLst>
        </c:ser>
        <c:dLbls>
          <c:showLegendKey val="0"/>
          <c:showVal val="0"/>
          <c:showCatName val="0"/>
          <c:showSerName val="0"/>
          <c:showPercent val="0"/>
          <c:showBubbleSize val="0"/>
        </c:dLbls>
        <c:gapWidth val="219"/>
        <c:overlap val="-27"/>
        <c:axId val="1967165232"/>
        <c:axId val="644278831"/>
      </c:barChart>
      <c:scatterChart>
        <c:scatterStyle val="lineMarker"/>
        <c:varyColors val="0"/>
        <c:ser>
          <c:idx val="1"/>
          <c:order val="1"/>
          <c:tx>
            <c:strRef>
              <c:f>'CSF2.0'!$M$1</c:f>
              <c:strCache>
                <c:ptCount val="1"/>
                <c:pt idx="0">
                  <c:v>y-Axis</c:v>
                </c:pt>
              </c:strCache>
            </c:strRef>
          </c:tx>
          <c:spPr>
            <a:ln w="25400" cap="rnd">
              <a:noFill/>
              <a:round/>
            </a:ln>
            <a:effectLst/>
          </c:spPr>
          <c:marker>
            <c:symbol val="circle"/>
            <c:size val="5"/>
            <c:spPr>
              <a:noFill/>
              <a:ln w="9525">
                <a:noFill/>
              </a:ln>
              <a:effectLst/>
            </c:spPr>
          </c:marker>
          <c:dLbls>
            <c:dLbl>
              <c:idx val="0"/>
              <c:tx>
                <c:rich>
                  <a:bodyPr/>
                  <a:lstStyle/>
                  <a:p>
                    <a:fld id="{1084F6A8-9F18-4997-A38F-0848CF2392A3}"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EF7-4C36-BAF1-78BE47DB5D1C}"/>
                </c:ext>
              </c:extLst>
            </c:dLbl>
            <c:dLbl>
              <c:idx val="1"/>
              <c:tx>
                <c:rich>
                  <a:bodyPr/>
                  <a:lstStyle/>
                  <a:p>
                    <a:fld id="{D529FA95-864A-401A-AE5D-DC7541B8DD9B}"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EF7-4C36-BAF1-78BE47DB5D1C}"/>
                </c:ext>
              </c:extLst>
            </c:dLbl>
            <c:dLbl>
              <c:idx val="2"/>
              <c:tx>
                <c:rich>
                  <a:bodyPr/>
                  <a:lstStyle/>
                  <a:p>
                    <a:fld id="{B7B57238-F6D4-4BBD-A215-3F2305976DB6}"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EF7-4C36-BAF1-78BE47DB5D1C}"/>
                </c:ext>
              </c:extLst>
            </c:dLbl>
            <c:dLbl>
              <c:idx val="3"/>
              <c:tx>
                <c:rich>
                  <a:bodyPr/>
                  <a:lstStyle/>
                  <a:p>
                    <a:fld id="{163E03E5-7060-47D1-99D5-A2F057AB16F6}"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EF7-4C36-BAF1-78BE47DB5D1C}"/>
                </c:ext>
              </c:extLst>
            </c:dLbl>
            <c:dLbl>
              <c:idx val="4"/>
              <c:tx>
                <c:rich>
                  <a:bodyPr/>
                  <a:lstStyle/>
                  <a:p>
                    <a:fld id="{F50613C5-AFAB-4D94-8D68-9F878A40384A}"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5EF7-4C36-BAF1-78BE47DB5D1C}"/>
                </c:ext>
              </c:extLst>
            </c:dLbl>
            <c:dLbl>
              <c:idx val="5"/>
              <c:tx>
                <c:rich>
                  <a:bodyPr/>
                  <a:lstStyle/>
                  <a:p>
                    <a:fld id="{9CD26F94-5E15-4B60-BCB8-64A3F9B94C84}"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5EF7-4C36-BAF1-78BE47DB5D1C}"/>
                </c:ext>
              </c:extLst>
            </c:dLbl>
            <c:spPr>
              <a:solidFill>
                <a:schemeClr val="bg1"/>
              </a:solid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'CSF2.0'!$L$2:$L$7</c:f>
              <c:numCache>
                <c:formatCode>General</c:formatCode>
                <c:ptCount val="6"/>
                <c:pt idx="0">
                  <c:v>0</c:v>
                </c:pt>
                <c:pt idx="1">
                  <c:v>0</c:v>
                </c:pt>
                <c:pt idx="2">
                  <c:v>0</c:v>
                </c:pt>
                <c:pt idx="3">
                  <c:v>0</c:v>
                </c:pt>
                <c:pt idx="4">
                  <c:v>0</c:v>
                </c:pt>
                <c:pt idx="5">
                  <c:v>0</c:v>
                </c:pt>
              </c:numCache>
            </c:numRef>
          </c:xVal>
          <c:yVal>
            <c:numRef>
              <c:f>'CSF2.0'!$M$2:$M$7</c:f>
              <c:numCache>
                <c:formatCode>General</c:formatCode>
                <c:ptCount val="6"/>
                <c:pt idx="0">
                  <c:v>0</c:v>
                </c:pt>
                <c:pt idx="1">
                  <c:v>1</c:v>
                </c:pt>
                <c:pt idx="2">
                  <c:v>2</c:v>
                </c:pt>
                <c:pt idx="3">
                  <c:v>3</c:v>
                </c:pt>
                <c:pt idx="4">
                  <c:v>4</c:v>
                </c:pt>
                <c:pt idx="5">
                  <c:v>5</c:v>
                </c:pt>
              </c:numCache>
            </c:numRef>
          </c:yVal>
          <c:smooth val="0"/>
          <c:extLst>
            <c:ext xmlns:c15="http://schemas.microsoft.com/office/drawing/2012/chart" uri="{02D57815-91ED-43cb-92C2-25804820EDAC}">
              <c15:datalabelsRange>
                <c15:f>'CSF2.0'!$N$2:$N$7</c15:f>
                <c15:dlblRangeCache>
                  <c:ptCount val="6"/>
                  <c:pt idx="0">
                    <c:v>Not Started</c:v>
                  </c:pt>
                  <c:pt idx="1">
                    <c:v>Planned</c:v>
                  </c:pt>
                  <c:pt idx="2">
                    <c:v>Started</c:v>
                  </c:pt>
                  <c:pt idx="3">
                    <c:v>Mid-Project</c:v>
                  </c:pt>
                  <c:pt idx="4">
                    <c:v>Nearing Completion</c:v>
                  </c:pt>
                  <c:pt idx="5">
                    <c:v>Complete</c:v>
                  </c:pt>
                </c15:dlblRangeCache>
              </c15:datalabelsRange>
            </c:ext>
            <c:ext xmlns:c16="http://schemas.microsoft.com/office/drawing/2014/chart" uri="{C3380CC4-5D6E-409C-BE32-E72D297353CC}">
              <c16:uniqueId val="{00000001-5EF7-4C36-BAF1-78BE47DB5D1C}"/>
            </c:ext>
          </c:extLst>
        </c:ser>
        <c:dLbls>
          <c:showLegendKey val="0"/>
          <c:showVal val="0"/>
          <c:showCatName val="0"/>
          <c:showSerName val="0"/>
          <c:showPercent val="0"/>
          <c:showBubbleSize val="0"/>
        </c:dLbls>
        <c:axId val="1967165232"/>
        <c:axId val="644278831"/>
      </c:scatterChart>
      <c:catAx>
        <c:axId val="1967165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644278831"/>
        <c:crosses val="autoZero"/>
        <c:auto val="1"/>
        <c:lblAlgn val="ctr"/>
        <c:lblOffset val="100"/>
        <c:noMultiLvlLbl val="0"/>
      </c:catAx>
      <c:valAx>
        <c:axId val="644278831"/>
        <c:scaling>
          <c:orientation val="minMax"/>
          <c:max val="5"/>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1967165232"/>
        <c:crosses val="autoZero"/>
        <c:crossBetween val="between"/>
        <c:majorUnit val="1"/>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latin typeface="Segoe UI" panose="020B0502040204020203" pitchFamily="34" charset="0"/>
          <a:cs typeface="Segoe UI" panose="020B0502040204020203" pitchFamily="34"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US" b="1"/>
              <a:t>CSF 2.0 Function Level Progress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lotArea>
      <c:layout>
        <c:manualLayout>
          <c:layoutTarget val="inner"/>
          <c:xMode val="edge"/>
          <c:yMode val="edge"/>
          <c:x val="0.29776380279764625"/>
          <c:y val="0.17738622156910053"/>
          <c:w val="0.39856179226211425"/>
          <c:h val="0.75132783541333104"/>
        </c:manualLayout>
      </c:layout>
      <c:radarChart>
        <c:radarStyle val="marker"/>
        <c:varyColors val="0"/>
        <c:ser>
          <c:idx val="0"/>
          <c:order val="0"/>
          <c:tx>
            <c:strRef>
              <c:f>'Progress Reports'!$D$47</c:f>
              <c:strCache>
                <c:ptCount val="1"/>
                <c:pt idx="0">
                  <c:v>Progress Status</c:v>
                </c:pt>
              </c:strCache>
            </c:strRef>
          </c:tx>
          <c:spPr>
            <a:ln w="28575" cap="rnd">
              <a:solidFill>
                <a:srgbClr val="336699"/>
              </a:solidFill>
              <a:round/>
            </a:ln>
            <a:effectLst/>
          </c:spPr>
          <c:marker>
            <c:symbol val="none"/>
          </c:marker>
          <c:cat>
            <c:strRef>
              <c:f>'Progress Reports'!$A$48:$A$53</c:f>
              <c:strCache>
                <c:ptCount val="6"/>
                <c:pt idx="0">
                  <c:v>GOVERN </c:v>
                </c:pt>
                <c:pt idx="1">
                  <c:v>IDENTIFY </c:v>
                </c:pt>
                <c:pt idx="2">
                  <c:v>PROTECT </c:v>
                </c:pt>
                <c:pt idx="3">
                  <c:v>DETECT </c:v>
                </c:pt>
                <c:pt idx="4">
                  <c:v>RESPOND </c:v>
                </c:pt>
                <c:pt idx="5">
                  <c:v>RECOVER </c:v>
                </c:pt>
              </c:strCache>
            </c:strRef>
          </c:cat>
          <c:val>
            <c:numRef>
              <c:f>'Progress Reports'!$D$48:$D$53</c:f>
              <c:numCache>
                <c:formatCode>General</c:formatCode>
                <c:ptCount val="6"/>
                <c:pt idx="0">
                  <c:v>2.5</c:v>
                </c:pt>
                <c:pt idx="1">
                  <c:v>2.25</c:v>
                </c:pt>
                <c:pt idx="2">
                  <c:v>1.75</c:v>
                </c:pt>
                <c:pt idx="3">
                  <c:v>4.25</c:v>
                </c:pt>
                <c:pt idx="4">
                  <c:v>1.5</c:v>
                </c:pt>
                <c:pt idx="5">
                  <c:v>1.5</c:v>
                </c:pt>
              </c:numCache>
            </c:numRef>
          </c:val>
          <c:extLst>
            <c:ext xmlns:c16="http://schemas.microsoft.com/office/drawing/2014/chart" uri="{C3380CC4-5D6E-409C-BE32-E72D297353CC}">
              <c16:uniqueId val="{00000000-A67F-4E06-ADC7-3E1626F616EB}"/>
            </c:ext>
          </c:extLst>
        </c:ser>
        <c:dLbls>
          <c:showLegendKey val="0"/>
          <c:showVal val="0"/>
          <c:showCatName val="0"/>
          <c:showSerName val="0"/>
          <c:showPercent val="0"/>
          <c:showBubbleSize val="0"/>
        </c:dLbls>
        <c:axId val="572525632"/>
        <c:axId val="572522272"/>
      </c:radarChart>
      <c:catAx>
        <c:axId val="572525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572522272"/>
        <c:crosses val="autoZero"/>
        <c:auto val="1"/>
        <c:lblAlgn val="ctr"/>
        <c:lblOffset val="100"/>
        <c:noMultiLvlLbl val="0"/>
      </c:catAx>
      <c:valAx>
        <c:axId val="572522272"/>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572525632"/>
        <c:crosses val="autoZero"/>
        <c:crossBetween val="between"/>
        <c:majorUnit val="1"/>
        <c:minorUnit val="1"/>
      </c:valAx>
      <c:spPr>
        <a:noFill/>
        <a:ln>
          <a:noFill/>
        </a:ln>
        <a:effectLst/>
      </c:spPr>
    </c:plotArea>
    <c:legend>
      <c:legendPos val="r"/>
      <c:layout>
        <c:manualLayout>
          <c:xMode val="edge"/>
          <c:yMode val="edge"/>
          <c:x val="0.74988063992000997"/>
          <c:y val="0.49588882034906928"/>
          <c:w val="0.18067491563554555"/>
          <c:h val="6.580732247178780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latin typeface="Segoe UI" panose="020B0502040204020203" pitchFamily="34" charset="0"/>
          <a:cs typeface="Segoe UI" panose="020B0502040204020203"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5</xdr:col>
      <xdr:colOff>238318</xdr:colOff>
      <xdr:row>1</xdr:row>
      <xdr:rowOff>31751</xdr:rowOff>
    </xdr:from>
    <xdr:to>
      <xdr:col>9</xdr:col>
      <xdr:colOff>168020</xdr:colOff>
      <xdr:row>4</xdr:row>
      <xdr:rowOff>130176</xdr:rowOff>
    </xdr:to>
    <xdr:pic>
      <xdr:nvPicPr>
        <xdr:cNvPr id="3" name="Picture 2">
          <a:extLst>
            <a:ext uri="{FF2B5EF4-FFF2-40B4-BE49-F238E27FC236}">
              <a16:creationId xmlns:a16="http://schemas.microsoft.com/office/drawing/2014/main" id="{4406A7ED-6665-42BA-A3EC-D78D0E94115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76718" y="222251"/>
          <a:ext cx="2368102" cy="660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10</xdr:col>
      <xdr:colOff>955676</xdr:colOff>
      <xdr:row>2</xdr:row>
      <xdr:rowOff>111125</xdr:rowOff>
    </xdr:from>
    <xdr:to>
      <xdr:col>20</xdr:col>
      <xdr:colOff>441325</xdr:colOff>
      <xdr:row>18</xdr:row>
      <xdr:rowOff>206376</xdr:rowOff>
    </xdr:to>
    <xdr:graphicFrame macro="">
      <xdr:nvGraphicFramePr>
        <xdr:cNvPr id="118" name="Chart 3">
          <a:extLst>
            <a:ext uri="{FF2B5EF4-FFF2-40B4-BE49-F238E27FC236}">
              <a16:creationId xmlns:a16="http://schemas.microsoft.com/office/drawing/2014/main" id="{A9CD1C58-5E7E-7E94-A3CF-DBC52D067B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511175</xdr:colOff>
      <xdr:row>2</xdr:row>
      <xdr:rowOff>149225</xdr:rowOff>
    </xdr:from>
    <xdr:to>
      <xdr:col>8</xdr:col>
      <xdr:colOff>396875</xdr:colOff>
      <xdr:row>19</xdr:row>
      <xdr:rowOff>38100</xdr:rowOff>
    </xdr:to>
    <xdr:graphicFrame macro="">
      <xdr:nvGraphicFramePr>
        <xdr:cNvPr id="110" name="Chart 10">
          <a:extLst>
            <a:ext uri="{FF2B5EF4-FFF2-40B4-BE49-F238E27FC236}">
              <a16:creationId xmlns:a16="http://schemas.microsoft.com/office/drawing/2014/main" id="{88A36D45-BE80-476F-7688-92E274D24A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511175</xdr:colOff>
      <xdr:row>20</xdr:row>
      <xdr:rowOff>206374</xdr:rowOff>
    </xdr:from>
    <xdr:to>
      <xdr:col>8</xdr:col>
      <xdr:colOff>377825</xdr:colOff>
      <xdr:row>38</xdr:row>
      <xdr:rowOff>69849</xdr:rowOff>
    </xdr:to>
    <xdr:graphicFrame macro="">
      <xdr:nvGraphicFramePr>
        <xdr:cNvPr id="114" name="Chart 5">
          <a:extLst>
            <a:ext uri="{FF2B5EF4-FFF2-40B4-BE49-F238E27FC236}">
              <a16:creationId xmlns:a16="http://schemas.microsoft.com/office/drawing/2014/main" id="{5A5ADC61-CCB3-918C-9366-3AF65704E6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346074</xdr:colOff>
      <xdr:row>20</xdr:row>
      <xdr:rowOff>190498</xdr:rowOff>
    </xdr:from>
    <xdr:to>
      <xdr:col>23</xdr:col>
      <xdr:colOff>250825</xdr:colOff>
      <xdr:row>38</xdr:row>
      <xdr:rowOff>66674</xdr:rowOff>
    </xdr:to>
    <xdr:graphicFrame macro="">
      <xdr:nvGraphicFramePr>
        <xdr:cNvPr id="116" name="Chart 6">
          <a:extLst>
            <a:ext uri="{FF2B5EF4-FFF2-40B4-BE49-F238E27FC236}">
              <a16:creationId xmlns:a16="http://schemas.microsoft.com/office/drawing/2014/main" id="{50573AFB-BC0D-4BA3-B5E0-815CA43BED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536575</xdr:colOff>
      <xdr:row>2</xdr:row>
      <xdr:rowOff>85725</xdr:rowOff>
    </xdr:from>
    <xdr:to>
      <xdr:col>20</xdr:col>
      <xdr:colOff>508000</xdr:colOff>
      <xdr:row>21</xdr:row>
      <xdr:rowOff>41275</xdr:rowOff>
    </xdr:to>
    <xdr:graphicFrame macro="">
      <xdr:nvGraphicFramePr>
        <xdr:cNvPr id="35" name="Chart 2">
          <a:extLst>
            <a:ext uri="{FF2B5EF4-FFF2-40B4-BE49-F238E27FC236}">
              <a16:creationId xmlns:a16="http://schemas.microsoft.com/office/drawing/2014/main" id="{D45661E9-4BA3-4C20-B18D-8432F412CA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317500</xdr:colOff>
      <xdr:row>23</xdr:row>
      <xdr:rowOff>22225</xdr:rowOff>
    </xdr:from>
    <xdr:to>
      <xdr:col>23</xdr:col>
      <xdr:colOff>285750</xdr:colOff>
      <xdr:row>42</xdr:row>
      <xdr:rowOff>3175</xdr:rowOff>
    </xdr:to>
    <xdr:graphicFrame macro="">
      <xdr:nvGraphicFramePr>
        <xdr:cNvPr id="33" name="Chart 3">
          <a:extLst>
            <a:ext uri="{FF2B5EF4-FFF2-40B4-BE49-F238E27FC236}">
              <a16:creationId xmlns:a16="http://schemas.microsoft.com/office/drawing/2014/main" id="{47BF3CC9-58F1-C575-3465-D790A1A1E7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530225</xdr:colOff>
      <xdr:row>23</xdr:row>
      <xdr:rowOff>22224</xdr:rowOff>
    </xdr:from>
    <xdr:to>
      <xdr:col>6</xdr:col>
      <xdr:colOff>927100</xdr:colOff>
      <xdr:row>42</xdr:row>
      <xdr:rowOff>3174</xdr:rowOff>
    </xdr:to>
    <xdr:graphicFrame macro="">
      <xdr:nvGraphicFramePr>
        <xdr:cNvPr id="31" name="Chart 5">
          <a:extLst>
            <a:ext uri="{FF2B5EF4-FFF2-40B4-BE49-F238E27FC236}">
              <a16:creationId xmlns:a16="http://schemas.microsoft.com/office/drawing/2014/main" id="{4F530223-DAE3-4587-B44B-6BFF5E9B03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523875</xdr:colOff>
      <xdr:row>2</xdr:row>
      <xdr:rowOff>92074</xdr:rowOff>
    </xdr:from>
    <xdr:to>
      <xdr:col>6</xdr:col>
      <xdr:colOff>923925</xdr:colOff>
      <xdr:row>21</xdr:row>
      <xdr:rowOff>38099</xdr:rowOff>
    </xdr:to>
    <xdr:graphicFrame macro="">
      <xdr:nvGraphicFramePr>
        <xdr:cNvPr id="28" name="Chart 7">
          <a:extLst>
            <a:ext uri="{FF2B5EF4-FFF2-40B4-BE49-F238E27FC236}">
              <a16:creationId xmlns:a16="http://schemas.microsoft.com/office/drawing/2014/main" id="{7007FD9D-F820-A411-119F-D19EDAA6FD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2</xdr:col>
      <xdr:colOff>607218</xdr:colOff>
      <xdr:row>12</xdr:row>
      <xdr:rowOff>14365</xdr:rowOff>
    </xdr:from>
    <xdr:ext cx="710323" cy="228845"/>
    <xdr:sp macro="" textlink="">
      <xdr:nvSpPr>
        <xdr:cNvPr id="47" name="TextBox 8">
          <a:extLst>
            <a:ext uri="{FF2B5EF4-FFF2-40B4-BE49-F238E27FC236}">
              <a16:creationId xmlns:a16="http://schemas.microsoft.com/office/drawing/2014/main" id="{168B7730-BB76-063B-8255-071635743B29}"/>
            </a:ext>
          </a:extLst>
        </xdr:cNvPr>
        <xdr:cNvSpPr txBox="1"/>
      </xdr:nvSpPr>
      <xdr:spPr>
        <a:xfrm>
          <a:off x="3604418" y="2694065"/>
          <a:ext cx="710323"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Not Started</a:t>
          </a:r>
        </a:p>
      </xdr:txBody>
    </xdr:sp>
    <xdr:clientData/>
  </xdr:oneCellAnchor>
  <xdr:oneCellAnchor>
    <xdr:from>
      <xdr:col>2</xdr:col>
      <xdr:colOff>607218</xdr:colOff>
      <xdr:row>10</xdr:row>
      <xdr:rowOff>150423</xdr:rowOff>
    </xdr:from>
    <xdr:ext cx="549318" cy="228845"/>
    <xdr:sp macro="" textlink="">
      <xdr:nvSpPr>
        <xdr:cNvPr id="46" name="TextBox 9">
          <a:extLst>
            <a:ext uri="{FF2B5EF4-FFF2-40B4-BE49-F238E27FC236}">
              <a16:creationId xmlns:a16="http://schemas.microsoft.com/office/drawing/2014/main" id="{F9D9CBD5-4016-4912-988A-2253C9DCAE55}"/>
            </a:ext>
          </a:extLst>
        </xdr:cNvPr>
        <xdr:cNvSpPr txBox="1"/>
      </xdr:nvSpPr>
      <xdr:spPr>
        <a:xfrm>
          <a:off x="3604418" y="2461823"/>
          <a:ext cx="549318"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Planned</a:t>
          </a:r>
        </a:p>
      </xdr:txBody>
    </xdr:sp>
    <xdr:clientData/>
  </xdr:oneCellAnchor>
  <xdr:oneCellAnchor>
    <xdr:from>
      <xdr:col>2</xdr:col>
      <xdr:colOff>607218</xdr:colOff>
      <xdr:row>9</xdr:row>
      <xdr:rowOff>93506</xdr:rowOff>
    </xdr:from>
    <xdr:ext cx="510589" cy="228845"/>
    <xdr:sp macro="" textlink="">
      <xdr:nvSpPr>
        <xdr:cNvPr id="45" name="TextBox 10">
          <a:extLst>
            <a:ext uri="{FF2B5EF4-FFF2-40B4-BE49-F238E27FC236}">
              <a16:creationId xmlns:a16="http://schemas.microsoft.com/office/drawing/2014/main" id="{2BA60DEA-8825-47DE-85DB-D7FEB5688767}"/>
            </a:ext>
          </a:extLst>
        </xdr:cNvPr>
        <xdr:cNvSpPr txBox="1"/>
      </xdr:nvSpPr>
      <xdr:spPr>
        <a:xfrm>
          <a:off x="3604418" y="2220756"/>
          <a:ext cx="510589"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Started</a:t>
          </a:r>
        </a:p>
      </xdr:txBody>
    </xdr:sp>
    <xdr:clientData/>
  </xdr:oneCellAnchor>
  <xdr:oneCellAnchor>
    <xdr:from>
      <xdr:col>2</xdr:col>
      <xdr:colOff>607218</xdr:colOff>
      <xdr:row>8</xdr:row>
      <xdr:rowOff>1580</xdr:rowOff>
    </xdr:from>
    <xdr:ext cx="717056" cy="228845"/>
    <xdr:sp macro="" textlink="">
      <xdr:nvSpPr>
        <xdr:cNvPr id="44" name="TextBox 11">
          <a:extLst>
            <a:ext uri="{FF2B5EF4-FFF2-40B4-BE49-F238E27FC236}">
              <a16:creationId xmlns:a16="http://schemas.microsoft.com/office/drawing/2014/main" id="{D3AF23DE-DAFA-421E-B2C4-117674C6E309}"/>
            </a:ext>
          </a:extLst>
        </xdr:cNvPr>
        <xdr:cNvSpPr txBox="1"/>
      </xdr:nvSpPr>
      <xdr:spPr>
        <a:xfrm>
          <a:off x="3604418" y="1944680"/>
          <a:ext cx="717056"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Mid-Project</a:t>
          </a:r>
        </a:p>
      </xdr:txBody>
    </xdr:sp>
    <xdr:clientData/>
  </xdr:oneCellAnchor>
  <xdr:oneCellAnchor>
    <xdr:from>
      <xdr:col>2</xdr:col>
      <xdr:colOff>607218</xdr:colOff>
      <xdr:row>6</xdr:row>
      <xdr:rowOff>129982</xdr:rowOff>
    </xdr:from>
    <xdr:ext cx="1103059" cy="228845"/>
    <xdr:sp macro="" textlink="">
      <xdr:nvSpPr>
        <xdr:cNvPr id="51" name="TextBox 12">
          <a:extLst>
            <a:ext uri="{FF2B5EF4-FFF2-40B4-BE49-F238E27FC236}">
              <a16:creationId xmlns:a16="http://schemas.microsoft.com/office/drawing/2014/main" id="{982B26A8-43E2-4B65-B8B4-5A8174C6E7DE}"/>
            </a:ext>
          </a:extLst>
        </xdr:cNvPr>
        <xdr:cNvSpPr txBox="1"/>
      </xdr:nvSpPr>
      <xdr:spPr>
        <a:xfrm>
          <a:off x="3604418" y="1704782"/>
          <a:ext cx="1103059"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Nearing Completion</a:t>
          </a:r>
        </a:p>
      </xdr:txBody>
    </xdr:sp>
    <xdr:clientData/>
  </xdr:oneCellAnchor>
  <xdr:oneCellAnchor>
    <xdr:from>
      <xdr:col>2</xdr:col>
      <xdr:colOff>607218</xdr:colOff>
      <xdr:row>5</xdr:row>
      <xdr:rowOff>53618</xdr:rowOff>
    </xdr:from>
    <xdr:ext cx="624017" cy="228845"/>
    <xdr:sp macro="" textlink="">
      <xdr:nvSpPr>
        <xdr:cNvPr id="42" name="TextBox 13">
          <a:extLst>
            <a:ext uri="{FF2B5EF4-FFF2-40B4-BE49-F238E27FC236}">
              <a16:creationId xmlns:a16="http://schemas.microsoft.com/office/drawing/2014/main" id="{314537C1-1792-43DE-BADF-894B432C3B9E}"/>
            </a:ext>
          </a:extLst>
        </xdr:cNvPr>
        <xdr:cNvSpPr txBox="1"/>
      </xdr:nvSpPr>
      <xdr:spPr>
        <a:xfrm>
          <a:off x="3604418" y="1444268"/>
          <a:ext cx="624017"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Complete</a:t>
          </a:r>
        </a:p>
      </xdr:txBody>
    </xdr:sp>
    <xdr:clientData/>
  </xdr:oneCellAnchor>
  <xdr:oneCellAnchor>
    <xdr:from>
      <xdr:col>14</xdr:col>
      <xdr:colOff>30265</xdr:colOff>
      <xdr:row>12</xdr:row>
      <xdr:rowOff>14540</xdr:rowOff>
    </xdr:from>
    <xdr:ext cx="710323" cy="228845"/>
    <xdr:sp macro="" textlink="">
      <xdr:nvSpPr>
        <xdr:cNvPr id="63" name="TextBox 20">
          <a:extLst>
            <a:ext uri="{FF2B5EF4-FFF2-40B4-BE49-F238E27FC236}">
              <a16:creationId xmlns:a16="http://schemas.microsoft.com/office/drawing/2014/main" id="{12D5F17B-0D27-4848-9288-5DCBDE370927}"/>
            </a:ext>
          </a:extLst>
        </xdr:cNvPr>
        <xdr:cNvSpPr txBox="1"/>
      </xdr:nvSpPr>
      <xdr:spPr>
        <a:xfrm>
          <a:off x="11464234" y="2677571"/>
          <a:ext cx="710323"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Not Started</a:t>
          </a:r>
        </a:p>
      </xdr:txBody>
    </xdr:sp>
    <xdr:clientData/>
  </xdr:oneCellAnchor>
  <xdr:oneCellAnchor>
    <xdr:from>
      <xdr:col>14</xdr:col>
      <xdr:colOff>30265</xdr:colOff>
      <xdr:row>10</xdr:row>
      <xdr:rowOff>152226</xdr:rowOff>
    </xdr:from>
    <xdr:ext cx="549318" cy="228845"/>
    <xdr:sp macro="" textlink="">
      <xdr:nvSpPr>
        <xdr:cNvPr id="62" name="TextBox 21">
          <a:extLst>
            <a:ext uri="{FF2B5EF4-FFF2-40B4-BE49-F238E27FC236}">
              <a16:creationId xmlns:a16="http://schemas.microsoft.com/office/drawing/2014/main" id="{BA939F11-2CB4-4587-A07A-DA46929A4CC6}"/>
            </a:ext>
          </a:extLst>
        </xdr:cNvPr>
        <xdr:cNvSpPr txBox="1"/>
      </xdr:nvSpPr>
      <xdr:spPr>
        <a:xfrm>
          <a:off x="11464234" y="2450132"/>
          <a:ext cx="549318"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Planned</a:t>
          </a:r>
        </a:p>
      </xdr:txBody>
    </xdr:sp>
    <xdr:clientData/>
  </xdr:oneCellAnchor>
  <xdr:oneCellAnchor>
    <xdr:from>
      <xdr:col>14</xdr:col>
      <xdr:colOff>30343</xdr:colOff>
      <xdr:row>9</xdr:row>
      <xdr:rowOff>74554</xdr:rowOff>
    </xdr:from>
    <xdr:ext cx="510589" cy="228845"/>
    <xdr:sp macro="" textlink="">
      <xdr:nvSpPr>
        <xdr:cNvPr id="61" name="TextBox 22">
          <a:extLst>
            <a:ext uri="{FF2B5EF4-FFF2-40B4-BE49-F238E27FC236}">
              <a16:creationId xmlns:a16="http://schemas.microsoft.com/office/drawing/2014/main" id="{C7580D5F-E862-4559-8867-72941CB4126F}"/>
            </a:ext>
          </a:extLst>
        </xdr:cNvPr>
        <xdr:cNvSpPr txBox="1"/>
      </xdr:nvSpPr>
      <xdr:spPr>
        <a:xfrm>
          <a:off x="11464312" y="2189898"/>
          <a:ext cx="510589"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Started</a:t>
          </a:r>
        </a:p>
      </xdr:txBody>
    </xdr:sp>
    <xdr:clientData/>
  </xdr:oneCellAnchor>
  <xdr:oneCellAnchor>
    <xdr:from>
      <xdr:col>14</xdr:col>
      <xdr:colOff>24070</xdr:colOff>
      <xdr:row>8</xdr:row>
      <xdr:rowOff>2304</xdr:rowOff>
    </xdr:from>
    <xdr:ext cx="717056" cy="228845"/>
    <xdr:sp macro="" textlink="">
      <xdr:nvSpPr>
        <xdr:cNvPr id="58" name="TextBox 23">
          <a:extLst>
            <a:ext uri="{FF2B5EF4-FFF2-40B4-BE49-F238E27FC236}">
              <a16:creationId xmlns:a16="http://schemas.microsoft.com/office/drawing/2014/main" id="{A6843BCC-8F81-4ACC-AB9C-A3E3DDBE39DC}"/>
            </a:ext>
          </a:extLst>
        </xdr:cNvPr>
        <xdr:cNvSpPr txBox="1"/>
      </xdr:nvSpPr>
      <xdr:spPr>
        <a:xfrm>
          <a:off x="11458039" y="1935085"/>
          <a:ext cx="717056"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Mid-Project</a:t>
          </a:r>
        </a:p>
      </xdr:txBody>
    </xdr:sp>
    <xdr:clientData/>
  </xdr:oneCellAnchor>
  <xdr:oneCellAnchor>
    <xdr:from>
      <xdr:col>14</xdr:col>
      <xdr:colOff>30265</xdr:colOff>
      <xdr:row>6</xdr:row>
      <xdr:rowOff>112266</xdr:rowOff>
    </xdr:from>
    <xdr:ext cx="1103059" cy="228845"/>
    <xdr:sp macro="" textlink="">
      <xdr:nvSpPr>
        <xdr:cNvPr id="69" name="TextBox 24">
          <a:extLst>
            <a:ext uri="{FF2B5EF4-FFF2-40B4-BE49-F238E27FC236}">
              <a16:creationId xmlns:a16="http://schemas.microsoft.com/office/drawing/2014/main" id="{9A425911-CD16-4F10-BB8B-24CE2FF1CEEF}"/>
            </a:ext>
          </a:extLst>
        </xdr:cNvPr>
        <xdr:cNvSpPr txBox="1"/>
      </xdr:nvSpPr>
      <xdr:spPr>
        <a:xfrm>
          <a:off x="11464234" y="1679922"/>
          <a:ext cx="1103059"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Nearing Completion</a:t>
          </a:r>
        </a:p>
      </xdr:txBody>
    </xdr:sp>
    <xdr:clientData/>
  </xdr:oneCellAnchor>
  <xdr:oneCellAnchor>
    <xdr:from>
      <xdr:col>14</xdr:col>
      <xdr:colOff>30265</xdr:colOff>
      <xdr:row>5</xdr:row>
      <xdr:rowOff>34054</xdr:rowOff>
    </xdr:from>
    <xdr:ext cx="624017" cy="228845"/>
    <xdr:sp macro="" textlink="">
      <xdr:nvSpPr>
        <xdr:cNvPr id="60" name="TextBox 25">
          <a:extLst>
            <a:ext uri="{FF2B5EF4-FFF2-40B4-BE49-F238E27FC236}">
              <a16:creationId xmlns:a16="http://schemas.microsoft.com/office/drawing/2014/main" id="{F545FC5F-4430-45DC-86DD-43F4BAD10578}"/>
            </a:ext>
          </a:extLst>
        </xdr:cNvPr>
        <xdr:cNvSpPr txBox="1"/>
      </xdr:nvSpPr>
      <xdr:spPr>
        <a:xfrm>
          <a:off x="11464234" y="1419148"/>
          <a:ext cx="624017" cy="228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a:latin typeface="Segoe UI" panose="020B0502040204020203" pitchFamily="34" charset="0"/>
              <a:cs typeface="Segoe UI" panose="020B0502040204020203" pitchFamily="34" charset="0"/>
            </a:rPr>
            <a:t>Complete</a:t>
          </a:r>
        </a:p>
      </xdr:txBody>
    </xdr:sp>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E0FD1-4741-467D-A035-C9B14B4DADDD}">
  <dimension ref="A1:BB60"/>
  <sheetViews>
    <sheetView tabSelected="1" topLeftCell="B1" workbookViewId="0">
      <selection activeCell="Q12" sqref="Q12"/>
    </sheetView>
  </sheetViews>
  <sheetFormatPr defaultRowHeight="15" x14ac:dyDescent="0.25"/>
  <cols>
    <col min="1" max="1" width="8.7109375" hidden="1" customWidth="1"/>
    <col min="16" max="54" width="9.140625" style="110"/>
  </cols>
  <sheetData>
    <row r="1" spans="1:19" x14ac:dyDescent="0.25">
      <c r="B1" s="181"/>
      <c r="C1" s="182"/>
      <c r="D1" s="182"/>
      <c r="E1" s="182"/>
      <c r="F1" s="182"/>
      <c r="G1" s="182"/>
      <c r="H1" s="182"/>
      <c r="I1" s="182"/>
      <c r="J1" s="182"/>
      <c r="K1" s="182"/>
      <c r="L1" s="21"/>
      <c r="M1" s="21"/>
      <c r="N1" s="21"/>
    </row>
    <row r="2" spans="1:19" x14ac:dyDescent="0.25">
      <c r="B2" s="21"/>
      <c r="C2" s="21"/>
      <c r="D2" s="21"/>
      <c r="E2" s="21"/>
      <c r="F2" s="21"/>
      <c r="G2" s="21"/>
      <c r="H2" s="21"/>
      <c r="I2" s="21"/>
      <c r="J2" s="21"/>
      <c r="K2" s="21"/>
      <c r="L2" s="21"/>
      <c r="M2" s="21"/>
      <c r="N2" s="21"/>
    </row>
    <row r="3" spans="1:19" x14ac:dyDescent="0.25">
      <c r="B3" s="181"/>
      <c r="C3" s="182"/>
      <c r="D3" s="182"/>
      <c r="E3" s="182"/>
      <c r="F3" s="182"/>
      <c r="G3" s="182"/>
      <c r="H3" s="182"/>
      <c r="I3" s="182"/>
      <c r="J3" s="182"/>
      <c r="K3" s="182"/>
      <c r="L3" s="21"/>
      <c r="M3" s="21"/>
      <c r="N3" s="21"/>
    </row>
    <row r="4" spans="1:19" x14ac:dyDescent="0.25">
      <c r="B4" s="21"/>
      <c r="C4" s="21"/>
      <c r="D4" s="21"/>
      <c r="E4" s="21"/>
      <c r="F4" s="21"/>
      <c r="G4" s="21"/>
      <c r="H4" s="21"/>
      <c r="I4" s="21"/>
      <c r="J4" s="21"/>
      <c r="K4" s="21"/>
      <c r="L4" s="21"/>
      <c r="M4" s="21"/>
      <c r="N4" s="21"/>
    </row>
    <row r="5" spans="1:19" x14ac:dyDescent="0.25">
      <c r="B5" s="181"/>
      <c r="C5" s="182"/>
      <c r="D5" s="182"/>
      <c r="E5" s="182"/>
      <c r="F5" s="182"/>
      <c r="G5" s="182"/>
      <c r="H5" s="182"/>
      <c r="I5" s="182"/>
      <c r="J5" s="182"/>
      <c r="K5" s="182"/>
      <c r="L5" s="21"/>
      <c r="M5" s="21"/>
      <c r="N5" s="21"/>
    </row>
    <row r="6" spans="1:19" x14ac:dyDescent="0.25">
      <c r="B6" s="181"/>
      <c r="C6" s="182"/>
      <c r="D6" s="182"/>
      <c r="E6" s="182"/>
      <c r="F6" s="182"/>
      <c r="G6" s="182"/>
      <c r="H6" s="182"/>
      <c r="I6" s="182"/>
      <c r="J6" s="182"/>
      <c r="K6" s="182"/>
      <c r="L6" s="182"/>
      <c r="M6" s="183"/>
      <c r="N6" s="21"/>
    </row>
    <row r="7" spans="1:19" x14ac:dyDescent="0.25">
      <c r="A7" t="str">
        <f>Q4&amp;" - "&amp;R4</f>
        <v xml:space="preserve"> - </v>
      </c>
      <c r="B7" s="21"/>
      <c r="C7" s="21"/>
      <c r="D7" s="21"/>
      <c r="E7" s="21"/>
      <c r="F7" s="21"/>
      <c r="G7" s="21"/>
      <c r="H7" s="21"/>
      <c r="I7" s="21"/>
      <c r="J7" s="21"/>
      <c r="K7" s="21"/>
      <c r="L7" s="21"/>
      <c r="M7" s="21"/>
      <c r="N7" s="21"/>
    </row>
    <row r="8" spans="1:19" ht="20.25" x14ac:dyDescent="0.3">
      <c r="A8" t="str">
        <f>Q5&amp;" - "&amp;R5</f>
        <v xml:space="preserve"> - </v>
      </c>
      <c r="B8" s="21"/>
      <c r="C8" s="178" t="s">
        <v>172</v>
      </c>
      <c r="D8" s="179"/>
      <c r="E8" s="179"/>
      <c r="F8" s="179"/>
      <c r="G8" s="179"/>
      <c r="H8" s="179"/>
      <c r="I8" s="179"/>
      <c r="J8" s="179"/>
      <c r="K8" s="179"/>
      <c r="L8" s="179"/>
      <c r="M8" s="180"/>
      <c r="N8" s="21"/>
    </row>
    <row r="9" spans="1:19" ht="14.45" customHeight="1" x14ac:dyDescent="0.25">
      <c r="A9" t="str">
        <f>Q6&amp;" - "&amp;R6</f>
        <v xml:space="preserve"> - </v>
      </c>
      <c r="B9" s="21"/>
      <c r="C9" s="177" t="s">
        <v>320</v>
      </c>
      <c r="D9" s="177"/>
      <c r="E9" s="177"/>
      <c r="F9" s="177"/>
      <c r="G9" s="177"/>
      <c r="H9" s="177"/>
      <c r="I9" s="177"/>
      <c r="J9" s="177"/>
      <c r="K9" s="177"/>
      <c r="L9" s="177"/>
      <c r="M9" s="177"/>
      <c r="N9" s="21"/>
    </row>
    <row r="10" spans="1:19" x14ac:dyDescent="0.25">
      <c r="A10" t="str">
        <f>Q7&amp;" - "&amp;R7</f>
        <v xml:space="preserve"> - </v>
      </c>
      <c r="B10" s="21"/>
      <c r="C10" s="177"/>
      <c r="D10" s="177"/>
      <c r="E10" s="177"/>
      <c r="F10" s="177"/>
      <c r="G10" s="177"/>
      <c r="H10" s="177"/>
      <c r="I10" s="177"/>
      <c r="J10" s="177"/>
      <c r="K10" s="177"/>
      <c r="L10" s="177"/>
      <c r="M10" s="177"/>
      <c r="N10" s="21"/>
    </row>
    <row r="11" spans="1:19" x14ac:dyDescent="0.25">
      <c r="A11" t="str">
        <f>Q8&amp;" - "&amp;R8</f>
        <v xml:space="preserve"> - </v>
      </c>
      <c r="B11" s="21"/>
      <c r="C11" s="177"/>
      <c r="D11" s="177"/>
      <c r="E11" s="177"/>
      <c r="F11" s="177"/>
      <c r="G11" s="177"/>
      <c r="H11" s="177"/>
      <c r="I11" s="177"/>
      <c r="J11" s="177"/>
      <c r="K11" s="177"/>
      <c r="L11" s="177"/>
      <c r="M11" s="177"/>
      <c r="N11" s="21"/>
    </row>
    <row r="12" spans="1:19" ht="61.5" customHeight="1" x14ac:dyDescent="0.25">
      <c r="B12" s="21"/>
      <c r="C12" s="177"/>
      <c r="D12" s="177"/>
      <c r="E12" s="177"/>
      <c r="F12" s="177"/>
      <c r="G12" s="177"/>
      <c r="H12" s="177"/>
      <c r="I12" s="177"/>
      <c r="J12" s="177"/>
      <c r="K12" s="177"/>
      <c r="L12" s="177"/>
      <c r="M12" s="177"/>
      <c r="N12" s="21"/>
    </row>
    <row r="13" spans="1:19" x14ac:dyDescent="0.25">
      <c r="B13" s="21"/>
      <c r="C13" s="21"/>
      <c r="D13" s="21"/>
      <c r="E13" s="21"/>
      <c r="F13" s="21"/>
      <c r="G13" s="21"/>
      <c r="H13" s="21"/>
      <c r="I13" s="21"/>
      <c r="J13" s="21"/>
      <c r="K13" s="21"/>
      <c r="L13" s="21"/>
      <c r="M13" s="21"/>
      <c r="N13" s="21"/>
      <c r="Q13" s="111"/>
      <c r="R13" s="111"/>
      <c r="S13" s="111"/>
    </row>
    <row r="14" spans="1:19" ht="20.25" x14ac:dyDescent="0.3">
      <c r="B14" s="21"/>
      <c r="C14" s="178" t="s">
        <v>173</v>
      </c>
      <c r="D14" s="179"/>
      <c r="E14" s="179"/>
      <c r="F14" s="179"/>
      <c r="G14" s="179"/>
      <c r="H14" s="179"/>
      <c r="I14" s="179"/>
      <c r="J14" s="179"/>
      <c r="K14" s="179"/>
      <c r="L14" s="179"/>
      <c r="M14" s="180"/>
      <c r="N14" s="21"/>
    </row>
    <row r="15" spans="1:19" ht="14.45" customHeight="1" x14ac:dyDescent="0.25">
      <c r="B15" s="21"/>
      <c r="C15" s="177" t="s">
        <v>321</v>
      </c>
      <c r="D15" s="177"/>
      <c r="E15" s="177"/>
      <c r="F15" s="177"/>
      <c r="G15" s="177"/>
      <c r="H15" s="177"/>
      <c r="I15" s="177"/>
      <c r="J15" s="177"/>
      <c r="K15" s="177"/>
      <c r="L15" s="177"/>
      <c r="M15" s="177"/>
      <c r="N15" s="21"/>
    </row>
    <row r="16" spans="1:19" x14ac:dyDescent="0.25">
      <c r="B16" s="21"/>
      <c r="C16" s="177"/>
      <c r="D16" s="177"/>
      <c r="E16" s="177"/>
      <c r="F16" s="177"/>
      <c r="G16" s="177"/>
      <c r="H16" s="177"/>
      <c r="I16" s="177"/>
      <c r="J16" s="177"/>
      <c r="K16" s="177"/>
      <c r="L16" s="177"/>
      <c r="M16" s="177"/>
      <c r="N16" s="21"/>
    </row>
    <row r="17" spans="1:14" x14ac:dyDescent="0.25">
      <c r="A17">
        <f>R14</f>
        <v>0</v>
      </c>
      <c r="B17" s="21"/>
      <c r="C17" s="177"/>
      <c r="D17" s="177"/>
      <c r="E17" s="177"/>
      <c r="F17" s="177"/>
      <c r="G17" s="177"/>
      <c r="H17" s="177"/>
      <c r="I17" s="177"/>
      <c r="J17" s="177"/>
      <c r="K17" s="177"/>
      <c r="L17" s="177"/>
      <c r="M17" s="177"/>
      <c r="N17" s="21"/>
    </row>
    <row r="18" spans="1:14" ht="73.5" customHeight="1" x14ac:dyDescent="0.25">
      <c r="A18">
        <f t="shared" ref="A18:A22" si="0">R15</f>
        <v>0</v>
      </c>
      <c r="B18" s="21"/>
      <c r="C18" s="177"/>
      <c r="D18" s="177"/>
      <c r="E18" s="177"/>
      <c r="F18" s="177"/>
      <c r="G18" s="177"/>
      <c r="H18" s="177"/>
      <c r="I18" s="177"/>
      <c r="J18" s="177"/>
      <c r="K18" s="177"/>
      <c r="L18" s="177"/>
      <c r="M18" s="177"/>
      <c r="N18" s="21"/>
    </row>
    <row r="19" spans="1:14" x14ac:dyDescent="0.25">
      <c r="A19">
        <f t="shared" si="0"/>
        <v>0</v>
      </c>
      <c r="B19" s="21"/>
      <c r="C19" s="21"/>
      <c r="D19" s="21"/>
      <c r="E19" s="21"/>
      <c r="F19" s="21"/>
      <c r="G19" s="21"/>
      <c r="H19" s="21"/>
      <c r="I19" s="21"/>
      <c r="J19" s="21"/>
      <c r="K19" s="21"/>
      <c r="L19" s="21"/>
      <c r="M19" s="21"/>
      <c r="N19" s="21"/>
    </row>
    <row r="20" spans="1:14" ht="20.25" x14ac:dyDescent="0.3">
      <c r="A20">
        <f t="shared" si="0"/>
        <v>0</v>
      </c>
      <c r="B20" s="21"/>
      <c r="C20" s="178" t="s">
        <v>174</v>
      </c>
      <c r="D20" s="179"/>
      <c r="E20" s="179"/>
      <c r="F20" s="179"/>
      <c r="G20" s="179"/>
      <c r="H20" s="179"/>
      <c r="I20" s="179"/>
      <c r="J20" s="179"/>
      <c r="K20" s="179"/>
      <c r="L20" s="179"/>
      <c r="M20" s="180"/>
      <c r="N20" s="21"/>
    </row>
    <row r="21" spans="1:14" ht="14.45" customHeight="1" x14ac:dyDescent="0.25">
      <c r="A21">
        <f t="shared" si="0"/>
        <v>0</v>
      </c>
      <c r="B21" s="21"/>
      <c r="C21" s="177" t="s">
        <v>322</v>
      </c>
      <c r="D21" s="177"/>
      <c r="E21" s="177"/>
      <c r="F21" s="177"/>
      <c r="G21" s="177"/>
      <c r="H21" s="177"/>
      <c r="I21" s="177"/>
      <c r="J21" s="177"/>
      <c r="K21" s="177"/>
      <c r="L21" s="177"/>
      <c r="M21" s="177"/>
      <c r="N21" s="21"/>
    </row>
    <row r="22" spans="1:14" x14ac:dyDescent="0.25">
      <c r="A22">
        <f t="shared" si="0"/>
        <v>0</v>
      </c>
      <c r="B22" s="21"/>
      <c r="C22" s="177"/>
      <c r="D22" s="177"/>
      <c r="E22" s="177"/>
      <c r="F22" s="177"/>
      <c r="G22" s="177"/>
      <c r="H22" s="177"/>
      <c r="I22" s="177"/>
      <c r="J22" s="177"/>
      <c r="K22" s="177"/>
      <c r="L22" s="177"/>
      <c r="M22" s="177"/>
      <c r="N22" s="21"/>
    </row>
    <row r="23" spans="1:14" x14ac:dyDescent="0.25">
      <c r="B23" s="21"/>
      <c r="C23" s="177"/>
      <c r="D23" s="177"/>
      <c r="E23" s="177"/>
      <c r="F23" s="177"/>
      <c r="G23" s="177"/>
      <c r="H23" s="177"/>
      <c r="I23" s="177"/>
      <c r="J23" s="177"/>
      <c r="K23" s="177"/>
      <c r="L23" s="177"/>
      <c r="M23" s="177"/>
      <c r="N23" s="21"/>
    </row>
    <row r="24" spans="1:14" ht="381.6" customHeight="1" x14ac:dyDescent="0.25">
      <c r="B24" s="21"/>
      <c r="C24" s="177"/>
      <c r="D24" s="177"/>
      <c r="E24" s="177"/>
      <c r="F24" s="177"/>
      <c r="G24" s="177"/>
      <c r="H24" s="177"/>
      <c r="I24" s="177"/>
      <c r="J24" s="177"/>
      <c r="K24" s="177"/>
      <c r="L24" s="177"/>
      <c r="M24" s="177"/>
      <c r="N24" s="21"/>
    </row>
    <row r="25" spans="1:14" ht="65.25" customHeight="1" x14ac:dyDescent="0.25">
      <c r="B25" s="21"/>
      <c r="C25" s="174" t="s">
        <v>323</v>
      </c>
      <c r="D25" s="175"/>
      <c r="E25" s="175"/>
      <c r="F25" s="175"/>
      <c r="G25" s="175"/>
      <c r="H25" s="175"/>
      <c r="I25" s="175"/>
      <c r="J25" s="175"/>
      <c r="K25" s="175"/>
      <c r="L25" s="175"/>
      <c r="M25" s="176"/>
      <c r="N25" s="21"/>
    </row>
    <row r="26" spans="1:14" ht="24.6" customHeight="1" x14ac:dyDescent="0.25">
      <c r="B26" s="21"/>
      <c r="C26" s="21"/>
      <c r="D26" s="21"/>
      <c r="E26" s="21"/>
      <c r="F26" s="21"/>
      <c r="G26" s="21"/>
      <c r="H26" s="21"/>
      <c r="I26" s="21"/>
      <c r="J26" s="21"/>
      <c r="K26" s="21"/>
      <c r="L26" s="21"/>
      <c r="M26" s="21"/>
      <c r="N26" s="21"/>
    </row>
    <row r="27" spans="1:14" ht="17.25" customHeight="1" x14ac:dyDescent="0.25">
      <c r="B27" s="21"/>
      <c r="C27" s="24" t="s">
        <v>175</v>
      </c>
      <c r="D27" s="21"/>
      <c r="E27" s="21"/>
      <c r="F27" s="21"/>
      <c r="G27" s="21"/>
      <c r="H27" s="21"/>
      <c r="I27" s="21"/>
      <c r="J27" s="21"/>
      <c r="K27" s="21"/>
      <c r="L27" s="21"/>
      <c r="M27" s="23"/>
      <c r="N27" s="21"/>
    </row>
    <row r="35" spans="2:3" x14ac:dyDescent="0.25">
      <c r="B35" s="17"/>
    </row>
    <row r="36" spans="2:3" x14ac:dyDescent="0.25">
      <c r="B36" s="17"/>
    </row>
    <row r="42" spans="2:3" ht="34.5" hidden="1" customHeight="1" x14ac:dyDescent="0.25"/>
    <row r="43" spans="2:3" x14ac:dyDescent="0.25">
      <c r="C43" s="25"/>
    </row>
    <row r="45" spans="2:3" x14ac:dyDescent="0.25">
      <c r="C45" s="25"/>
    </row>
    <row r="60" spans="3:3" x14ac:dyDescent="0.25">
      <c r="C60" s="17"/>
    </row>
  </sheetData>
  <sheetProtection algorithmName="SHA-512" hashValue="Ia2ZYIEPN32Xn/QVgF1SaVebXxpHDEJQYo/ndn1VOBAifDTbhBkrjo+pTabKXjHDcuVhamZTNR0a2r/xpzeeAQ==" saltValue="BKH3b/d+aRYHaYHpDXv76g==" spinCount="100000" sheet="1" objects="1" scenarios="1"/>
  <mergeCells count="11">
    <mergeCell ref="C25:M25"/>
    <mergeCell ref="C15:M18"/>
    <mergeCell ref="C20:M20"/>
    <mergeCell ref="C21:M24"/>
    <mergeCell ref="B1:K1"/>
    <mergeCell ref="B3:K3"/>
    <mergeCell ref="B5:K5"/>
    <mergeCell ref="B6:M6"/>
    <mergeCell ref="C8:M8"/>
    <mergeCell ref="C9:M12"/>
    <mergeCell ref="C14:M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F5D15-E128-4174-9BC8-CB47CF1AA29C}">
  <dimension ref="A1:I143"/>
  <sheetViews>
    <sheetView topLeftCell="B1" workbookViewId="0">
      <pane ySplit="3" topLeftCell="A4" activePane="bottomLeft" state="frozen"/>
      <selection pane="bottomLeft" activeCell="J7" sqref="J7"/>
    </sheetView>
  </sheetViews>
  <sheetFormatPr defaultColWidth="8.7109375" defaultRowHeight="15" x14ac:dyDescent="0.25"/>
  <cols>
    <col min="1" max="1" width="0" style="2" hidden="1" customWidth="1"/>
    <col min="2" max="2" width="57.140625" style="2" customWidth="1"/>
    <col min="3" max="3" width="15.85546875" style="2" customWidth="1"/>
    <col min="4" max="4" width="36" style="16" customWidth="1"/>
    <col min="5" max="5" width="16.5703125" style="2" customWidth="1"/>
    <col min="6" max="6" width="42" style="16" customWidth="1"/>
    <col min="7" max="7" width="0" style="2" hidden="1" customWidth="1"/>
    <col min="8" max="8" width="17.85546875" style="2" customWidth="1"/>
    <col min="9" max="9" width="8.7109375" style="20"/>
    <col min="10" max="16384" width="8.7109375" style="2"/>
  </cols>
  <sheetData>
    <row r="1" spans="1:9" s="1" customFormat="1" ht="50.45" customHeight="1" thickBot="1" x14ac:dyDescent="0.35">
      <c r="B1" s="122" t="s">
        <v>166</v>
      </c>
      <c r="C1" s="123"/>
      <c r="D1" s="123"/>
      <c r="E1" s="123"/>
      <c r="F1" s="123"/>
      <c r="G1" s="124"/>
      <c r="H1" s="125"/>
      <c r="I1" s="18"/>
    </row>
    <row r="2" spans="1:9" s="1" customFormat="1" ht="30.75" x14ac:dyDescent="0.3">
      <c r="B2" s="126"/>
      <c r="C2" s="184" t="s">
        <v>141</v>
      </c>
      <c r="D2" s="185"/>
      <c r="E2" s="184" t="s">
        <v>142</v>
      </c>
      <c r="F2" s="185"/>
      <c r="G2" s="127"/>
      <c r="H2" s="119" t="s">
        <v>168</v>
      </c>
      <c r="I2" s="18"/>
    </row>
    <row r="3" spans="1:9" s="10" customFormat="1" ht="17.25" thickBot="1" x14ac:dyDescent="0.3">
      <c r="B3" s="128" t="s">
        <v>140</v>
      </c>
      <c r="C3" s="129" t="s">
        <v>169</v>
      </c>
      <c r="D3" s="130" t="s">
        <v>152</v>
      </c>
      <c r="E3" s="129" t="s">
        <v>169</v>
      </c>
      <c r="F3" s="130" t="s">
        <v>170</v>
      </c>
      <c r="G3" s="131"/>
      <c r="H3" s="132" t="s">
        <v>171</v>
      </c>
      <c r="I3" s="19"/>
    </row>
    <row r="4" spans="1:9" s="134" customFormat="1" ht="57.75" x14ac:dyDescent="0.25">
      <c r="A4" s="134" t="str" cm="1">
        <f t="array" ref="A4">_xlfn.IFS(ISNUMBER(SEARCH("(??)",B4)),_xlfn.TEXTBEFORE(B4," ("),ISNUMBER(SEARCH("(??.??)",B4)),"Category",ISNUMBER(SEARCH("??.??-",B4)),"Subcategory",1=1,"")</f>
        <v>GOVERN</v>
      </c>
      <c r="B4" s="135" t="s">
        <v>286</v>
      </c>
      <c r="C4" s="136"/>
      <c r="D4" s="137"/>
      <c r="E4" s="136"/>
      <c r="F4" s="137"/>
      <c r="G4" s="138"/>
      <c r="H4" s="139"/>
      <c r="I4" s="140">
        <f>_xlfn.XLOOKUP(H4,'CSF2.0'!$N$2:$N$7,'CSF2.0'!$M$2:$M$7,0)</f>
        <v>0</v>
      </c>
    </row>
    <row r="5" spans="1:9" s="134" customFormat="1" ht="72" x14ac:dyDescent="0.25">
      <c r="A5" s="134" t="str" cm="1">
        <f t="array" ref="A5">_xlfn.IFS(ISNUMBER(SEARCH("(??)",B5)),_xlfn.TEXTBEFORE(B5," ("),ISNUMBER(SEARCH("(??.??)",B5)),"Category",ISNUMBER(SEARCH("??.??-",B5)),"Subcategory",1=1,"")</f>
        <v>Category</v>
      </c>
      <c r="B5" s="141" t="s">
        <v>287</v>
      </c>
      <c r="C5" s="142"/>
      <c r="D5" s="143"/>
      <c r="E5" s="142"/>
      <c r="F5" s="143"/>
      <c r="G5" s="144"/>
      <c r="H5" s="145"/>
      <c r="I5" s="140">
        <f>_xlfn.XLOOKUP(H5,'CSF2.0'!$N$2:$N$7,'CSF2.0'!$M$2:$M$7,0)</f>
        <v>0</v>
      </c>
    </row>
    <row r="6" spans="1:9" s="134" customFormat="1" ht="142.5" x14ac:dyDescent="0.25">
      <c r="A6" s="134" t="str" cm="1">
        <f t="array" ref="A6">_xlfn.IFS(ISNUMBER(SEARCH("(??)",B6)),_xlfn.TEXTBEFORE(B6," ("),ISNUMBER(SEARCH("(??.??)",B6)),"Category",ISNUMBER(SEARCH("??.??-",B6)),"Subcategory",1=1,"")</f>
        <v>Subcategory</v>
      </c>
      <c r="B6" s="146" t="s">
        <v>176</v>
      </c>
      <c r="C6" s="192" t="s">
        <v>161</v>
      </c>
      <c r="D6" s="193" t="s">
        <v>324</v>
      </c>
      <c r="E6" s="192" t="s">
        <v>163</v>
      </c>
      <c r="F6" s="193" t="s">
        <v>325</v>
      </c>
      <c r="G6" s="173"/>
      <c r="H6" s="120" t="s">
        <v>147</v>
      </c>
      <c r="I6" s="140">
        <f>_xlfn.XLOOKUP(H6,'CSF2.0'!$N$2:$N$7,'CSF2.0'!$M$2:$M$7,0)</f>
        <v>1</v>
      </c>
    </row>
    <row r="7" spans="1:9" s="134" customFormat="1" ht="57" x14ac:dyDescent="0.25">
      <c r="A7" s="134" t="str" cm="1">
        <f t="array" ref="A7">_xlfn.IFS(ISNUMBER(SEARCH("(??)",B7)),_xlfn.TEXTBEFORE(B7," ("),ISNUMBER(SEARCH("(??.??)",B7)),"Category",ISNUMBER(SEARCH("??.??-",B7)),"Subcategory",1=1,"")</f>
        <v>Subcategory</v>
      </c>
      <c r="B7" s="146" t="s">
        <v>177</v>
      </c>
      <c r="C7" s="114" t="s">
        <v>165</v>
      </c>
      <c r="D7" s="115"/>
      <c r="E7" s="114" t="s">
        <v>164</v>
      </c>
      <c r="F7" s="115"/>
      <c r="G7" s="118"/>
      <c r="H7" s="120" t="s">
        <v>151</v>
      </c>
      <c r="I7" s="140">
        <f>_xlfn.XLOOKUP(H7,'CSF2.0'!$N$2:$N$7,'CSF2.0'!$M$2:$M$7,0)</f>
        <v>5</v>
      </c>
    </row>
    <row r="8" spans="1:9" s="134" customFormat="1" ht="57" x14ac:dyDescent="0.25">
      <c r="A8" s="134" t="str" cm="1">
        <f t="array" ref="A8">_xlfn.IFS(ISNUMBER(SEARCH("(??)",B8)),_xlfn.TEXTBEFORE(B8," ("),ISNUMBER(SEARCH("(??.??)",B8)),"Category",ISNUMBER(SEARCH("??.??-",B8)),"Subcategory",1=1,"")</f>
        <v>Subcategory</v>
      </c>
      <c r="B8" s="146" t="s">
        <v>178</v>
      </c>
      <c r="C8" s="114" t="s">
        <v>164</v>
      </c>
      <c r="D8" s="115"/>
      <c r="E8" s="114" t="s">
        <v>165</v>
      </c>
      <c r="F8" s="115"/>
      <c r="G8" s="118"/>
      <c r="H8" s="120" t="s">
        <v>151</v>
      </c>
      <c r="I8" s="140">
        <f>_xlfn.XLOOKUP(H8,'CSF2.0'!$N$2:$N$7,'CSF2.0'!$M$2:$M$7,0)</f>
        <v>5</v>
      </c>
    </row>
    <row r="9" spans="1:9" s="134" customFormat="1" ht="57" x14ac:dyDescent="0.25">
      <c r="A9" s="134" t="str" cm="1">
        <f t="array" ref="A9">_xlfn.IFS(ISNUMBER(SEARCH("(??)",B9)),_xlfn.TEXTBEFORE(B9," ("),ISNUMBER(SEARCH("(??.??)",B9)),"Category",ISNUMBER(SEARCH("??.??-",B9)),"Subcategory",1=1,"")</f>
        <v>Subcategory</v>
      </c>
      <c r="B9" s="146" t="s">
        <v>179</v>
      </c>
      <c r="C9" s="114" t="s">
        <v>164</v>
      </c>
      <c r="D9" s="115"/>
      <c r="E9" s="114" t="s">
        <v>163</v>
      </c>
      <c r="F9" s="115"/>
      <c r="G9" s="118"/>
      <c r="H9" s="120" t="s">
        <v>151</v>
      </c>
      <c r="I9" s="140">
        <f>_xlfn.XLOOKUP(H9,'CSF2.0'!$N$2:$N$7,'CSF2.0'!$M$2:$M$7,0)</f>
        <v>5</v>
      </c>
    </row>
    <row r="10" spans="1:9" s="134" customFormat="1" ht="42.75" x14ac:dyDescent="0.25">
      <c r="A10" s="134" t="str" cm="1">
        <f t="array" ref="A10">_xlfn.IFS(ISNUMBER(SEARCH("(??)",B10)),_xlfn.TEXTBEFORE(B10," ("),ISNUMBER(SEARCH("(??.??)",B10)),"Category",ISNUMBER(SEARCH("??.??-",B10)),"Subcategory",1=1,"")</f>
        <v>Subcategory</v>
      </c>
      <c r="B10" s="146" t="s">
        <v>180</v>
      </c>
      <c r="C10" s="114" t="s">
        <v>164</v>
      </c>
      <c r="D10" s="115"/>
      <c r="E10" s="114" t="s">
        <v>165</v>
      </c>
      <c r="F10" s="115"/>
      <c r="G10" s="118"/>
      <c r="H10" s="120" t="s">
        <v>151</v>
      </c>
      <c r="I10" s="140">
        <f>_xlfn.XLOOKUP(H10,'CSF2.0'!$N$2:$N$7,'CSF2.0'!$M$2:$M$7,0)</f>
        <v>5</v>
      </c>
    </row>
    <row r="11" spans="1:9" s="134" customFormat="1" ht="72" x14ac:dyDescent="0.25">
      <c r="A11" s="134" t="str" cm="1">
        <f t="array" ref="A11">_xlfn.IFS(ISNUMBER(SEARCH("(??)",B11)),_xlfn.TEXTBEFORE(B11," ("),ISNUMBER(SEARCH("(??.??)",B11)),"Category",ISNUMBER(SEARCH("??.??-",B11)),"Subcategory",1=1,"")</f>
        <v>Category</v>
      </c>
      <c r="B11" s="141" t="s">
        <v>288</v>
      </c>
      <c r="C11" s="142"/>
      <c r="D11" s="143"/>
      <c r="E11" s="142"/>
      <c r="F11" s="143"/>
      <c r="G11" s="144"/>
      <c r="H11" s="145"/>
      <c r="I11" s="140">
        <f>_xlfn.XLOOKUP(H11,'CSF2.0'!$N$2:$N$7,'CSF2.0'!$M$2:$M$7,0)</f>
        <v>0</v>
      </c>
    </row>
    <row r="12" spans="1:9" s="134" customFormat="1" ht="42.75" x14ac:dyDescent="0.25">
      <c r="A12" s="134" t="str" cm="1">
        <f t="array" ref="A12">_xlfn.IFS(ISNUMBER(SEARCH("(??)",B12)),_xlfn.TEXTBEFORE(B12," ("),ISNUMBER(SEARCH("(??.??)",B12)),"Category",ISNUMBER(SEARCH("??.??-",B12)),"Subcategory",1=1,"")</f>
        <v>Subcategory</v>
      </c>
      <c r="B12" s="146" t="s">
        <v>181</v>
      </c>
      <c r="C12" s="114" t="s">
        <v>161</v>
      </c>
      <c r="D12" s="115"/>
      <c r="E12" s="114" t="s">
        <v>163</v>
      </c>
      <c r="F12" s="115"/>
      <c r="G12" s="118"/>
      <c r="H12" s="120" t="s">
        <v>149</v>
      </c>
      <c r="I12" s="140">
        <f>_xlfn.XLOOKUP(H12,'CSF2.0'!$N$2:$N$7,'CSF2.0'!$M$2:$M$7,0)</f>
        <v>3</v>
      </c>
    </row>
    <row r="13" spans="1:9" s="134" customFormat="1" ht="42.75" x14ac:dyDescent="0.25">
      <c r="A13" s="134" t="str" cm="1">
        <f t="array" ref="A13">_xlfn.IFS(ISNUMBER(SEARCH("(??)",B13)),_xlfn.TEXTBEFORE(B13," ("),ISNUMBER(SEARCH("(??.??)",B13)),"Category",ISNUMBER(SEARCH("??.??-",B13)),"Subcategory",1=1,"")</f>
        <v>Subcategory</v>
      </c>
      <c r="B13" s="146" t="s">
        <v>182</v>
      </c>
      <c r="C13" s="114" t="s">
        <v>161</v>
      </c>
      <c r="D13" s="115"/>
      <c r="E13" s="114" t="s">
        <v>164</v>
      </c>
      <c r="F13" s="115"/>
      <c r="G13" s="118"/>
      <c r="H13" s="120" t="s">
        <v>149</v>
      </c>
      <c r="I13" s="140">
        <f>_xlfn.XLOOKUP(H13,'CSF2.0'!$N$2:$N$7,'CSF2.0'!$M$2:$M$7,0)</f>
        <v>3</v>
      </c>
    </row>
    <row r="14" spans="1:9" s="134" customFormat="1" ht="42.75" x14ac:dyDescent="0.25">
      <c r="A14" s="134" t="str" cm="1">
        <f t="array" ref="A14">_xlfn.IFS(ISNUMBER(SEARCH("(??)",B14)),_xlfn.TEXTBEFORE(B14," ("),ISNUMBER(SEARCH("(??.??)",B14)),"Category",ISNUMBER(SEARCH("??.??-",B14)),"Subcategory",1=1,"")</f>
        <v>Subcategory</v>
      </c>
      <c r="B14" s="146" t="s">
        <v>183</v>
      </c>
      <c r="C14" s="114" t="s">
        <v>161</v>
      </c>
      <c r="D14" s="115"/>
      <c r="E14" s="114" t="s">
        <v>165</v>
      </c>
      <c r="F14" s="115"/>
      <c r="G14" s="118"/>
      <c r="H14" s="120" t="s">
        <v>149</v>
      </c>
      <c r="I14" s="140">
        <f>_xlfn.XLOOKUP(H14,'CSF2.0'!$N$2:$N$7,'CSF2.0'!$M$2:$M$7,0)</f>
        <v>3</v>
      </c>
    </row>
    <row r="15" spans="1:9" s="134" customFormat="1" ht="42.75" x14ac:dyDescent="0.25">
      <c r="A15" s="134" t="str" cm="1">
        <f t="array" ref="A15">_xlfn.IFS(ISNUMBER(SEARCH("(??)",B15)),_xlfn.TEXTBEFORE(B15," ("),ISNUMBER(SEARCH("(??.??)",B15)),"Category",ISNUMBER(SEARCH("??.??-",B15)),"Subcategory",1=1,"")</f>
        <v>Subcategory</v>
      </c>
      <c r="B15" s="146" t="s">
        <v>184</v>
      </c>
      <c r="C15" s="114" t="s">
        <v>162</v>
      </c>
      <c r="D15" s="115"/>
      <c r="E15" s="114" t="s">
        <v>164</v>
      </c>
      <c r="F15" s="115"/>
      <c r="G15" s="118"/>
      <c r="H15" s="120" t="s">
        <v>149</v>
      </c>
      <c r="I15" s="140">
        <f>_xlfn.XLOOKUP(H15,'CSF2.0'!$N$2:$N$7,'CSF2.0'!$M$2:$M$7,0)</f>
        <v>3</v>
      </c>
    </row>
    <row r="16" spans="1:9" s="134" customFormat="1" ht="57" x14ac:dyDescent="0.25">
      <c r="A16" s="134" t="str" cm="1">
        <f t="array" ref="A16">_xlfn.IFS(ISNUMBER(SEARCH("(??)",B16)),_xlfn.TEXTBEFORE(B16," ("),ISNUMBER(SEARCH("(??.??)",B16)),"Category",ISNUMBER(SEARCH("??.??-",B16)),"Subcategory",1=1,"")</f>
        <v>Subcategory</v>
      </c>
      <c r="B16" s="146" t="s">
        <v>185</v>
      </c>
      <c r="C16" s="114" t="s">
        <v>163</v>
      </c>
      <c r="D16" s="115"/>
      <c r="E16" s="114" t="s">
        <v>162</v>
      </c>
      <c r="F16" s="115"/>
      <c r="G16" s="118"/>
      <c r="H16" s="120" t="s">
        <v>149</v>
      </c>
      <c r="I16" s="140">
        <f>_xlfn.XLOOKUP(H16,'CSF2.0'!$N$2:$N$7,'CSF2.0'!$M$2:$M$7,0)</f>
        <v>3</v>
      </c>
    </row>
    <row r="17" spans="1:9" s="134" customFormat="1" ht="57" x14ac:dyDescent="0.25">
      <c r="A17" s="134" t="str" cm="1">
        <f t="array" ref="A17">_xlfn.IFS(ISNUMBER(SEARCH("(??)",B17)),_xlfn.TEXTBEFORE(B17," ("),ISNUMBER(SEARCH("(??.??)",B17)),"Category",ISNUMBER(SEARCH("??.??-",B17)),"Subcategory",1=1,"")</f>
        <v>Subcategory</v>
      </c>
      <c r="B17" s="146" t="s">
        <v>186</v>
      </c>
      <c r="C17" s="114" t="s">
        <v>164</v>
      </c>
      <c r="D17" s="115"/>
      <c r="E17" s="114" t="s">
        <v>161</v>
      </c>
      <c r="F17" s="115"/>
      <c r="G17" s="118"/>
      <c r="H17" s="120" t="s">
        <v>149</v>
      </c>
      <c r="I17" s="140">
        <f>_xlfn.XLOOKUP(H17,'CSF2.0'!$N$2:$N$7,'CSF2.0'!$M$2:$M$7,0)</f>
        <v>3</v>
      </c>
    </row>
    <row r="18" spans="1:9" s="134" customFormat="1" ht="57" x14ac:dyDescent="0.25">
      <c r="A18" s="134" t="str" cm="1">
        <f t="array" ref="A18">_xlfn.IFS(ISNUMBER(SEARCH("(??)",B18)),_xlfn.TEXTBEFORE(B18," ("),ISNUMBER(SEARCH("(??.??)",B18)),"Category",ISNUMBER(SEARCH("??.??-",B18)),"Subcategory",1=1,"")</f>
        <v>Subcategory</v>
      </c>
      <c r="B18" s="146" t="s">
        <v>187</v>
      </c>
      <c r="C18" s="114" t="s">
        <v>162</v>
      </c>
      <c r="D18" s="115"/>
      <c r="E18" s="114" t="s">
        <v>164</v>
      </c>
      <c r="F18" s="115"/>
      <c r="G18" s="118"/>
      <c r="H18" s="120" t="s">
        <v>149</v>
      </c>
      <c r="I18" s="140">
        <f>_xlfn.XLOOKUP(H18,'CSF2.0'!$N$2:$N$7,'CSF2.0'!$M$2:$M$7,0)</f>
        <v>3</v>
      </c>
    </row>
    <row r="19" spans="1:9" s="134" customFormat="1" ht="57.75" x14ac:dyDescent="0.25">
      <c r="A19" s="134" t="str" cm="1">
        <f t="array" ref="A19">_xlfn.IFS(ISNUMBER(SEARCH("(??)",B19)),_xlfn.TEXTBEFORE(B19," ("),ISNUMBER(SEARCH("(??.??)",B19)),"Category",ISNUMBER(SEARCH("??.??-",B19)),"Subcategory",1=1,"")</f>
        <v>Category</v>
      </c>
      <c r="B19" s="141" t="s">
        <v>289</v>
      </c>
      <c r="C19" s="142"/>
      <c r="D19" s="143"/>
      <c r="E19" s="142"/>
      <c r="F19" s="143"/>
      <c r="G19" s="144"/>
      <c r="H19" s="145"/>
      <c r="I19" s="140">
        <f>_xlfn.XLOOKUP(H19,'CSF2.0'!$N$2:$N$7,'CSF2.0'!$M$2:$M$7,0)</f>
        <v>0</v>
      </c>
    </row>
    <row r="20" spans="1:9" s="134" customFormat="1" ht="57" x14ac:dyDescent="0.25">
      <c r="A20" s="134" t="str" cm="1">
        <f t="array" ref="A20">_xlfn.IFS(ISNUMBER(SEARCH("(??)",B20)),_xlfn.TEXTBEFORE(B20," ("),ISNUMBER(SEARCH("(??.??)",B20)),"Category",ISNUMBER(SEARCH("??.??-",B20)),"Subcategory",1=1,"")</f>
        <v>Subcategory</v>
      </c>
      <c r="B20" s="146" t="s">
        <v>188</v>
      </c>
      <c r="C20" s="114" t="s">
        <v>164</v>
      </c>
      <c r="D20" s="115"/>
      <c r="E20" s="114" t="s">
        <v>163</v>
      </c>
      <c r="F20" s="115"/>
      <c r="G20" s="118"/>
      <c r="H20" s="120" t="s">
        <v>148</v>
      </c>
      <c r="I20" s="140">
        <f>_xlfn.XLOOKUP(H20,'CSF2.0'!$N$2:$N$7,'CSF2.0'!$M$2:$M$7,0)</f>
        <v>2</v>
      </c>
    </row>
    <row r="21" spans="1:9" s="134" customFormat="1" ht="57" x14ac:dyDescent="0.25">
      <c r="A21" s="134" t="str" cm="1">
        <f t="array" ref="A21">_xlfn.IFS(ISNUMBER(SEARCH("(??)",B21)),_xlfn.TEXTBEFORE(B21," ("),ISNUMBER(SEARCH("(??.??)",B21)),"Category",ISNUMBER(SEARCH("??.??-",B21)),"Subcategory",1=1,"")</f>
        <v>Subcategory</v>
      </c>
      <c r="B21" s="146" t="s">
        <v>189</v>
      </c>
      <c r="C21" s="114" t="s">
        <v>161</v>
      </c>
      <c r="D21" s="115"/>
      <c r="E21" s="114" t="s">
        <v>165</v>
      </c>
      <c r="F21" s="115"/>
      <c r="G21" s="118"/>
      <c r="H21" s="120" t="s">
        <v>148</v>
      </c>
      <c r="I21" s="140">
        <f>_xlfn.XLOOKUP(H21,'CSF2.0'!$N$2:$N$7,'CSF2.0'!$M$2:$M$7,0)</f>
        <v>2</v>
      </c>
    </row>
    <row r="22" spans="1:9" s="134" customFormat="1" ht="57" x14ac:dyDescent="0.25">
      <c r="A22" s="134" t="str" cm="1">
        <f t="array" ref="A22">_xlfn.IFS(ISNUMBER(SEARCH("(??)",B22)),_xlfn.TEXTBEFORE(B22," ("),ISNUMBER(SEARCH("(??.??)",B22)),"Category",ISNUMBER(SEARCH("??.??-",B22)),"Subcategory",1=1,"")</f>
        <v>Subcategory</v>
      </c>
      <c r="B22" s="146" t="s">
        <v>190</v>
      </c>
      <c r="C22" s="114" t="s">
        <v>162</v>
      </c>
      <c r="D22" s="115"/>
      <c r="E22" s="114" t="s">
        <v>163</v>
      </c>
      <c r="F22" s="115"/>
      <c r="G22" s="118"/>
      <c r="H22" s="120" t="s">
        <v>148</v>
      </c>
      <c r="I22" s="140">
        <f>_xlfn.XLOOKUP(H22,'CSF2.0'!$N$2:$N$7,'CSF2.0'!$M$2:$M$7,0)</f>
        <v>2</v>
      </c>
    </row>
    <row r="23" spans="1:9" s="134" customFormat="1" ht="28.5" x14ac:dyDescent="0.25">
      <c r="A23" s="134" t="str" cm="1">
        <f t="array" ref="A23">_xlfn.IFS(ISNUMBER(SEARCH("(??)",B23)),_xlfn.TEXTBEFORE(B23," ("),ISNUMBER(SEARCH("(??.??)",B23)),"Category",ISNUMBER(SEARCH("??.??-",B23)),"Subcategory",1=1,"")</f>
        <v>Subcategory</v>
      </c>
      <c r="B23" s="146" t="s">
        <v>191</v>
      </c>
      <c r="C23" s="114" t="s">
        <v>162</v>
      </c>
      <c r="D23" s="115"/>
      <c r="E23" s="114" t="s">
        <v>163</v>
      </c>
      <c r="F23" s="115"/>
      <c r="G23" s="118"/>
      <c r="H23" s="120" t="s">
        <v>148</v>
      </c>
      <c r="I23" s="140">
        <f>_xlfn.XLOOKUP(H23,'CSF2.0'!$N$2:$N$7,'CSF2.0'!$M$2:$M$7,0)</f>
        <v>2</v>
      </c>
    </row>
    <row r="24" spans="1:9" s="134" customFormat="1" ht="43.5" x14ac:dyDescent="0.25">
      <c r="A24" s="134" t="str" cm="1">
        <f t="array" ref="A24">_xlfn.IFS(ISNUMBER(SEARCH("(??)",B24)),_xlfn.TEXTBEFORE(B24," ("),ISNUMBER(SEARCH("(??.??)",B24)),"Category",ISNUMBER(SEARCH("??.??-",B24)),"Subcategory",1=1,"")</f>
        <v>Category</v>
      </c>
      <c r="B24" s="141" t="s">
        <v>290</v>
      </c>
      <c r="C24" s="142"/>
      <c r="D24" s="143"/>
      <c r="E24" s="142"/>
      <c r="F24" s="143"/>
      <c r="G24" s="144"/>
      <c r="H24" s="145"/>
      <c r="I24" s="140">
        <f>_xlfn.XLOOKUP(H24,'CSF2.0'!$N$2:$N$7,'CSF2.0'!$M$2:$M$7,0)</f>
        <v>0</v>
      </c>
    </row>
    <row r="25" spans="1:9" s="134" customFormat="1" ht="57" x14ac:dyDescent="0.25">
      <c r="A25" s="134" t="str" cm="1">
        <f t="array" ref="A25">_xlfn.IFS(ISNUMBER(SEARCH("(??)",B25)),_xlfn.TEXTBEFORE(B25," ("),ISNUMBER(SEARCH("(??.??)",B25)),"Category",ISNUMBER(SEARCH("??.??-",B25)),"Subcategory",1=1,"")</f>
        <v>Subcategory</v>
      </c>
      <c r="B25" s="146" t="s">
        <v>192</v>
      </c>
      <c r="C25" s="114" t="s">
        <v>161</v>
      </c>
      <c r="D25" s="115"/>
      <c r="E25" s="114" t="s">
        <v>165</v>
      </c>
      <c r="F25" s="115"/>
      <c r="G25" s="118"/>
      <c r="H25" s="120" t="s">
        <v>147</v>
      </c>
      <c r="I25" s="140">
        <f>_xlfn.XLOOKUP(H25,'CSF2.0'!$N$2:$N$7,'CSF2.0'!$M$2:$M$7,0)</f>
        <v>1</v>
      </c>
    </row>
    <row r="26" spans="1:9" s="134" customFormat="1" ht="71.25" x14ac:dyDescent="0.25">
      <c r="A26" s="134" t="str" cm="1">
        <f t="array" ref="A26">_xlfn.IFS(ISNUMBER(SEARCH("(??)",B26)),_xlfn.TEXTBEFORE(B26," ("),ISNUMBER(SEARCH("(??.??)",B26)),"Category",ISNUMBER(SEARCH("??.??-",B26)),"Subcategory",1=1,"")</f>
        <v>Subcategory</v>
      </c>
      <c r="B26" s="146" t="s">
        <v>193</v>
      </c>
      <c r="C26" s="114" t="s">
        <v>162</v>
      </c>
      <c r="D26" s="115"/>
      <c r="E26" s="114" t="s">
        <v>163</v>
      </c>
      <c r="F26" s="115"/>
      <c r="G26" s="118"/>
      <c r="H26" s="120" t="s">
        <v>147</v>
      </c>
      <c r="I26" s="140">
        <f>_xlfn.XLOOKUP(H26,'CSF2.0'!$N$2:$N$7,'CSF2.0'!$M$2:$M$7,0)</f>
        <v>1</v>
      </c>
    </row>
    <row r="27" spans="1:9" s="134" customFormat="1" ht="57.75" x14ac:dyDescent="0.25">
      <c r="A27" s="134" t="str" cm="1">
        <f t="array" ref="A27">_xlfn.IFS(ISNUMBER(SEARCH("(??)",B27)),_xlfn.TEXTBEFORE(B27," ("),ISNUMBER(SEARCH("(??.??)",B27)),"Category",ISNUMBER(SEARCH("??.??-",B27)),"Subcategory",1=1,"")</f>
        <v>Category</v>
      </c>
      <c r="B27" s="141" t="s">
        <v>291</v>
      </c>
      <c r="C27" s="142"/>
      <c r="D27" s="143"/>
      <c r="E27" s="142"/>
      <c r="F27" s="143"/>
      <c r="G27" s="144"/>
      <c r="H27" s="145"/>
      <c r="I27" s="140">
        <f>_xlfn.XLOOKUP(H27,'CSF2.0'!$N$2:$N$7,'CSF2.0'!$M$2:$M$7,0)</f>
        <v>0</v>
      </c>
    </row>
    <row r="28" spans="1:9" s="134" customFormat="1" ht="42.75" x14ac:dyDescent="0.25">
      <c r="A28" s="134" t="str" cm="1">
        <f t="array" ref="A28">_xlfn.IFS(ISNUMBER(SEARCH("(??)",B28)),_xlfn.TEXTBEFORE(B28," ("),ISNUMBER(SEARCH("(??.??)",B28)),"Category",ISNUMBER(SEARCH("??.??-",B28)),"Subcategory",1=1,"")</f>
        <v>Subcategory</v>
      </c>
      <c r="B28" s="146" t="s">
        <v>194</v>
      </c>
      <c r="C28" s="114" t="s">
        <v>162</v>
      </c>
      <c r="D28" s="115"/>
      <c r="E28" s="114" t="s">
        <v>164</v>
      </c>
      <c r="F28" s="115"/>
      <c r="G28" s="118"/>
      <c r="H28" s="120" t="s">
        <v>148</v>
      </c>
      <c r="I28" s="140">
        <f>_xlfn.XLOOKUP(H28,'CSF2.0'!$N$2:$N$7,'CSF2.0'!$M$2:$M$7,0)</f>
        <v>2</v>
      </c>
    </row>
    <row r="29" spans="1:9" s="134" customFormat="1" ht="57" x14ac:dyDescent="0.25">
      <c r="A29" s="134" t="str" cm="1">
        <f t="array" ref="A29">_xlfn.IFS(ISNUMBER(SEARCH("(??)",B29)),_xlfn.TEXTBEFORE(B29," ("),ISNUMBER(SEARCH("(??.??)",B29)),"Category",ISNUMBER(SEARCH("??.??-",B29)),"Subcategory",1=1,"")</f>
        <v>Subcategory</v>
      </c>
      <c r="B29" s="146" t="s">
        <v>195</v>
      </c>
      <c r="C29" s="114" t="s">
        <v>161</v>
      </c>
      <c r="D29" s="115"/>
      <c r="E29" s="114" t="s">
        <v>163</v>
      </c>
      <c r="F29" s="115"/>
      <c r="G29" s="118"/>
      <c r="H29" s="120" t="s">
        <v>148</v>
      </c>
      <c r="I29" s="140">
        <f>_xlfn.XLOOKUP(H29,'CSF2.0'!$N$2:$N$7,'CSF2.0'!$M$2:$M$7,0)</f>
        <v>2</v>
      </c>
    </row>
    <row r="30" spans="1:9" s="134" customFormat="1" ht="42.75" x14ac:dyDescent="0.25">
      <c r="A30" s="134" t="str" cm="1">
        <f t="array" ref="A30">_xlfn.IFS(ISNUMBER(SEARCH("(??)",B30)),_xlfn.TEXTBEFORE(B30," ("),ISNUMBER(SEARCH("(??.??)",B30)),"Category",ISNUMBER(SEARCH("??.??-",B30)),"Subcategory",1=1,"")</f>
        <v>Subcategory</v>
      </c>
      <c r="B30" s="146" t="s">
        <v>196</v>
      </c>
      <c r="C30" s="114" t="s">
        <v>164</v>
      </c>
      <c r="D30" s="115"/>
      <c r="E30" s="114" t="s">
        <v>165</v>
      </c>
      <c r="F30" s="115"/>
      <c r="G30" s="118"/>
      <c r="H30" s="120" t="s">
        <v>148</v>
      </c>
      <c r="I30" s="140">
        <f>_xlfn.XLOOKUP(H30,'CSF2.0'!$N$2:$N$7,'CSF2.0'!$M$2:$M$7,0)</f>
        <v>2</v>
      </c>
    </row>
    <row r="31" spans="1:9" s="134" customFormat="1" ht="57.75" x14ac:dyDescent="0.25">
      <c r="A31" s="134" t="str" cm="1">
        <f t="array" ref="A31">_xlfn.IFS(ISNUMBER(SEARCH("(??)",B31)),_xlfn.TEXTBEFORE(B31," ("),ISNUMBER(SEARCH("(??.??)",B31)),"Category",ISNUMBER(SEARCH("??.??-",B31)),"Subcategory",1=1,"")</f>
        <v>Category</v>
      </c>
      <c r="B31" s="141" t="s">
        <v>292</v>
      </c>
      <c r="C31" s="142"/>
      <c r="D31" s="143"/>
      <c r="E31" s="142"/>
      <c r="F31" s="143"/>
      <c r="G31" s="144"/>
      <c r="H31" s="145"/>
      <c r="I31" s="140">
        <f>_xlfn.XLOOKUP(H31,'CSF2.0'!$N$2:$N$7,'CSF2.0'!$M$2:$M$7,0)</f>
        <v>0</v>
      </c>
    </row>
    <row r="32" spans="1:9" s="134" customFormat="1" ht="57" x14ac:dyDescent="0.25">
      <c r="A32" s="134" t="str" cm="1">
        <f t="array" ref="A32">_xlfn.IFS(ISNUMBER(SEARCH("(??)",B32)),_xlfn.TEXTBEFORE(B32," ("),ISNUMBER(SEARCH("(??.??)",B32)),"Category",ISNUMBER(SEARCH("??.??-",B32)),"Subcategory",1=1,"")</f>
        <v>Subcategory</v>
      </c>
      <c r="B32" s="146" t="s">
        <v>197</v>
      </c>
      <c r="C32" s="114" t="s">
        <v>162</v>
      </c>
      <c r="D32" s="115"/>
      <c r="E32" s="114" t="s">
        <v>163</v>
      </c>
      <c r="F32" s="115"/>
      <c r="G32" s="118"/>
      <c r="H32" s="120" t="s">
        <v>149</v>
      </c>
      <c r="I32" s="140">
        <f>_xlfn.XLOOKUP(H32,'CSF2.0'!$N$2:$N$7,'CSF2.0'!$M$2:$M$7,0)</f>
        <v>3</v>
      </c>
    </row>
    <row r="33" spans="1:9" s="134" customFormat="1" ht="57" x14ac:dyDescent="0.25">
      <c r="A33" s="134" t="str" cm="1">
        <f t="array" ref="A33">_xlfn.IFS(ISNUMBER(SEARCH("(??)",B33)),_xlfn.TEXTBEFORE(B33," ("),ISNUMBER(SEARCH("(??.??)",B33)),"Category",ISNUMBER(SEARCH("??.??-",B33)),"Subcategory",1=1,"")</f>
        <v>Subcategory</v>
      </c>
      <c r="B33" s="146" t="s">
        <v>198</v>
      </c>
      <c r="C33" s="114" t="s">
        <v>162</v>
      </c>
      <c r="D33" s="115"/>
      <c r="E33" s="114" t="s">
        <v>165</v>
      </c>
      <c r="F33" s="115"/>
      <c r="G33" s="118"/>
      <c r="H33" s="120" t="s">
        <v>150</v>
      </c>
      <c r="I33" s="140">
        <f>_xlfn.XLOOKUP(H33,'CSF2.0'!$N$2:$N$7,'CSF2.0'!$M$2:$M$7,0)</f>
        <v>4</v>
      </c>
    </row>
    <row r="34" spans="1:9" s="134" customFormat="1" ht="57" x14ac:dyDescent="0.25">
      <c r="A34" s="134" t="str" cm="1">
        <f t="array" ref="A34">_xlfn.IFS(ISNUMBER(SEARCH("(??)",B34)),_xlfn.TEXTBEFORE(B34," ("),ISNUMBER(SEARCH("(??.??)",B34)),"Category",ISNUMBER(SEARCH("??.??-",B34)),"Subcategory",1=1,"")</f>
        <v>Subcategory</v>
      </c>
      <c r="B34" s="146" t="s">
        <v>199</v>
      </c>
      <c r="C34" s="114" t="s">
        <v>161</v>
      </c>
      <c r="D34" s="115"/>
      <c r="E34" s="114" t="s">
        <v>163</v>
      </c>
      <c r="F34" s="115"/>
      <c r="G34" s="118"/>
      <c r="H34" s="120" t="s">
        <v>150</v>
      </c>
      <c r="I34" s="140">
        <f>_xlfn.XLOOKUP(H34,'CSF2.0'!$N$2:$N$7,'CSF2.0'!$M$2:$M$7,0)</f>
        <v>4</v>
      </c>
    </row>
    <row r="35" spans="1:9" s="134" customFormat="1" ht="42.75" x14ac:dyDescent="0.25">
      <c r="A35" s="134" t="str" cm="1">
        <f t="array" ref="A35">_xlfn.IFS(ISNUMBER(SEARCH("(??)",B35)),_xlfn.TEXTBEFORE(B35," ("),ISNUMBER(SEARCH("(??.??)",B35)),"Category",ISNUMBER(SEARCH("??.??-",B35)),"Subcategory",1=1,"")</f>
        <v>Subcategory</v>
      </c>
      <c r="B35" s="146" t="s">
        <v>200</v>
      </c>
      <c r="C35" s="114" t="s">
        <v>164</v>
      </c>
      <c r="D35" s="115"/>
      <c r="E35" s="114" t="s">
        <v>164</v>
      </c>
      <c r="F35" s="115"/>
      <c r="G35" s="118"/>
      <c r="H35" s="120" t="s">
        <v>150</v>
      </c>
      <c r="I35" s="140">
        <f>_xlfn.XLOOKUP(H35,'CSF2.0'!$N$2:$N$7,'CSF2.0'!$M$2:$M$7,0)</f>
        <v>4</v>
      </c>
    </row>
    <row r="36" spans="1:9" s="134" customFormat="1" ht="71.25" x14ac:dyDescent="0.25">
      <c r="A36" s="134" t="str" cm="1">
        <f t="array" ref="A36">_xlfn.IFS(ISNUMBER(SEARCH("(??)",B36)),_xlfn.TEXTBEFORE(B36," ("),ISNUMBER(SEARCH("(??.??)",B36)),"Category",ISNUMBER(SEARCH("??.??-",B36)),"Subcategory",1=1,"")</f>
        <v>Subcategory</v>
      </c>
      <c r="B36" s="146" t="s">
        <v>201</v>
      </c>
      <c r="C36" s="114" t="s">
        <v>161</v>
      </c>
      <c r="D36" s="115"/>
      <c r="E36" s="114" t="s">
        <v>165</v>
      </c>
      <c r="F36" s="115"/>
      <c r="G36" s="118"/>
      <c r="H36" s="120" t="s">
        <v>150</v>
      </c>
      <c r="I36" s="140">
        <f>_xlfn.XLOOKUP(H36,'CSF2.0'!$N$2:$N$7,'CSF2.0'!$M$2:$M$7,0)</f>
        <v>4</v>
      </c>
    </row>
    <row r="37" spans="1:9" s="134" customFormat="1" ht="57" x14ac:dyDescent="0.25">
      <c r="A37" s="134" t="str" cm="1">
        <f t="array" ref="A37">_xlfn.IFS(ISNUMBER(SEARCH("(??)",B37)),_xlfn.TEXTBEFORE(B37," ("),ISNUMBER(SEARCH("(??.??)",B37)),"Category",ISNUMBER(SEARCH("??.??-",B37)),"Subcategory",1=1,"")</f>
        <v>Subcategory</v>
      </c>
      <c r="B37" s="146" t="s">
        <v>202</v>
      </c>
      <c r="C37" s="114" t="s">
        <v>162</v>
      </c>
      <c r="D37" s="115"/>
      <c r="E37" s="114" t="s">
        <v>165</v>
      </c>
      <c r="F37" s="115"/>
      <c r="G37" s="118"/>
      <c r="H37" s="120" t="s">
        <v>150</v>
      </c>
      <c r="I37" s="140">
        <f>_xlfn.XLOOKUP(H37,'CSF2.0'!$N$2:$N$7,'CSF2.0'!$M$2:$M$7,0)</f>
        <v>4</v>
      </c>
    </row>
    <row r="38" spans="1:9" s="134" customFormat="1" ht="71.25" x14ac:dyDescent="0.25">
      <c r="A38" s="134" t="str" cm="1">
        <f t="array" ref="A38">_xlfn.IFS(ISNUMBER(SEARCH("(??)",B38)),_xlfn.TEXTBEFORE(B38," ("),ISNUMBER(SEARCH("(??.??)",B38)),"Category",ISNUMBER(SEARCH("??.??-",B38)),"Subcategory",1=1,"")</f>
        <v>Subcategory</v>
      </c>
      <c r="B38" s="146" t="s">
        <v>203</v>
      </c>
      <c r="C38" s="114" t="s">
        <v>161</v>
      </c>
      <c r="D38" s="115"/>
      <c r="E38" s="114" t="s">
        <v>163</v>
      </c>
      <c r="F38" s="115"/>
      <c r="G38" s="118"/>
      <c r="H38" s="120" t="s">
        <v>150</v>
      </c>
      <c r="I38" s="140">
        <f>_xlfn.XLOOKUP(H38,'CSF2.0'!$N$2:$N$7,'CSF2.0'!$M$2:$M$7,0)</f>
        <v>4</v>
      </c>
    </row>
    <row r="39" spans="1:9" s="134" customFormat="1" ht="42.75" x14ac:dyDescent="0.25">
      <c r="A39" s="134" t="str" cm="1">
        <f t="array" ref="A39">_xlfn.IFS(ISNUMBER(SEARCH("(??)",B39)),_xlfn.TEXTBEFORE(B39," ("),ISNUMBER(SEARCH("(??.??)",B39)),"Category",ISNUMBER(SEARCH("??.??-",B39)),"Subcategory",1=1,"")</f>
        <v>Subcategory</v>
      </c>
      <c r="B39" s="146" t="s">
        <v>204</v>
      </c>
      <c r="C39" s="114" t="s">
        <v>162</v>
      </c>
      <c r="D39" s="115"/>
      <c r="E39" s="114" t="s">
        <v>165</v>
      </c>
      <c r="F39" s="115"/>
      <c r="G39" s="118"/>
      <c r="H39" s="120" t="s">
        <v>150</v>
      </c>
      <c r="I39" s="140">
        <f>_xlfn.XLOOKUP(H39,'CSF2.0'!$N$2:$N$7,'CSF2.0'!$M$2:$M$7,0)</f>
        <v>4</v>
      </c>
    </row>
    <row r="40" spans="1:9" s="134" customFormat="1" ht="71.25" x14ac:dyDescent="0.25">
      <c r="A40" s="134" t="str" cm="1">
        <f t="array" ref="A40">_xlfn.IFS(ISNUMBER(SEARCH("(??)",B40)),_xlfn.TEXTBEFORE(B40," ("),ISNUMBER(SEARCH("(??.??)",B40)),"Category",ISNUMBER(SEARCH("??.??-",B40)),"Subcategory",1=1,"")</f>
        <v>Subcategory</v>
      </c>
      <c r="B40" s="146" t="s">
        <v>205</v>
      </c>
      <c r="C40" s="114" t="s">
        <v>161</v>
      </c>
      <c r="D40" s="115"/>
      <c r="E40" s="114" t="s">
        <v>163</v>
      </c>
      <c r="F40" s="115"/>
      <c r="G40" s="118"/>
      <c r="H40" s="120" t="s">
        <v>150</v>
      </c>
      <c r="I40" s="140">
        <f>_xlfn.XLOOKUP(H40,'CSF2.0'!$N$2:$N$7,'CSF2.0'!$M$2:$M$7,0)</f>
        <v>4</v>
      </c>
    </row>
    <row r="41" spans="1:9" s="134" customFormat="1" ht="57" x14ac:dyDescent="0.25">
      <c r="A41" s="134" t="str" cm="1">
        <f t="array" ref="A41">_xlfn.IFS(ISNUMBER(SEARCH("(??)",B41)),_xlfn.TEXTBEFORE(B41," ("),ISNUMBER(SEARCH("(??.??)",B41)),"Category",ISNUMBER(SEARCH("??.??-",B41)),"Subcategory",1=1,"")</f>
        <v>Subcategory</v>
      </c>
      <c r="B41" s="146" t="s">
        <v>206</v>
      </c>
      <c r="C41" s="114" t="s">
        <v>162</v>
      </c>
      <c r="D41" s="115"/>
      <c r="E41" s="114" t="s">
        <v>163</v>
      </c>
      <c r="F41" s="115"/>
      <c r="G41" s="118"/>
      <c r="H41" s="120" t="s">
        <v>150</v>
      </c>
      <c r="I41" s="140">
        <f>_xlfn.XLOOKUP(H41,'CSF2.0'!$N$2:$N$7,'CSF2.0'!$M$2:$M$7,0)</f>
        <v>4</v>
      </c>
    </row>
    <row r="42" spans="1:9" s="134" customFormat="1" ht="43.5" x14ac:dyDescent="0.25">
      <c r="A42" s="134" t="str" cm="1">
        <f t="array" ref="A42">_xlfn.IFS(ISNUMBER(SEARCH("(??)",B42)),_xlfn.TEXTBEFORE(B42," ("),ISNUMBER(SEARCH("(??.??)",B42)),"Category",ISNUMBER(SEARCH("??.??-",B42)),"Subcategory",1=1,"")</f>
        <v>IDENTIFY</v>
      </c>
      <c r="B42" s="147" t="s">
        <v>293</v>
      </c>
      <c r="C42" s="148"/>
      <c r="D42" s="149"/>
      <c r="E42" s="148"/>
      <c r="F42" s="149"/>
      <c r="G42" s="150"/>
      <c r="H42" s="151"/>
      <c r="I42" s="140">
        <f>_xlfn.XLOOKUP(H42,'CSF2.0'!$N$2:$N$7,'CSF2.0'!$M$2:$M$7,0)</f>
        <v>0</v>
      </c>
    </row>
    <row r="43" spans="1:9" s="134" customFormat="1" ht="86.25" x14ac:dyDescent="0.25">
      <c r="A43" s="134" t="str" cm="1">
        <f t="array" ref="A43">_xlfn.IFS(ISNUMBER(SEARCH("(??)",B43)),_xlfn.TEXTBEFORE(B43," ("),ISNUMBER(SEARCH("(??.??)",B43)),"Category",ISNUMBER(SEARCH("??.??-",B43)),"Subcategory",1=1,"")</f>
        <v>Category</v>
      </c>
      <c r="B43" s="141" t="s">
        <v>294</v>
      </c>
      <c r="C43" s="142"/>
      <c r="D43" s="143"/>
      <c r="E43" s="142"/>
      <c r="F43" s="143"/>
      <c r="G43" s="144"/>
      <c r="H43" s="145"/>
      <c r="I43" s="140">
        <f>_xlfn.XLOOKUP(H43,'CSF2.0'!$N$2:$N$7,'CSF2.0'!$M$2:$M$7,0)</f>
        <v>0</v>
      </c>
    </row>
    <row r="44" spans="1:9" s="134" customFormat="1" ht="42.75" x14ac:dyDescent="0.25">
      <c r="A44" s="134" t="str" cm="1">
        <f t="array" ref="A44">_xlfn.IFS(ISNUMBER(SEARCH("(??)",B44)),_xlfn.TEXTBEFORE(B44," ("),ISNUMBER(SEARCH("(??.??)",B44)),"Category",ISNUMBER(SEARCH("??.??-",B44)),"Subcategory",1=1,"")</f>
        <v>Subcategory</v>
      </c>
      <c r="B44" s="146" t="s">
        <v>207</v>
      </c>
      <c r="C44" s="114" t="s">
        <v>164</v>
      </c>
      <c r="D44" s="115"/>
      <c r="E44" s="114" t="s">
        <v>165</v>
      </c>
      <c r="F44" s="115"/>
      <c r="G44" s="118"/>
      <c r="H44" s="120" t="s">
        <v>150</v>
      </c>
      <c r="I44" s="140">
        <f>_xlfn.XLOOKUP(H44,'CSF2.0'!$N$2:$N$7,'CSF2.0'!$M$2:$M$7,0)</f>
        <v>4</v>
      </c>
    </row>
    <row r="45" spans="1:9" s="134" customFormat="1" ht="42.75" x14ac:dyDescent="0.25">
      <c r="A45" s="134" t="str" cm="1">
        <f t="array" ref="A45">_xlfn.IFS(ISNUMBER(SEARCH("(??)",B45)),_xlfn.TEXTBEFORE(B45," ("),ISNUMBER(SEARCH("(??.??)",B45)),"Category",ISNUMBER(SEARCH("??.??-",B45)),"Subcategory",1=1,"")</f>
        <v>Subcategory</v>
      </c>
      <c r="B45" s="146" t="s">
        <v>208</v>
      </c>
      <c r="C45" s="114" t="s">
        <v>161</v>
      </c>
      <c r="D45" s="115"/>
      <c r="E45" s="114" t="s">
        <v>163</v>
      </c>
      <c r="F45" s="115"/>
      <c r="G45" s="118"/>
      <c r="H45" s="120" t="s">
        <v>150</v>
      </c>
      <c r="I45" s="140">
        <f>_xlfn.XLOOKUP(H45,'CSF2.0'!$N$2:$N$7,'CSF2.0'!$M$2:$M$7,0)</f>
        <v>4</v>
      </c>
    </row>
    <row r="46" spans="1:9" s="134" customFormat="1" ht="57" x14ac:dyDescent="0.25">
      <c r="A46" s="134" t="str" cm="1">
        <f t="array" ref="A46">_xlfn.IFS(ISNUMBER(SEARCH("(??)",B46)),_xlfn.TEXTBEFORE(B46," ("),ISNUMBER(SEARCH("(??.??)",B46)),"Category",ISNUMBER(SEARCH("??.??-",B46)),"Subcategory",1=1,"")</f>
        <v>Subcategory</v>
      </c>
      <c r="B46" s="146" t="s">
        <v>209</v>
      </c>
      <c r="C46" s="114" t="s">
        <v>162</v>
      </c>
      <c r="D46" s="115"/>
      <c r="E46" s="114" t="s">
        <v>163</v>
      </c>
      <c r="F46" s="115"/>
      <c r="G46" s="118"/>
      <c r="H46" s="120" t="s">
        <v>150</v>
      </c>
      <c r="I46" s="140">
        <f>_xlfn.XLOOKUP(H46,'CSF2.0'!$N$2:$N$7,'CSF2.0'!$M$2:$M$7,0)</f>
        <v>4</v>
      </c>
    </row>
    <row r="47" spans="1:9" s="134" customFormat="1" ht="28.5" x14ac:dyDescent="0.25">
      <c r="A47" s="134" t="str" cm="1">
        <f t="array" ref="A47">_xlfn.IFS(ISNUMBER(SEARCH("(??)",B47)),_xlfn.TEXTBEFORE(B47," ("),ISNUMBER(SEARCH("(??.??)",B47)),"Category",ISNUMBER(SEARCH("??.??-",B47)),"Subcategory",1=1,"")</f>
        <v>Subcategory</v>
      </c>
      <c r="B47" s="146" t="s">
        <v>210</v>
      </c>
      <c r="C47" s="114" t="s">
        <v>162</v>
      </c>
      <c r="D47" s="115"/>
      <c r="E47" s="114" t="s">
        <v>164</v>
      </c>
      <c r="F47" s="115"/>
      <c r="G47" s="118"/>
      <c r="H47" s="120" t="s">
        <v>150</v>
      </c>
      <c r="I47" s="140">
        <f>_xlfn.XLOOKUP(H47,'CSF2.0'!$N$2:$N$7,'CSF2.0'!$M$2:$M$7,0)</f>
        <v>4</v>
      </c>
    </row>
    <row r="48" spans="1:9" s="134" customFormat="1" ht="42.75" x14ac:dyDescent="0.25">
      <c r="A48" s="134" t="str" cm="1">
        <f t="array" ref="A48">_xlfn.IFS(ISNUMBER(SEARCH("(??)",B48)),_xlfn.TEXTBEFORE(B48," ("),ISNUMBER(SEARCH("(??.??)",B48)),"Category",ISNUMBER(SEARCH("??.??-",B48)),"Subcategory",1=1,"")</f>
        <v>Subcategory</v>
      </c>
      <c r="B48" s="146" t="s">
        <v>211</v>
      </c>
      <c r="C48" s="114" t="s">
        <v>162</v>
      </c>
      <c r="D48" s="115"/>
      <c r="E48" s="114" t="s">
        <v>165</v>
      </c>
      <c r="F48" s="115"/>
      <c r="G48" s="118"/>
      <c r="H48" s="120" t="s">
        <v>150</v>
      </c>
      <c r="I48" s="140">
        <f>_xlfn.XLOOKUP(H48,'CSF2.0'!$N$2:$N$7,'CSF2.0'!$M$2:$M$7,0)</f>
        <v>4</v>
      </c>
    </row>
    <row r="49" spans="1:9" s="134" customFormat="1" ht="42.75" x14ac:dyDescent="0.25">
      <c r="A49" s="134" t="str" cm="1">
        <f t="array" ref="A49">_xlfn.IFS(ISNUMBER(SEARCH("(??)",B49)),_xlfn.TEXTBEFORE(B49," ("),ISNUMBER(SEARCH("(??.??)",B49)),"Category",ISNUMBER(SEARCH("??.??-",B49)),"Subcategory",1=1,"")</f>
        <v>Subcategory</v>
      </c>
      <c r="B49" s="146" t="s">
        <v>212</v>
      </c>
      <c r="C49" s="114" t="s">
        <v>162</v>
      </c>
      <c r="D49" s="115"/>
      <c r="E49" s="114" t="s">
        <v>164</v>
      </c>
      <c r="F49" s="115"/>
      <c r="G49" s="118"/>
      <c r="H49" s="120" t="s">
        <v>150</v>
      </c>
      <c r="I49" s="140">
        <f>_xlfn.XLOOKUP(H49,'CSF2.0'!$N$2:$N$7,'CSF2.0'!$M$2:$M$7,0)</f>
        <v>4</v>
      </c>
    </row>
    <row r="50" spans="1:9" s="134" customFormat="1" ht="42.75" x14ac:dyDescent="0.25">
      <c r="A50" s="134" t="str" cm="1">
        <f t="array" ref="A50">_xlfn.IFS(ISNUMBER(SEARCH("(??)",B50)),_xlfn.TEXTBEFORE(B50," ("),ISNUMBER(SEARCH("(??.??)",B50)),"Category",ISNUMBER(SEARCH("??.??-",B50)),"Subcategory",1=1,"")</f>
        <v>Subcategory</v>
      </c>
      <c r="B50" s="146" t="s">
        <v>213</v>
      </c>
      <c r="C50" s="114" t="s">
        <v>162</v>
      </c>
      <c r="D50" s="115"/>
      <c r="E50" s="114" t="s">
        <v>165</v>
      </c>
      <c r="F50" s="115"/>
      <c r="G50" s="118"/>
      <c r="H50" s="120" t="s">
        <v>150</v>
      </c>
      <c r="I50" s="140">
        <f>_xlfn.XLOOKUP(H50,'CSF2.0'!$N$2:$N$7,'CSF2.0'!$M$2:$M$7,0)</f>
        <v>4</v>
      </c>
    </row>
    <row r="51" spans="1:9" s="134" customFormat="1" ht="43.5" x14ac:dyDescent="0.25">
      <c r="A51" s="134" t="str" cm="1">
        <f t="array" ref="A51">_xlfn.IFS(ISNUMBER(SEARCH("(??)",B51)),_xlfn.TEXTBEFORE(B51," ("),ISNUMBER(SEARCH("(??.??)",B51)),"Category",ISNUMBER(SEARCH("??.??-",B51)),"Subcategory",1=1,"")</f>
        <v>Category</v>
      </c>
      <c r="B51" s="141" t="s">
        <v>295</v>
      </c>
      <c r="C51" s="142"/>
      <c r="D51" s="143"/>
      <c r="E51" s="142"/>
      <c r="F51" s="143"/>
      <c r="G51" s="144"/>
      <c r="H51" s="145"/>
      <c r="I51" s="140">
        <f>_xlfn.XLOOKUP(H51,'CSF2.0'!$N$2:$N$7,'CSF2.0'!$M$2:$M$7,0)</f>
        <v>0</v>
      </c>
    </row>
    <row r="52" spans="1:9" s="134" customFormat="1" ht="42.75" x14ac:dyDescent="0.25">
      <c r="A52" s="134" t="str" cm="1">
        <f t="array" ref="A52">_xlfn.IFS(ISNUMBER(SEARCH("(??)",B52)),_xlfn.TEXTBEFORE(B52," ("),ISNUMBER(SEARCH("(??.??)",B52)),"Category",ISNUMBER(SEARCH("??.??-",B52)),"Subcategory",1=1,"")</f>
        <v>Subcategory</v>
      </c>
      <c r="B52" s="146" t="s">
        <v>214</v>
      </c>
      <c r="C52" s="114" t="s">
        <v>161</v>
      </c>
      <c r="D52" s="115"/>
      <c r="E52" s="114" t="s">
        <v>165</v>
      </c>
      <c r="F52" s="115"/>
      <c r="G52" s="118"/>
      <c r="H52" s="120" t="s">
        <v>146</v>
      </c>
      <c r="I52" s="140">
        <f>_xlfn.XLOOKUP(H52,'CSF2.0'!$N$2:$N$7,'CSF2.0'!$M$2:$M$7,0)</f>
        <v>0</v>
      </c>
    </row>
    <row r="53" spans="1:9" s="134" customFormat="1" ht="42.75" x14ac:dyDescent="0.25">
      <c r="A53" s="134" t="str" cm="1">
        <f t="array" ref="A53">_xlfn.IFS(ISNUMBER(SEARCH("(??)",B53)),_xlfn.TEXTBEFORE(B53," ("),ISNUMBER(SEARCH("(??.??)",B53)),"Category",ISNUMBER(SEARCH("??.??-",B53)),"Subcategory",1=1,"")</f>
        <v>Subcategory</v>
      </c>
      <c r="B53" s="146" t="s">
        <v>215</v>
      </c>
      <c r="C53" s="114" t="s">
        <v>161</v>
      </c>
      <c r="D53" s="115"/>
      <c r="E53" s="114" t="s">
        <v>164</v>
      </c>
      <c r="F53" s="115"/>
      <c r="G53" s="118"/>
      <c r="H53" s="120" t="s">
        <v>148</v>
      </c>
      <c r="I53" s="140">
        <f>_xlfn.XLOOKUP(H53,'CSF2.0'!$N$2:$N$7,'CSF2.0'!$M$2:$M$7,0)</f>
        <v>2</v>
      </c>
    </row>
    <row r="54" spans="1:9" s="134" customFormat="1" ht="42.75" x14ac:dyDescent="0.25">
      <c r="A54" s="134" t="str" cm="1">
        <f t="array" ref="A54">_xlfn.IFS(ISNUMBER(SEARCH("(??)",B54)),_xlfn.TEXTBEFORE(B54," ("),ISNUMBER(SEARCH("(??.??)",B54)),"Category",ISNUMBER(SEARCH("??.??-",B54)),"Subcategory",1=1,"")</f>
        <v>Subcategory</v>
      </c>
      <c r="B54" s="146" t="s">
        <v>216</v>
      </c>
      <c r="C54" s="114" t="s">
        <v>164</v>
      </c>
      <c r="D54" s="115"/>
      <c r="E54" s="114" t="s">
        <v>162</v>
      </c>
      <c r="F54" s="115"/>
      <c r="G54" s="118"/>
      <c r="H54" s="120" t="s">
        <v>146</v>
      </c>
      <c r="I54" s="140">
        <f>_xlfn.XLOOKUP(H54,'CSF2.0'!$N$2:$N$7,'CSF2.0'!$M$2:$M$7,0)</f>
        <v>0</v>
      </c>
    </row>
    <row r="55" spans="1:9" s="134" customFormat="1" ht="42.75" x14ac:dyDescent="0.25">
      <c r="A55" s="134" t="str" cm="1">
        <f t="array" ref="A55">_xlfn.IFS(ISNUMBER(SEARCH("(??)",B55)),_xlfn.TEXTBEFORE(B55," ("),ISNUMBER(SEARCH("(??.??)",B55)),"Category",ISNUMBER(SEARCH("??.??-",B55)),"Subcategory",1=1,"")</f>
        <v>Subcategory</v>
      </c>
      <c r="B55" s="146" t="s">
        <v>217</v>
      </c>
      <c r="C55" s="114" t="s">
        <v>161</v>
      </c>
      <c r="D55" s="115"/>
      <c r="E55" s="114" t="s">
        <v>165</v>
      </c>
      <c r="F55" s="115"/>
      <c r="G55" s="118"/>
      <c r="H55" s="120" t="s">
        <v>148</v>
      </c>
      <c r="I55" s="140">
        <f>_xlfn.XLOOKUP(H55,'CSF2.0'!$N$2:$N$7,'CSF2.0'!$M$2:$M$7,0)</f>
        <v>2</v>
      </c>
    </row>
    <row r="56" spans="1:9" s="134" customFormat="1" ht="57" x14ac:dyDescent="0.25">
      <c r="A56" s="134" t="str" cm="1">
        <f t="array" ref="A56">_xlfn.IFS(ISNUMBER(SEARCH("(??)",B56)),_xlfn.TEXTBEFORE(B56," ("),ISNUMBER(SEARCH("(??.??)",B56)),"Category",ISNUMBER(SEARCH("??.??-",B56)),"Subcategory",1=1,"")</f>
        <v>Subcategory</v>
      </c>
      <c r="B56" s="146" t="s">
        <v>218</v>
      </c>
      <c r="C56" s="114" t="s">
        <v>162</v>
      </c>
      <c r="D56" s="115"/>
      <c r="E56" s="114" t="s">
        <v>165</v>
      </c>
      <c r="F56" s="115"/>
      <c r="G56" s="118"/>
      <c r="H56" s="120" t="s">
        <v>148</v>
      </c>
      <c r="I56" s="140">
        <f>_xlfn.XLOOKUP(H56,'CSF2.0'!$N$2:$N$7,'CSF2.0'!$M$2:$M$7,0)</f>
        <v>2</v>
      </c>
    </row>
    <row r="57" spans="1:9" s="134" customFormat="1" ht="42.75" x14ac:dyDescent="0.25">
      <c r="A57" s="134" t="str" cm="1">
        <f t="array" ref="A57">_xlfn.IFS(ISNUMBER(SEARCH("(??)",B57)),_xlfn.TEXTBEFORE(B57," ("),ISNUMBER(SEARCH("(??.??)",B57)),"Category",ISNUMBER(SEARCH("??.??-",B57)),"Subcategory",1=1,"")</f>
        <v>Subcategory</v>
      </c>
      <c r="B57" s="146" t="s">
        <v>219</v>
      </c>
      <c r="C57" s="114" t="s">
        <v>161</v>
      </c>
      <c r="D57" s="115"/>
      <c r="E57" s="114" t="s">
        <v>164</v>
      </c>
      <c r="F57" s="115"/>
      <c r="G57" s="118"/>
      <c r="H57" s="120" t="s">
        <v>148</v>
      </c>
      <c r="I57" s="140">
        <f>_xlfn.XLOOKUP(H57,'CSF2.0'!$N$2:$N$7,'CSF2.0'!$M$2:$M$7,0)</f>
        <v>2</v>
      </c>
    </row>
    <row r="58" spans="1:9" s="134" customFormat="1" ht="42.75" x14ac:dyDescent="0.25">
      <c r="A58" s="134" t="str" cm="1">
        <f t="array" ref="A58">_xlfn.IFS(ISNUMBER(SEARCH("(??)",B58)),_xlfn.TEXTBEFORE(B58," ("),ISNUMBER(SEARCH("(??.??)",B58)),"Category",ISNUMBER(SEARCH("??.??-",B58)),"Subcategory",1=1,"")</f>
        <v>Subcategory</v>
      </c>
      <c r="B58" s="146" t="s">
        <v>220</v>
      </c>
      <c r="C58" s="114" t="s">
        <v>164</v>
      </c>
      <c r="D58" s="115"/>
      <c r="E58" s="114" t="s">
        <v>164</v>
      </c>
      <c r="F58" s="115"/>
      <c r="G58" s="118"/>
      <c r="H58" s="120" t="s">
        <v>148</v>
      </c>
      <c r="I58" s="140">
        <f>_xlfn.XLOOKUP(H58,'CSF2.0'!$N$2:$N$7,'CSF2.0'!$M$2:$M$7,0)</f>
        <v>2</v>
      </c>
    </row>
    <row r="59" spans="1:9" s="134" customFormat="1" ht="42.75" x14ac:dyDescent="0.25">
      <c r="A59" s="134" t="str" cm="1">
        <f t="array" ref="A59">_xlfn.IFS(ISNUMBER(SEARCH("(??)",B59)),_xlfn.TEXTBEFORE(B59," ("),ISNUMBER(SEARCH("(??.??)",B59)),"Category",ISNUMBER(SEARCH("??.??-",B59)),"Subcategory",1=1,"")</f>
        <v>Subcategory</v>
      </c>
      <c r="B59" s="146" t="s">
        <v>221</v>
      </c>
      <c r="C59" s="114" t="s">
        <v>161</v>
      </c>
      <c r="D59" s="115"/>
      <c r="E59" s="114" t="s">
        <v>164</v>
      </c>
      <c r="F59" s="115"/>
      <c r="G59" s="118"/>
      <c r="H59" s="120" t="s">
        <v>146</v>
      </c>
      <c r="I59" s="140">
        <f>_xlfn.XLOOKUP(H59,'CSF2.0'!$N$2:$N$7,'CSF2.0'!$M$2:$M$7,0)</f>
        <v>0</v>
      </c>
    </row>
    <row r="60" spans="1:9" s="134" customFormat="1" ht="42.75" x14ac:dyDescent="0.25">
      <c r="A60" s="134" t="str" cm="1">
        <f t="array" ref="A60">_xlfn.IFS(ISNUMBER(SEARCH("(??)",B60)),_xlfn.TEXTBEFORE(B60," ("),ISNUMBER(SEARCH("(??.??)",B60)),"Category",ISNUMBER(SEARCH("??.??-",B60)),"Subcategory",1=1,"")</f>
        <v>Subcategory</v>
      </c>
      <c r="B60" s="146" t="s">
        <v>222</v>
      </c>
      <c r="C60" s="114" t="s">
        <v>162</v>
      </c>
      <c r="D60" s="115"/>
      <c r="E60" s="114" t="s">
        <v>164</v>
      </c>
      <c r="F60" s="115"/>
      <c r="G60" s="118"/>
      <c r="H60" s="120" t="s">
        <v>148</v>
      </c>
      <c r="I60" s="140">
        <f>_xlfn.XLOOKUP(H60,'CSF2.0'!$N$2:$N$7,'CSF2.0'!$M$2:$M$7,0)</f>
        <v>2</v>
      </c>
    </row>
    <row r="61" spans="1:9" s="134" customFormat="1" ht="28.5" x14ac:dyDescent="0.25">
      <c r="A61" s="134" t="str" cm="1">
        <f t="array" ref="A61">_xlfn.IFS(ISNUMBER(SEARCH("(??)",B61)),_xlfn.TEXTBEFORE(B61," ("),ISNUMBER(SEARCH("(??.??)",B61)),"Category",ISNUMBER(SEARCH("??.??-",B61)),"Subcategory",1=1,"")</f>
        <v>Subcategory</v>
      </c>
      <c r="B61" s="146" t="s">
        <v>223</v>
      </c>
      <c r="C61" s="114" t="s">
        <v>161</v>
      </c>
      <c r="D61" s="115"/>
      <c r="E61" s="114" t="s">
        <v>164</v>
      </c>
      <c r="F61" s="115"/>
      <c r="G61" s="118"/>
      <c r="H61" s="120" t="s">
        <v>148</v>
      </c>
      <c r="I61" s="140">
        <f>_xlfn.XLOOKUP(H61,'CSF2.0'!$N$2:$N$7,'CSF2.0'!$M$2:$M$7,0)</f>
        <v>2</v>
      </c>
    </row>
    <row r="62" spans="1:9" s="134" customFormat="1" ht="57.75" x14ac:dyDescent="0.25">
      <c r="A62" s="134" t="str" cm="1">
        <f t="array" ref="A62">_xlfn.IFS(ISNUMBER(SEARCH("(??)",B62)),_xlfn.TEXTBEFORE(B62," ("),ISNUMBER(SEARCH("(??.??)",B62)),"Category",ISNUMBER(SEARCH("??.??-",B62)),"Subcategory",1=1,"")</f>
        <v>Category</v>
      </c>
      <c r="B62" s="141" t="s">
        <v>296</v>
      </c>
      <c r="C62" s="142"/>
      <c r="D62" s="143"/>
      <c r="E62" s="142"/>
      <c r="F62" s="143"/>
      <c r="G62" s="144"/>
      <c r="H62" s="145"/>
      <c r="I62" s="140">
        <f>_xlfn.XLOOKUP(H62,'CSF2.0'!$N$2:$N$7,'CSF2.0'!$M$2:$M$7,0)</f>
        <v>0</v>
      </c>
    </row>
    <row r="63" spans="1:9" s="134" customFormat="1" ht="28.5" x14ac:dyDescent="0.25">
      <c r="A63" s="134" t="str" cm="1">
        <f t="array" ref="A63">_xlfn.IFS(ISNUMBER(SEARCH("(??)",B63)),_xlfn.TEXTBEFORE(B63," ("),ISNUMBER(SEARCH("(??.??)",B63)),"Category",ISNUMBER(SEARCH("??.??-",B63)),"Subcategory",1=1,"")</f>
        <v>Subcategory</v>
      </c>
      <c r="B63" s="146" t="s">
        <v>224</v>
      </c>
      <c r="C63" s="114" t="s">
        <v>161</v>
      </c>
      <c r="D63" s="115"/>
      <c r="E63" s="114" t="s">
        <v>163</v>
      </c>
      <c r="F63" s="115"/>
      <c r="G63" s="118"/>
      <c r="H63" s="120" t="s">
        <v>149</v>
      </c>
      <c r="I63" s="140">
        <f>_xlfn.XLOOKUP(H63,'CSF2.0'!$N$2:$N$7,'CSF2.0'!$M$2:$M$7,0)</f>
        <v>3</v>
      </c>
    </row>
    <row r="64" spans="1:9" s="134" customFormat="1" ht="57" x14ac:dyDescent="0.25">
      <c r="A64" s="134" t="str" cm="1">
        <f t="array" ref="A64">_xlfn.IFS(ISNUMBER(SEARCH("(??)",B64)),_xlfn.TEXTBEFORE(B64," ("),ISNUMBER(SEARCH("(??.??)",B64)),"Category",ISNUMBER(SEARCH("??.??-",B64)),"Subcategory",1=1,"")</f>
        <v>Subcategory</v>
      </c>
      <c r="B64" s="146" t="s">
        <v>225</v>
      </c>
      <c r="C64" s="114" t="s">
        <v>162</v>
      </c>
      <c r="D64" s="115"/>
      <c r="E64" s="114" t="s">
        <v>165</v>
      </c>
      <c r="F64" s="115"/>
      <c r="G64" s="118"/>
      <c r="H64" s="120" t="s">
        <v>149</v>
      </c>
      <c r="I64" s="140">
        <f>_xlfn.XLOOKUP(H64,'CSF2.0'!$N$2:$N$7,'CSF2.0'!$M$2:$M$7,0)</f>
        <v>3</v>
      </c>
    </row>
    <row r="65" spans="1:9" s="134" customFormat="1" ht="42.75" x14ac:dyDescent="0.25">
      <c r="A65" s="134" t="str" cm="1">
        <f t="array" ref="A65">_xlfn.IFS(ISNUMBER(SEARCH("(??)",B65)),_xlfn.TEXTBEFORE(B65," ("),ISNUMBER(SEARCH("(??.??)",B65)),"Category",ISNUMBER(SEARCH("??.??-",B65)),"Subcategory",1=1,"")</f>
        <v>Subcategory</v>
      </c>
      <c r="B65" s="146" t="s">
        <v>226</v>
      </c>
      <c r="C65" s="114" t="s">
        <v>161</v>
      </c>
      <c r="D65" s="115"/>
      <c r="E65" s="114" t="s">
        <v>165</v>
      </c>
      <c r="F65" s="115"/>
      <c r="G65" s="118"/>
      <c r="H65" s="120" t="s">
        <v>149</v>
      </c>
      <c r="I65" s="140">
        <f>_xlfn.XLOOKUP(H65,'CSF2.0'!$N$2:$N$7,'CSF2.0'!$M$2:$M$7,0)</f>
        <v>3</v>
      </c>
    </row>
    <row r="66" spans="1:9" s="134" customFormat="1" ht="57" x14ac:dyDescent="0.25">
      <c r="A66" s="134" t="str" cm="1">
        <f t="array" ref="A66">_xlfn.IFS(ISNUMBER(SEARCH("(??)",B66)),_xlfn.TEXTBEFORE(B66," ("),ISNUMBER(SEARCH("(??.??)",B66)),"Category",ISNUMBER(SEARCH("??.??-",B66)),"Subcategory",1=1,"")</f>
        <v>Subcategory</v>
      </c>
      <c r="B66" s="146" t="s">
        <v>227</v>
      </c>
      <c r="C66" s="114" t="s">
        <v>162</v>
      </c>
      <c r="D66" s="115"/>
      <c r="E66" s="114" t="s">
        <v>164</v>
      </c>
      <c r="F66" s="115"/>
      <c r="G66" s="118"/>
      <c r="H66" s="120" t="s">
        <v>149</v>
      </c>
      <c r="I66" s="140">
        <f>_xlfn.XLOOKUP(H66,'CSF2.0'!$N$2:$N$7,'CSF2.0'!$M$2:$M$7,0)</f>
        <v>3</v>
      </c>
    </row>
    <row r="67" spans="1:9" s="134" customFormat="1" ht="43.5" x14ac:dyDescent="0.25">
      <c r="A67" s="134" t="str" cm="1">
        <f t="array" ref="A67">_xlfn.IFS(ISNUMBER(SEARCH("(??)",B67)),_xlfn.TEXTBEFORE(B67," ("),ISNUMBER(SEARCH("(??.??)",B67)),"Category",ISNUMBER(SEARCH("??.??-",B67)),"Subcategory",1=1,"")</f>
        <v>PROTECT</v>
      </c>
      <c r="B67" s="152" t="s">
        <v>297</v>
      </c>
      <c r="C67" s="153"/>
      <c r="D67" s="154"/>
      <c r="E67" s="153"/>
      <c r="F67" s="154"/>
      <c r="G67" s="155"/>
      <c r="H67" s="156"/>
      <c r="I67" s="140">
        <f>_xlfn.XLOOKUP(H67,'CSF2.0'!$N$2:$N$7,'CSF2.0'!$M$2:$M$7,0)</f>
        <v>0</v>
      </c>
    </row>
    <row r="68" spans="1:9" s="134" customFormat="1" ht="87" x14ac:dyDescent="0.25">
      <c r="A68" s="134" t="str" cm="1">
        <f t="array" ref="A68">_xlfn.IFS(ISNUMBER(SEARCH("(??)",B68)),_xlfn.TEXTBEFORE(B68," ("),ISNUMBER(SEARCH("(??.??)",B68)),"Category",ISNUMBER(SEARCH("??.??-",B68)),"Subcategory",1=1,"")</f>
        <v>Category</v>
      </c>
      <c r="B68" s="141" t="s">
        <v>298</v>
      </c>
      <c r="C68" s="142"/>
      <c r="D68" s="143"/>
      <c r="E68" s="142"/>
      <c r="F68" s="143"/>
      <c r="G68" s="144"/>
      <c r="H68" s="145"/>
      <c r="I68" s="140">
        <f>_xlfn.XLOOKUP(H68,'CSF2.0'!$N$2:$N$7,'CSF2.0'!$M$2:$M$7,0)</f>
        <v>0</v>
      </c>
    </row>
    <row r="69" spans="1:9" s="134" customFormat="1" ht="42.75" x14ac:dyDescent="0.25">
      <c r="A69" s="134" t="str" cm="1">
        <f t="array" ref="A69">_xlfn.IFS(ISNUMBER(SEARCH("(??)",B69)),_xlfn.TEXTBEFORE(B69," ("),ISNUMBER(SEARCH("(??.??)",B69)),"Category",ISNUMBER(SEARCH("??.??-",B69)),"Subcategory",1=1,"")</f>
        <v>Subcategory</v>
      </c>
      <c r="B69" s="146" t="s">
        <v>228</v>
      </c>
      <c r="C69" s="114" t="s">
        <v>162</v>
      </c>
      <c r="D69" s="115"/>
      <c r="E69" s="114" t="s">
        <v>165</v>
      </c>
      <c r="F69" s="115"/>
      <c r="G69" s="118"/>
      <c r="H69" s="120" t="s">
        <v>147</v>
      </c>
      <c r="I69" s="140">
        <f>_xlfn.XLOOKUP(H69,'CSF2.0'!$N$2:$N$7,'CSF2.0'!$M$2:$M$7,0)</f>
        <v>1</v>
      </c>
    </row>
    <row r="70" spans="1:9" s="134" customFormat="1" ht="42.75" x14ac:dyDescent="0.25">
      <c r="A70" s="134" t="str" cm="1">
        <f t="array" ref="A70">_xlfn.IFS(ISNUMBER(SEARCH("(??)",B70)),_xlfn.TEXTBEFORE(B70," ("),ISNUMBER(SEARCH("(??.??)",B70)),"Category",ISNUMBER(SEARCH("??.??-",B70)),"Subcategory",1=1,"")</f>
        <v>Subcategory</v>
      </c>
      <c r="B70" s="146" t="s">
        <v>229</v>
      </c>
      <c r="C70" s="114" t="s">
        <v>161</v>
      </c>
      <c r="D70" s="115"/>
      <c r="E70" s="114" t="s">
        <v>164</v>
      </c>
      <c r="F70" s="115"/>
      <c r="G70" s="118"/>
      <c r="H70" s="120" t="s">
        <v>147</v>
      </c>
      <c r="I70" s="140">
        <f>_xlfn.XLOOKUP(H70,'CSF2.0'!$N$2:$N$7,'CSF2.0'!$M$2:$M$7,0)</f>
        <v>1</v>
      </c>
    </row>
    <row r="71" spans="1:9" s="134" customFormat="1" ht="28.5" x14ac:dyDescent="0.25">
      <c r="A71" s="134" t="str" cm="1">
        <f t="array" ref="A71">_xlfn.IFS(ISNUMBER(SEARCH("(??)",B71)),_xlfn.TEXTBEFORE(B71," ("),ISNUMBER(SEARCH("(??.??)",B71)),"Category",ISNUMBER(SEARCH("??.??-",B71)),"Subcategory",1=1,"")</f>
        <v>Subcategory</v>
      </c>
      <c r="B71" s="146" t="s">
        <v>230</v>
      </c>
      <c r="C71" s="114" t="s">
        <v>161</v>
      </c>
      <c r="D71" s="115"/>
      <c r="E71" s="114" t="s">
        <v>165</v>
      </c>
      <c r="F71" s="115"/>
      <c r="G71" s="118"/>
      <c r="H71" s="120" t="s">
        <v>147</v>
      </c>
      <c r="I71" s="140">
        <f>_xlfn.XLOOKUP(H71,'CSF2.0'!$N$2:$N$7,'CSF2.0'!$M$2:$M$7,0)</f>
        <v>1</v>
      </c>
    </row>
    <row r="72" spans="1:9" s="134" customFormat="1" ht="28.5" x14ac:dyDescent="0.25">
      <c r="A72" s="134" t="str" cm="1">
        <f t="array" ref="A72">_xlfn.IFS(ISNUMBER(SEARCH("(??)",B72)),_xlfn.TEXTBEFORE(B72," ("),ISNUMBER(SEARCH("(??.??)",B72)),"Category",ISNUMBER(SEARCH("??.??-",B72)),"Subcategory",1=1,"")</f>
        <v>Subcategory</v>
      </c>
      <c r="B72" s="146" t="s">
        <v>231</v>
      </c>
      <c r="C72" s="114" t="s">
        <v>162</v>
      </c>
      <c r="D72" s="115"/>
      <c r="E72" s="114" t="s">
        <v>164</v>
      </c>
      <c r="F72" s="115"/>
      <c r="G72" s="118"/>
      <c r="H72" s="120" t="s">
        <v>147</v>
      </c>
      <c r="I72" s="140">
        <f>_xlfn.XLOOKUP(H72,'CSF2.0'!$N$2:$N$7,'CSF2.0'!$M$2:$M$7,0)</f>
        <v>1</v>
      </c>
    </row>
    <row r="73" spans="1:9" s="134" customFormat="1" ht="71.25" x14ac:dyDescent="0.25">
      <c r="A73" s="134" t="str" cm="1">
        <f t="array" ref="A73">_xlfn.IFS(ISNUMBER(SEARCH("(??)",B73)),_xlfn.TEXTBEFORE(B73," ("),ISNUMBER(SEARCH("(??.??)",B73)),"Category",ISNUMBER(SEARCH("??.??-",B73)),"Subcategory",1=1,"")</f>
        <v>Subcategory</v>
      </c>
      <c r="B73" s="146" t="s">
        <v>232</v>
      </c>
      <c r="C73" s="114" t="s">
        <v>162</v>
      </c>
      <c r="D73" s="115"/>
      <c r="E73" s="114" t="s">
        <v>163</v>
      </c>
      <c r="F73" s="115"/>
      <c r="G73" s="118"/>
      <c r="H73" s="120" t="s">
        <v>147</v>
      </c>
      <c r="I73" s="140">
        <f>_xlfn.XLOOKUP(H73,'CSF2.0'!$N$2:$N$7,'CSF2.0'!$M$2:$M$7,0)</f>
        <v>1</v>
      </c>
    </row>
    <row r="74" spans="1:9" s="134" customFormat="1" ht="42.75" x14ac:dyDescent="0.25">
      <c r="A74" s="134" t="str" cm="1">
        <f t="array" ref="A74">_xlfn.IFS(ISNUMBER(SEARCH("(??)",B74)),_xlfn.TEXTBEFORE(B74," ("),ISNUMBER(SEARCH("(??.??)",B74)),"Category",ISNUMBER(SEARCH("??.??-",B74)),"Subcategory",1=1,"")</f>
        <v>Subcategory</v>
      </c>
      <c r="B74" s="146" t="s">
        <v>233</v>
      </c>
      <c r="C74" s="114" t="s">
        <v>161</v>
      </c>
      <c r="D74" s="115"/>
      <c r="E74" s="114" t="s">
        <v>165</v>
      </c>
      <c r="F74" s="115"/>
      <c r="G74" s="118"/>
      <c r="H74" s="120" t="s">
        <v>147</v>
      </c>
      <c r="I74" s="140">
        <f>_xlfn.XLOOKUP(H74,'CSF2.0'!$N$2:$N$7,'CSF2.0'!$M$2:$M$7,0)</f>
        <v>1</v>
      </c>
    </row>
    <row r="75" spans="1:9" s="134" customFormat="1" ht="57.75" x14ac:dyDescent="0.25">
      <c r="A75" s="134" t="str" cm="1">
        <f t="array" ref="A75">_xlfn.IFS(ISNUMBER(SEARCH("(??)",B75)),_xlfn.TEXTBEFORE(B75," ("),ISNUMBER(SEARCH("(??.??)",B75)),"Category",ISNUMBER(SEARCH("??.??-",B75)),"Subcategory",1=1,"")</f>
        <v>Category</v>
      </c>
      <c r="B75" s="141" t="s">
        <v>299</v>
      </c>
      <c r="C75" s="142"/>
      <c r="D75" s="143"/>
      <c r="E75" s="142"/>
      <c r="F75" s="143"/>
      <c r="G75" s="144"/>
      <c r="H75" s="145"/>
      <c r="I75" s="140">
        <f>_xlfn.XLOOKUP(H75,'CSF2.0'!$N$2:$N$7,'CSF2.0'!$M$2:$M$7,0)</f>
        <v>0</v>
      </c>
    </row>
    <row r="76" spans="1:9" s="134" customFormat="1" ht="57" x14ac:dyDescent="0.25">
      <c r="A76" s="134" t="str" cm="1">
        <f t="array" ref="A76">_xlfn.IFS(ISNUMBER(SEARCH("(??)",B76)),_xlfn.TEXTBEFORE(B76," ("),ISNUMBER(SEARCH("(??.??)",B76)),"Category",ISNUMBER(SEARCH("??.??-",B76)),"Subcategory",1=1,"")</f>
        <v>Subcategory</v>
      </c>
      <c r="B76" s="146" t="s">
        <v>234</v>
      </c>
      <c r="C76" s="114" t="s">
        <v>162</v>
      </c>
      <c r="D76" s="115"/>
      <c r="E76" s="114" t="s">
        <v>164</v>
      </c>
      <c r="F76" s="115"/>
      <c r="G76" s="118"/>
      <c r="H76" s="120" t="s">
        <v>148</v>
      </c>
      <c r="I76" s="140">
        <f>_xlfn.XLOOKUP(H76,'CSF2.0'!$N$2:$N$7,'CSF2.0'!$M$2:$M$7,0)</f>
        <v>2</v>
      </c>
    </row>
    <row r="77" spans="1:9" s="134" customFormat="1" ht="57" x14ac:dyDescent="0.25">
      <c r="A77" s="134" t="str" cm="1">
        <f t="array" ref="A77">_xlfn.IFS(ISNUMBER(SEARCH("(??)",B77)),_xlfn.TEXTBEFORE(B77," ("),ISNUMBER(SEARCH("(??.??)",B77)),"Category",ISNUMBER(SEARCH("??.??-",B77)),"Subcategory",1=1,"")</f>
        <v>Subcategory</v>
      </c>
      <c r="B77" s="146" t="s">
        <v>235</v>
      </c>
      <c r="C77" s="114" t="s">
        <v>161</v>
      </c>
      <c r="D77" s="115"/>
      <c r="E77" s="114" t="s">
        <v>165</v>
      </c>
      <c r="F77" s="115"/>
      <c r="G77" s="118"/>
      <c r="H77" s="120" t="s">
        <v>148</v>
      </c>
      <c r="I77" s="140">
        <f>_xlfn.XLOOKUP(H77,'CSF2.0'!$N$2:$N$7,'CSF2.0'!$M$2:$M$7,0)</f>
        <v>2</v>
      </c>
    </row>
    <row r="78" spans="1:9" s="134" customFormat="1" ht="57.75" x14ac:dyDescent="0.25">
      <c r="A78" s="134" t="str" cm="1">
        <f t="array" ref="A78">_xlfn.IFS(ISNUMBER(SEARCH("(??)",B78)),_xlfn.TEXTBEFORE(B78," ("),ISNUMBER(SEARCH("(??.??)",B78)),"Category",ISNUMBER(SEARCH("??.??-",B78)),"Subcategory",1=1,"")</f>
        <v>Category</v>
      </c>
      <c r="B78" s="141" t="s">
        <v>300</v>
      </c>
      <c r="C78" s="142"/>
      <c r="D78" s="143"/>
      <c r="E78" s="142"/>
      <c r="F78" s="143"/>
      <c r="G78" s="144"/>
      <c r="H78" s="145"/>
      <c r="I78" s="140">
        <f>_xlfn.XLOOKUP(H78,'CSF2.0'!$N$2:$N$7,'CSF2.0'!$M$2:$M$7,0)</f>
        <v>0</v>
      </c>
    </row>
    <row r="79" spans="1:9" s="134" customFormat="1" ht="42.75" x14ac:dyDescent="0.25">
      <c r="A79" s="134" t="str" cm="1">
        <f t="array" ref="A79">_xlfn.IFS(ISNUMBER(SEARCH("(??)",B79)),_xlfn.TEXTBEFORE(B79," ("),ISNUMBER(SEARCH("(??.??)",B79)),"Category",ISNUMBER(SEARCH("??.??-",B79)),"Subcategory",1=1,"")</f>
        <v>Subcategory</v>
      </c>
      <c r="B79" s="146" t="s">
        <v>236</v>
      </c>
      <c r="C79" s="114" t="s">
        <v>162</v>
      </c>
      <c r="D79" s="115"/>
      <c r="E79" s="114" t="s">
        <v>165</v>
      </c>
      <c r="F79" s="115"/>
      <c r="G79" s="118"/>
      <c r="H79" s="120" t="s">
        <v>148</v>
      </c>
      <c r="I79" s="140">
        <f>_xlfn.XLOOKUP(H79,'CSF2.0'!$N$2:$N$7,'CSF2.0'!$M$2:$M$7,0)</f>
        <v>2</v>
      </c>
    </row>
    <row r="80" spans="1:9" s="134" customFormat="1" ht="42.75" x14ac:dyDescent="0.25">
      <c r="A80" s="134" t="str" cm="1">
        <f t="array" ref="A80">_xlfn.IFS(ISNUMBER(SEARCH("(??)",B80)),_xlfn.TEXTBEFORE(B80," ("),ISNUMBER(SEARCH("(??.??)",B80)),"Category",ISNUMBER(SEARCH("??.??-",B80)),"Subcategory",1=1,"")</f>
        <v>Subcategory</v>
      </c>
      <c r="B80" s="146" t="s">
        <v>237</v>
      </c>
      <c r="C80" s="114" t="s">
        <v>161</v>
      </c>
      <c r="D80" s="115"/>
      <c r="E80" s="114" t="s">
        <v>164</v>
      </c>
      <c r="F80" s="115"/>
      <c r="G80" s="118"/>
      <c r="H80" s="120" t="s">
        <v>148</v>
      </c>
      <c r="I80" s="140">
        <f>_xlfn.XLOOKUP(H80,'CSF2.0'!$N$2:$N$7,'CSF2.0'!$M$2:$M$7,0)</f>
        <v>2</v>
      </c>
    </row>
    <row r="81" spans="1:9" s="134" customFormat="1" ht="42.75" x14ac:dyDescent="0.25">
      <c r="A81" s="134" t="str" cm="1">
        <f t="array" ref="A81">_xlfn.IFS(ISNUMBER(SEARCH("(??)",B81)),_xlfn.TEXTBEFORE(B81," ("),ISNUMBER(SEARCH("(??.??)",B81)),"Category",ISNUMBER(SEARCH("??.??-",B81)),"Subcategory",1=1,"")</f>
        <v>Subcategory</v>
      </c>
      <c r="B81" s="146" t="s">
        <v>238</v>
      </c>
      <c r="C81" s="114" t="s">
        <v>162</v>
      </c>
      <c r="D81" s="115"/>
      <c r="E81" s="114" t="s">
        <v>163</v>
      </c>
      <c r="F81" s="115"/>
      <c r="G81" s="118"/>
      <c r="H81" s="120" t="s">
        <v>148</v>
      </c>
      <c r="I81" s="140">
        <f>_xlfn.XLOOKUP(H81,'CSF2.0'!$N$2:$N$7,'CSF2.0'!$M$2:$M$7,0)</f>
        <v>2</v>
      </c>
    </row>
    <row r="82" spans="1:9" s="134" customFormat="1" ht="42.75" x14ac:dyDescent="0.25">
      <c r="A82" s="134" t="str" cm="1">
        <f t="array" ref="A82">_xlfn.IFS(ISNUMBER(SEARCH("(??)",B82)),_xlfn.TEXTBEFORE(B82," ("),ISNUMBER(SEARCH("(??.??)",B82)),"Category",ISNUMBER(SEARCH("??.??-",B82)),"Subcategory",1=1,"")</f>
        <v>Subcategory</v>
      </c>
      <c r="B82" s="146" t="s">
        <v>239</v>
      </c>
      <c r="C82" s="114" t="s">
        <v>161</v>
      </c>
      <c r="D82" s="115"/>
      <c r="E82" s="114" t="s">
        <v>164</v>
      </c>
      <c r="F82" s="115"/>
      <c r="G82" s="118"/>
      <c r="H82" s="120" t="s">
        <v>148</v>
      </c>
      <c r="I82" s="140">
        <f>_xlfn.XLOOKUP(H82,'CSF2.0'!$N$2:$N$7,'CSF2.0'!$M$2:$M$7,0)</f>
        <v>2</v>
      </c>
    </row>
    <row r="83" spans="1:9" s="134" customFormat="1" ht="72" x14ac:dyDescent="0.25">
      <c r="A83" s="134" t="str" cm="1">
        <f t="array" ref="A83">_xlfn.IFS(ISNUMBER(SEARCH("(??)",B83)),_xlfn.TEXTBEFORE(B83," ("),ISNUMBER(SEARCH("(??.??)",B83)),"Category",ISNUMBER(SEARCH("??.??-",B83)),"Subcategory",1=1,"")</f>
        <v>Category</v>
      </c>
      <c r="B83" s="141" t="s">
        <v>301</v>
      </c>
      <c r="C83" s="142"/>
      <c r="D83" s="143"/>
      <c r="E83" s="142"/>
      <c r="F83" s="143"/>
      <c r="G83" s="144"/>
      <c r="H83" s="145"/>
      <c r="I83" s="140">
        <f>_xlfn.XLOOKUP(H83,'CSF2.0'!$N$2:$N$7,'CSF2.0'!$M$2:$M$7,0)</f>
        <v>0</v>
      </c>
    </row>
    <row r="84" spans="1:9" s="134" customFormat="1" ht="42.75" x14ac:dyDescent="0.25">
      <c r="A84" s="134" t="str" cm="1">
        <f t="array" ref="A84">_xlfn.IFS(ISNUMBER(SEARCH("(??)",B84)),_xlfn.TEXTBEFORE(B84," ("),ISNUMBER(SEARCH("(??.??)",B84)),"Category",ISNUMBER(SEARCH("??.??-",B84)),"Subcategory",1=1,"")</f>
        <v>Subcategory</v>
      </c>
      <c r="B84" s="146" t="s">
        <v>240</v>
      </c>
      <c r="C84" s="114" t="s">
        <v>162</v>
      </c>
      <c r="D84" s="115"/>
      <c r="E84" s="114" t="s">
        <v>163</v>
      </c>
      <c r="F84" s="115"/>
      <c r="G84" s="118"/>
      <c r="H84" s="120" t="s">
        <v>147</v>
      </c>
      <c r="I84" s="140">
        <f>_xlfn.XLOOKUP(H84,'CSF2.0'!$N$2:$N$7,'CSF2.0'!$M$2:$M$7,0)</f>
        <v>1</v>
      </c>
    </row>
    <row r="85" spans="1:9" s="134" customFormat="1" ht="42.75" x14ac:dyDescent="0.25">
      <c r="A85" s="134" t="str" cm="1">
        <f t="array" ref="A85">_xlfn.IFS(ISNUMBER(SEARCH("(??)",B85)),_xlfn.TEXTBEFORE(B85," ("),ISNUMBER(SEARCH("(??.??)",B85)),"Category",ISNUMBER(SEARCH("??.??-",B85)),"Subcategory",1=1,"")</f>
        <v>Subcategory</v>
      </c>
      <c r="B85" s="146" t="s">
        <v>241</v>
      </c>
      <c r="C85" s="114" t="s">
        <v>161</v>
      </c>
      <c r="D85" s="115"/>
      <c r="E85" s="114" t="s">
        <v>164</v>
      </c>
      <c r="F85" s="115"/>
      <c r="G85" s="118"/>
      <c r="H85" s="120" t="s">
        <v>147</v>
      </c>
      <c r="I85" s="140">
        <f>_xlfn.XLOOKUP(H85,'CSF2.0'!$N$2:$N$7,'CSF2.0'!$M$2:$M$7,0)</f>
        <v>1</v>
      </c>
    </row>
    <row r="86" spans="1:9" s="134" customFormat="1" ht="42.75" x14ac:dyDescent="0.25">
      <c r="A86" s="134" t="str" cm="1">
        <f t="array" ref="A86">_xlfn.IFS(ISNUMBER(SEARCH("(??)",B86)),_xlfn.TEXTBEFORE(B86," ("),ISNUMBER(SEARCH("(??.??)",B86)),"Category",ISNUMBER(SEARCH("??.??-",B86)),"Subcategory",1=1,"")</f>
        <v>Subcategory</v>
      </c>
      <c r="B86" s="146" t="s">
        <v>242</v>
      </c>
      <c r="C86" s="114" t="s">
        <v>161</v>
      </c>
      <c r="D86" s="115"/>
      <c r="E86" s="114" t="s">
        <v>165</v>
      </c>
      <c r="F86" s="115"/>
      <c r="G86" s="118"/>
      <c r="H86" s="120" t="s">
        <v>147</v>
      </c>
      <c r="I86" s="140">
        <f>_xlfn.XLOOKUP(H86,'CSF2.0'!$N$2:$N$7,'CSF2.0'!$M$2:$M$7,0)</f>
        <v>1</v>
      </c>
    </row>
    <row r="87" spans="1:9" s="134" customFormat="1" ht="42.75" x14ac:dyDescent="0.25">
      <c r="A87" s="134" t="str" cm="1">
        <f t="array" ref="A87">_xlfn.IFS(ISNUMBER(SEARCH("(??)",B87)),_xlfn.TEXTBEFORE(B87," ("),ISNUMBER(SEARCH("(??.??)",B87)),"Category",ISNUMBER(SEARCH("??.??-",B87)),"Subcategory",1=1,"")</f>
        <v>Subcategory</v>
      </c>
      <c r="B87" s="146" t="s">
        <v>243</v>
      </c>
      <c r="C87" s="114" t="s">
        <v>161</v>
      </c>
      <c r="D87" s="115"/>
      <c r="E87" s="114" t="s">
        <v>164</v>
      </c>
      <c r="F87" s="115"/>
      <c r="G87" s="118"/>
      <c r="H87" s="120" t="s">
        <v>147</v>
      </c>
      <c r="I87" s="140">
        <f>_xlfn.XLOOKUP(H87,'CSF2.0'!$N$2:$N$7,'CSF2.0'!$M$2:$M$7,0)</f>
        <v>1</v>
      </c>
    </row>
    <row r="88" spans="1:9" s="134" customFormat="1" ht="42.75" x14ac:dyDescent="0.25">
      <c r="A88" s="134" t="str" cm="1">
        <f t="array" ref="A88">_xlfn.IFS(ISNUMBER(SEARCH("(??)",B88)),_xlfn.TEXTBEFORE(B88," ("),ISNUMBER(SEARCH("(??.??)",B88)),"Category",ISNUMBER(SEARCH("??.??-",B88)),"Subcategory",1=1,"")</f>
        <v>Subcategory</v>
      </c>
      <c r="B88" s="146" t="s">
        <v>244</v>
      </c>
      <c r="C88" s="114" t="s">
        <v>162</v>
      </c>
      <c r="D88" s="115"/>
      <c r="E88" s="114" t="s">
        <v>163</v>
      </c>
      <c r="F88" s="115"/>
      <c r="G88" s="118"/>
      <c r="H88" s="120" t="s">
        <v>147</v>
      </c>
      <c r="I88" s="140">
        <f>_xlfn.XLOOKUP(H88,'CSF2.0'!$N$2:$N$7,'CSF2.0'!$M$2:$M$7,0)</f>
        <v>1</v>
      </c>
    </row>
    <row r="89" spans="1:9" s="134" customFormat="1" ht="57" x14ac:dyDescent="0.25">
      <c r="A89" s="134" t="str" cm="1">
        <f t="array" ref="A89">_xlfn.IFS(ISNUMBER(SEARCH("(??)",B89)),_xlfn.TEXTBEFORE(B89," ("),ISNUMBER(SEARCH("(??.??)",B89)),"Category",ISNUMBER(SEARCH("??.??-",B89)),"Subcategory",1=1,"")</f>
        <v>Subcategory</v>
      </c>
      <c r="B89" s="146" t="s">
        <v>245</v>
      </c>
      <c r="C89" s="114" t="s">
        <v>161</v>
      </c>
      <c r="D89" s="115"/>
      <c r="E89" s="114" t="s">
        <v>163</v>
      </c>
      <c r="F89" s="115"/>
      <c r="G89" s="118"/>
      <c r="H89" s="120" t="s">
        <v>147</v>
      </c>
      <c r="I89" s="140">
        <f>_xlfn.XLOOKUP(H89,'CSF2.0'!$N$2:$N$7,'CSF2.0'!$M$2:$M$7,0)</f>
        <v>1</v>
      </c>
    </row>
    <row r="90" spans="1:9" s="134" customFormat="1" ht="57.75" x14ac:dyDescent="0.25">
      <c r="A90" s="134" t="str" cm="1">
        <f t="array" ref="A90">_xlfn.IFS(ISNUMBER(SEARCH("(??)",B90)),_xlfn.TEXTBEFORE(B90," ("),ISNUMBER(SEARCH("(??.??)",B90)),"Category",ISNUMBER(SEARCH("??.??-",B90)),"Subcategory",1=1,"")</f>
        <v>Category</v>
      </c>
      <c r="B90" s="141" t="s">
        <v>302</v>
      </c>
      <c r="C90" s="142"/>
      <c r="D90" s="143"/>
      <c r="E90" s="142"/>
      <c r="F90" s="143"/>
      <c r="G90" s="144"/>
      <c r="H90" s="145"/>
      <c r="I90" s="140">
        <f>_xlfn.XLOOKUP(H90,'CSF2.0'!$N$2:$N$7,'CSF2.0'!$M$2:$M$7,0)</f>
        <v>0</v>
      </c>
    </row>
    <row r="91" spans="1:9" s="134" customFormat="1" ht="42.75" x14ac:dyDescent="0.25">
      <c r="A91" s="134" t="str" cm="1">
        <f t="array" ref="A91">_xlfn.IFS(ISNUMBER(SEARCH("(??)",B91)),_xlfn.TEXTBEFORE(B91," ("),ISNUMBER(SEARCH("(??.??)",B91)),"Category",ISNUMBER(SEARCH("??.??-",B91)),"Subcategory",1=1,"")</f>
        <v>Subcategory</v>
      </c>
      <c r="B91" s="146" t="s">
        <v>246</v>
      </c>
      <c r="C91" s="114" t="s">
        <v>161</v>
      </c>
      <c r="D91" s="115"/>
      <c r="E91" s="114" t="s">
        <v>165</v>
      </c>
      <c r="F91" s="115"/>
      <c r="G91" s="118"/>
      <c r="H91" s="120" t="s">
        <v>151</v>
      </c>
      <c r="I91" s="140">
        <f>_xlfn.XLOOKUP(H91,'CSF2.0'!$N$2:$N$7,'CSF2.0'!$M$2:$M$7,0)</f>
        <v>5</v>
      </c>
    </row>
    <row r="92" spans="1:9" s="134" customFormat="1" ht="42.75" x14ac:dyDescent="0.25">
      <c r="A92" s="134" t="str" cm="1">
        <f t="array" ref="A92">_xlfn.IFS(ISNUMBER(SEARCH("(??)",B92)),_xlfn.TEXTBEFORE(B92," ("),ISNUMBER(SEARCH("(??.??)",B92)),"Category",ISNUMBER(SEARCH("??.??-",B92)),"Subcategory",1=1,"")</f>
        <v>Subcategory</v>
      </c>
      <c r="B92" s="146" t="s">
        <v>247</v>
      </c>
      <c r="C92" s="114" t="s">
        <v>162</v>
      </c>
      <c r="D92" s="115"/>
      <c r="E92" s="114" t="s">
        <v>163</v>
      </c>
      <c r="F92" s="115"/>
      <c r="G92" s="118"/>
      <c r="H92" s="120" t="s">
        <v>151</v>
      </c>
      <c r="I92" s="140">
        <f>_xlfn.XLOOKUP(H92,'CSF2.0'!$N$2:$N$7,'CSF2.0'!$M$2:$M$7,0)</f>
        <v>5</v>
      </c>
    </row>
    <row r="93" spans="1:9" s="134" customFormat="1" ht="42.75" x14ac:dyDescent="0.25">
      <c r="A93" s="134" t="str" cm="1">
        <f t="array" ref="A93">_xlfn.IFS(ISNUMBER(SEARCH("(??)",B93)),_xlfn.TEXTBEFORE(B93," ("),ISNUMBER(SEARCH("(??.??)",B93)),"Category",ISNUMBER(SEARCH("??.??-",B93)),"Subcategory",1=1,"")</f>
        <v>Subcategory</v>
      </c>
      <c r="B93" s="146" t="s">
        <v>248</v>
      </c>
      <c r="C93" s="114" t="s">
        <v>161</v>
      </c>
      <c r="D93" s="115"/>
      <c r="E93" s="114" t="s">
        <v>165</v>
      </c>
      <c r="F93" s="115"/>
      <c r="G93" s="118"/>
      <c r="H93" s="120" t="s">
        <v>151</v>
      </c>
      <c r="I93" s="140">
        <f>_xlfn.XLOOKUP(H93,'CSF2.0'!$N$2:$N$7,'CSF2.0'!$M$2:$M$7,0)</f>
        <v>5</v>
      </c>
    </row>
    <row r="94" spans="1:9" s="134" customFormat="1" ht="42.75" x14ac:dyDescent="0.25">
      <c r="A94" s="134" t="str" cm="1">
        <f t="array" ref="A94">_xlfn.IFS(ISNUMBER(SEARCH("(??)",B94)),_xlfn.TEXTBEFORE(B94," ("),ISNUMBER(SEARCH("(??.??)",B94)),"Category",ISNUMBER(SEARCH("??.??-",B94)),"Subcategory",1=1,"")</f>
        <v>Subcategory</v>
      </c>
      <c r="B94" s="146" t="s">
        <v>249</v>
      </c>
      <c r="C94" s="114" t="s">
        <v>162</v>
      </c>
      <c r="D94" s="115"/>
      <c r="E94" s="114" t="s">
        <v>164</v>
      </c>
      <c r="F94" s="115"/>
      <c r="G94" s="118"/>
      <c r="H94" s="120" t="s">
        <v>151</v>
      </c>
      <c r="I94" s="140">
        <f>_xlfn.XLOOKUP(H94,'CSF2.0'!$N$2:$N$7,'CSF2.0'!$M$2:$M$7,0)</f>
        <v>5</v>
      </c>
    </row>
    <row r="95" spans="1:9" s="134" customFormat="1" ht="43.5" x14ac:dyDescent="0.25">
      <c r="A95" s="134" t="str" cm="1">
        <f t="array" ref="A95">_xlfn.IFS(ISNUMBER(SEARCH("(??)",B95)),_xlfn.TEXTBEFORE(B95," ("),ISNUMBER(SEARCH("(??.??)",B95)),"Category",ISNUMBER(SEARCH("??.??-",B95)),"Subcategory",1=1,"")</f>
        <v>DETECT</v>
      </c>
      <c r="B95" s="157" t="s">
        <v>303</v>
      </c>
      <c r="C95" s="158"/>
      <c r="D95" s="159"/>
      <c r="E95" s="158"/>
      <c r="F95" s="159"/>
      <c r="G95" s="160"/>
      <c r="H95" s="161"/>
      <c r="I95" s="140">
        <f>_xlfn.XLOOKUP(H95,'CSF2.0'!$N$2:$N$7,'CSF2.0'!$M$2:$M$7,0)</f>
        <v>0</v>
      </c>
    </row>
    <row r="96" spans="1:9" s="134" customFormat="1" ht="43.5" x14ac:dyDescent="0.25">
      <c r="A96" s="134" t="str" cm="1">
        <f t="array" ref="A96">_xlfn.IFS(ISNUMBER(SEARCH("(??)",B96)),_xlfn.TEXTBEFORE(B96," ("),ISNUMBER(SEARCH("(??.??)",B96)),"Category",ISNUMBER(SEARCH("??.??-",B96)),"Subcategory",1=1,"")</f>
        <v>Category</v>
      </c>
      <c r="B96" s="141" t="s">
        <v>304</v>
      </c>
      <c r="C96" s="142"/>
      <c r="D96" s="143"/>
      <c r="E96" s="142"/>
      <c r="F96" s="143"/>
      <c r="G96" s="144"/>
      <c r="H96" s="145"/>
      <c r="I96" s="140">
        <f>_xlfn.XLOOKUP(H96,'CSF2.0'!$N$2:$N$7,'CSF2.0'!$M$2:$M$7,0)</f>
        <v>0</v>
      </c>
    </row>
    <row r="97" spans="1:9" s="134" customFormat="1" ht="42.75" x14ac:dyDescent="0.25">
      <c r="A97" s="134" t="str" cm="1">
        <f t="array" ref="A97">_xlfn.IFS(ISNUMBER(SEARCH("(??)",B97)),_xlfn.TEXTBEFORE(B97," ("),ISNUMBER(SEARCH("(??.??)",B97)),"Category",ISNUMBER(SEARCH("??.??-",B97)),"Subcategory",1=1,"")</f>
        <v>Subcategory</v>
      </c>
      <c r="B97" s="146" t="s">
        <v>250</v>
      </c>
      <c r="C97" s="114" t="s">
        <v>162</v>
      </c>
      <c r="D97" s="115"/>
      <c r="E97" s="114" t="s">
        <v>164</v>
      </c>
      <c r="F97" s="115"/>
      <c r="G97" s="118"/>
      <c r="H97" s="120" t="s">
        <v>151</v>
      </c>
      <c r="I97" s="140">
        <f>_xlfn.XLOOKUP(H97,'CSF2.0'!$N$2:$N$7,'CSF2.0'!$M$2:$M$7,0)</f>
        <v>5</v>
      </c>
    </row>
    <row r="98" spans="1:9" s="134" customFormat="1" ht="42.75" x14ac:dyDescent="0.25">
      <c r="A98" s="134" t="str" cm="1">
        <f t="array" ref="A98">_xlfn.IFS(ISNUMBER(SEARCH("(??)",B98)),_xlfn.TEXTBEFORE(B98," ("),ISNUMBER(SEARCH("(??.??)",B98)),"Category",ISNUMBER(SEARCH("??.??-",B98)),"Subcategory",1=1,"")</f>
        <v>Subcategory</v>
      </c>
      <c r="B98" s="146" t="s">
        <v>251</v>
      </c>
      <c r="C98" s="114" t="s">
        <v>161</v>
      </c>
      <c r="D98" s="115"/>
      <c r="E98" s="114" t="s">
        <v>165</v>
      </c>
      <c r="F98" s="115"/>
      <c r="G98" s="118"/>
      <c r="H98" s="120" t="s">
        <v>151</v>
      </c>
      <c r="I98" s="140">
        <f>_xlfn.XLOOKUP(H98,'CSF2.0'!$N$2:$N$7,'CSF2.0'!$M$2:$M$7,0)</f>
        <v>5</v>
      </c>
    </row>
    <row r="99" spans="1:9" s="134" customFormat="1" ht="42.75" x14ac:dyDescent="0.25">
      <c r="A99" s="134" t="str" cm="1">
        <f t="array" ref="A99">_xlfn.IFS(ISNUMBER(SEARCH("(??)",B99)),_xlfn.TEXTBEFORE(B99," ("),ISNUMBER(SEARCH("(??.??)",B99)),"Category",ISNUMBER(SEARCH("??.??-",B99)),"Subcategory",1=1,"")</f>
        <v>Subcategory</v>
      </c>
      <c r="B99" s="146" t="s">
        <v>252</v>
      </c>
      <c r="C99" s="114" t="s">
        <v>161</v>
      </c>
      <c r="D99" s="115"/>
      <c r="E99" s="114" t="s">
        <v>165</v>
      </c>
      <c r="F99" s="115"/>
      <c r="G99" s="118"/>
      <c r="H99" s="120" t="s">
        <v>151</v>
      </c>
      <c r="I99" s="140">
        <f>_xlfn.XLOOKUP(H99,'CSF2.0'!$N$2:$N$7,'CSF2.0'!$M$2:$M$7,0)</f>
        <v>5</v>
      </c>
    </row>
    <row r="100" spans="1:9" s="134" customFormat="1" ht="42.75" x14ac:dyDescent="0.25">
      <c r="A100" s="134" t="str" cm="1">
        <f t="array" ref="A100">_xlfn.IFS(ISNUMBER(SEARCH("(??)",B100)),_xlfn.TEXTBEFORE(B100," ("),ISNUMBER(SEARCH("(??.??)",B100)),"Category",ISNUMBER(SEARCH("??.??-",B100)),"Subcategory",1=1,"")</f>
        <v>Subcategory</v>
      </c>
      <c r="B100" s="146" t="s">
        <v>253</v>
      </c>
      <c r="C100" s="114" t="s">
        <v>162</v>
      </c>
      <c r="D100" s="115"/>
      <c r="E100" s="114" t="s">
        <v>165</v>
      </c>
      <c r="F100" s="115"/>
      <c r="G100" s="118"/>
      <c r="H100" s="120" t="s">
        <v>151</v>
      </c>
      <c r="I100" s="140">
        <f>_xlfn.XLOOKUP(H100,'CSF2.0'!$N$2:$N$7,'CSF2.0'!$M$2:$M$7,0)</f>
        <v>5</v>
      </c>
    </row>
    <row r="101" spans="1:9" s="134" customFormat="1" ht="57" x14ac:dyDescent="0.25">
      <c r="A101" s="134" t="str" cm="1">
        <f t="array" ref="A101">_xlfn.IFS(ISNUMBER(SEARCH("(??)",B101)),_xlfn.TEXTBEFORE(B101," ("),ISNUMBER(SEARCH("(??.??)",B101)),"Category",ISNUMBER(SEARCH("??.??-",B101)),"Subcategory",1=1,"")</f>
        <v>Subcategory</v>
      </c>
      <c r="B101" s="146" t="s">
        <v>254</v>
      </c>
      <c r="C101" s="114" t="s">
        <v>161</v>
      </c>
      <c r="D101" s="115"/>
      <c r="E101" s="114" t="s">
        <v>164</v>
      </c>
      <c r="F101" s="115"/>
      <c r="G101" s="118"/>
      <c r="H101" s="120" t="s">
        <v>151</v>
      </c>
      <c r="I101" s="140">
        <f>_xlfn.XLOOKUP(H101,'CSF2.0'!$N$2:$N$7,'CSF2.0'!$M$2:$M$7,0)</f>
        <v>5</v>
      </c>
    </row>
    <row r="102" spans="1:9" s="134" customFormat="1" ht="57.75" x14ac:dyDescent="0.25">
      <c r="A102" s="134" t="str" cm="1">
        <f t="array" ref="A102">_xlfn.IFS(ISNUMBER(SEARCH("(??)",B102)),_xlfn.TEXTBEFORE(B102," ("),ISNUMBER(SEARCH("(??.??)",B102)),"Category",ISNUMBER(SEARCH("??.??-",B102)),"Subcategory",1=1,"")</f>
        <v>Category</v>
      </c>
      <c r="B102" s="141" t="s">
        <v>305</v>
      </c>
      <c r="C102" s="142"/>
      <c r="D102" s="143"/>
      <c r="E102" s="142"/>
      <c r="F102" s="143"/>
      <c r="G102" s="144"/>
      <c r="H102" s="145"/>
      <c r="I102" s="140">
        <f>_xlfn.XLOOKUP(H102,'CSF2.0'!$N$2:$N$7,'CSF2.0'!$M$2:$M$7,0)</f>
        <v>0</v>
      </c>
    </row>
    <row r="103" spans="1:9" s="134" customFormat="1" ht="42.75" x14ac:dyDescent="0.25">
      <c r="A103" s="134" t="str" cm="1">
        <f t="array" ref="A103">_xlfn.IFS(ISNUMBER(SEARCH("(??)",B103)),_xlfn.TEXTBEFORE(B103," ("),ISNUMBER(SEARCH("(??.??)",B103)),"Category",ISNUMBER(SEARCH("??.??-",B103)),"Subcategory",1=1,"")</f>
        <v>Subcategory</v>
      </c>
      <c r="B103" s="146" t="s">
        <v>255</v>
      </c>
      <c r="C103" s="114" t="s">
        <v>165</v>
      </c>
      <c r="D103" s="115"/>
      <c r="E103" s="114" t="s">
        <v>161</v>
      </c>
      <c r="F103" s="115"/>
      <c r="G103" s="118"/>
      <c r="H103" s="120" t="s">
        <v>151</v>
      </c>
      <c r="I103" s="140">
        <f>_xlfn.XLOOKUP(H103,'CSF2.0'!$N$2:$N$7,'CSF2.0'!$M$2:$M$7,0)</f>
        <v>5</v>
      </c>
    </row>
    <row r="104" spans="1:9" s="134" customFormat="1" ht="28.5" x14ac:dyDescent="0.25">
      <c r="A104" s="134" t="str" cm="1">
        <f t="array" ref="A104">_xlfn.IFS(ISNUMBER(SEARCH("(??)",B104)),_xlfn.TEXTBEFORE(B104," ("),ISNUMBER(SEARCH("(??.??)",B104)),"Category",ISNUMBER(SEARCH("??.??-",B104)),"Subcategory",1=1,"")</f>
        <v>Subcategory</v>
      </c>
      <c r="B104" s="146" t="s">
        <v>256</v>
      </c>
      <c r="C104" s="114" t="s">
        <v>161</v>
      </c>
      <c r="D104" s="115"/>
      <c r="E104" s="114" t="s">
        <v>164</v>
      </c>
      <c r="F104" s="115"/>
      <c r="G104" s="118"/>
      <c r="H104" s="120" t="s">
        <v>151</v>
      </c>
      <c r="I104" s="140">
        <f>_xlfn.XLOOKUP(H104,'CSF2.0'!$N$2:$N$7,'CSF2.0'!$M$2:$M$7,0)</f>
        <v>5</v>
      </c>
    </row>
    <row r="105" spans="1:9" s="134" customFormat="1" ht="42.75" x14ac:dyDescent="0.25">
      <c r="A105" s="134" t="str" cm="1">
        <f t="array" ref="A105">_xlfn.IFS(ISNUMBER(SEARCH("(??)",B105)),_xlfn.TEXTBEFORE(B105," ("),ISNUMBER(SEARCH("(??.??)",B105)),"Category",ISNUMBER(SEARCH("??.??-",B105)),"Subcategory",1=1,"")</f>
        <v>Subcategory</v>
      </c>
      <c r="B105" s="146" t="s">
        <v>257</v>
      </c>
      <c r="C105" s="114" t="s">
        <v>162</v>
      </c>
      <c r="D105" s="115"/>
      <c r="E105" s="114" t="s">
        <v>164</v>
      </c>
      <c r="F105" s="115"/>
      <c r="G105" s="118"/>
      <c r="H105" s="120" t="s">
        <v>151</v>
      </c>
      <c r="I105" s="140">
        <f>_xlfn.XLOOKUP(H105,'CSF2.0'!$N$2:$N$7,'CSF2.0'!$M$2:$M$7,0)</f>
        <v>5</v>
      </c>
    </row>
    <row r="106" spans="1:9" s="134" customFormat="1" ht="42.75" x14ac:dyDescent="0.25">
      <c r="A106" s="134" t="str" cm="1">
        <f t="array" ref="A106">_xlfn.IFS(ISNUMBER(SEARCH("(??)",B106)),_xlfn.TEXTBEFORE(B106," ("),ISNUMBER(SEARCH("(??.??)",B106)),"Category",ISNUMBER(SEARCH("??.??-",B106)),"Subcategory",1=1,"")</f>
        <v>Subcategory</v>
      </c>
      <c r="B106" s="146" t="s">
        <v>258</v>
      </c>
      <c r="C106" s="114" t="s">
        <v>162</v>
      </c>
      <c r="D106" s="115"/>
      <c r="E106" s="114" t="s">
        <v>165</v>
      </c>
      <c r="F106" s="115"/>
      <c r="G106" s="118"/>
      <c r="H106" s="120" t="s">
        <v>151</v>
      </c>
      <c r="I106" s="140">
        <f>_xlfn.XLOOKUP(H106,'CSF2.0'!$N$2:$N$7,'CSF2.0'!$M$2:$M$7,0)</f>
        <v>5</v>
      </c>
    </row>
    <row r="107" spans="1:9" s="134" customFormat="1" ht="42.75" x14ac:dyDescent="0.25">
      <c r="A107" s="134" t="str" cm="1">
        <f t="array" ref="A107">_xlfn.IFS(ISNUMBER(SEARCH("(??)",B107)),_xlfn.TEXTBEFORE(B107," ("),ISNUMBER(SEARCH("(??.??)",B107)),"Category",ISNUMBER(SEARCH("??.??-",B107)),"Subcategory",1=1,"")</f>
        <v>Subcategory</v>
      </c>
      <c r="B107" s="146" t="s">
        <v>259</v>
      </c>
      <c r="C107" s="114" t="s">
        <v>161</v>
      </c>
      <c r="D107" s="115"/>
      <c r="E107" s="114" t="s">
        <v>165</v>
      </c>
      <c r="F107" s="115"/>
      <c r="G107" s="118"/>
      <c r="H107" s="120" t="s">
        <v>151</v>
      </c>
      <c r="I107" s="140">
        <f>_xlfn.XLOOKUP(H107,'CSF2.0'!$N$2:$N$7,'CSF2.0'!$M$2:$M$7,0)</f>
        <v>5</v>
      </c>
    </row>
    <row r="108" spans="1:9" s="134" customFormat="1" ht="42.75" x14ac:dyDescent="0.25">
      <c r="A108" s="134" t="str" cm="1">
        <f t="array" ref="A108">_xlfn.IFS(ISNUMBER(SEARCH("(??)",B108)),_xlfn.TEXTBEFORE(B108," ("),ISNUMBER(SEARCH("(??.??)",B108)),"Category",ISNUMBER(SEARCH("??.??-",B108)),"Subcategory",1=1,"")</f>
        <v>Subcategory</v>
      </c>
      <c r="B108" s="146" t="s">
        <v>260</v>
      </c>
      <c r="C108" s="114" t="s">
        <v>161</v>
      </c>
      <c r="D108" s="115"/>
      <c r="E108" s="114" t="s">
        <v>164</v>
      </c>
      <c r="F108" s="115"/>
      <c r="G108" s="118"/>
      <c r="H108" s="120" t="s">
        <v>151</v>
      </c>
      <c r="I108" s="140">
        <f>_xlfn.XLOOKUP(H108,'CSF2.0'!$N$2:$N$7,'CSF2.0'!$M$2:$M$7,0)</f>
        <v>5</v>
      </c>
    </row>
    <row r="109" spans="1:9" s="134" customFormat="1" ht="43.5" x14ac:dyDescent="0.25">
      <c r="A109" s="134" t="str" cm="1">
        <f t="array" ref="A109">_xlfn.IFS(ISNUMBER(SEARCH("(??)",B109)),_xlfn.TEXTBEFORE(B109," ("),ISNUMBER(SEARCH("(??.??)",B109)),"Category",ISNUMBER(SEARCH("??.??-",B109)),"Subcategory",1=1,"")</f>
        <v>RESPOND</v>
      </c>
      <c r="B109" s="162" t="s">
        <v>306</v>
      </c>
      <c r="C109" s="163"/>
      <c r="D109" s="164"/>
      <c r="E109" s="163"/>
      <c r="F109" s="164"/>
      <c r="G109" s="165"/>
      <c r="H109" s="166"/>
      <c r="I109" s="140">
        <f>_xlfn.XLOOKUP(H109,'CSF2.0'!$N$2:$N$7,'CSF2.0'!$M$2:$M$7,0)</f>
        <v>0</v>
      </c>
    </row>
    <row r="110" spans="1:9" s="134" customFormat="1" ht="43.5" x14ac:dyDescent="0.25">
      <c r="A110" s="134" t="str" cm="1">
        <f t="array" ref="A110">_xlfn.IFS(ISNUMBER(SEARCH("(??)",B110)),_xlfn.TEXTBEFORE(B110," ("),ISNUMBER(SEARCH("(??.??)",B110)),"Category",ISNUMBER(SEARCH("??.??-",B110)),"Subcategory",1=1,"")</f>
        <v>Category</v>
      </c>
      <c r="B110" s="141" t="s">
        <v>307</v>
      </c>
      <c r="C110" s="142"/>
      <c r="D110" s="143"/>
      <c r="E110" s="142"/>
      <c r="F110" s="143"/>
      <c r="G110" s="144"/>
      <c r="H110" s="145"/>
      <c r="I110" s="140">
        <f>_xlfn.XLOOKUP(H110,'CSF2.0'!$N$2:$N$7,'CSF2.0'!$M$2:$M$7,0)</f>
        <v>0</v>
      </c>
    </row>
    <row r="111" spans="1:9" s="134" customFormat="1" ht="42.75" x14ac:dyDescent="0.25">
      <c r="A111" s="134" t="str" cm="1">
        <f t="array" ref="A111">_xlfn.IFS(ISNUMBER(SEARCH("(??)",B111)),_xlfn.TEXTBEFORE(B111," ("),ISNUMBER(SEARCH("(??.??)",B111)),"Category",ISNUMBER(SEARCH("??.??-",B111)),"Subcategory",1=1,"")</f>
        <v>Subcategory</v>
      </c>
      <c r="B111" s="146" t="s">
        <v>261</v>
      </c>
      <c r="C111" s="114" t="s">
        <v>162</v>
      </c>
      <c r="D111" s="115"/>
      <c r="E111" s="114" t="s">
        <v>165</v>
      </c>
      <c r="F111" s="115"/>
      <c r="G111" s="118"/>
      <c r="H111" s="120" t="s">
        <v>147</v>
      </c>
      <c r="I111" s="140">
        <f>_xlfn.XLOOKUP(H111,'CSF2.0'!$N$2:$N$7,'CSF2.0'!$M$2:$M$7,0)</f>
        <v>1</v>
      </c>
    </row>
    <row r="112" spans="1:9" s="134" customFormat="1" ht="28.5" x14ac:dyDescent="0.25">
      <c r="A112" s="134" t="str" cm="1">
        <f t="array" ref="A112">_xlfn.IFS(ISNUMBER(SEARCH("(??)",B112)),_xlfn.TEXTBEFORE(B112," ("),ISNUMBER(SEARCH("(??.??)",B112)),"Category",ISNUMBER(SEARCH("??.??-",B112)),"Subcategory",1=1,"")</f>
        <v>Subcategory</v>
      </c>
      <c r="B112" s="146" t="s">
        <v>262</v>
      </c>
      <c r="C112" s="114" t="s">
        <v>161</v>
      </c>
      <c r="D112" s="115"/>
      <c r="E112" s="114" t="s">
        <v>164</v>
      </c>
      <c r="F112" s="115"/>
      <c r="G112" s="118"/>
      <c r="H112" s="120" t="s">
        <v>147</v>
      </c>
      <c r="I112" s="140">
        <f>_xlfn.XLOOKUP(H112,'CSF2.0'!$N$2:$N$7,'CSF2.0'!$M$2:$M$7,0)</f>
        <v>1</v>
      </c>
    </row>
    <row r="113" spans="1:9" s="134" customFormat="1" ht="28.5" x14ac:dyDescent="0.25">
      <c r="A113" s="134" t="str" cm="1">
        <f t="array" ref="A113">_xlfn.IFS(ISNUMBER(SEARCH("(??)",B113)),_xlfn.TEXTBEFORE(B113," ("),ISNUMBER(SEARCH("(??.??)",B113)),"Category",ISNUMBER(SEARCH("??.??-",B113)),"Subcategory",1=1,"")</f>
        <v>Subcategory</v>
      </c>
      <c r="B113" s="146" t="s">
        <v>263</v>
      </c>
      <c r="C113" s="114" t="s">
        <v>161</v>
      </c>
      <c r="D113" s="115"/>
      <c r="E113" s="114" t="s">
        <v>164</v>
      </c>
      <c r="F113" s="115"/>
      <c r="G113" s="118"/>
      <c r="H113" s="120" t="s">
        <v>147</v>
      </c>
      <c r="I113" s="140">
        <f>_xlfn.XLOOKUP(H113,'CSF2.0'!$N$2:$N$7,'CSF2.0'!$M$2:$M$7,0)</f>
        <v>1</v>
      </c>
    </row>
    <row r="114" spans="1:9" s="134" customFormat="1" ht="28.5" x14ac:dyDescent="0.25">
      <c r="A114" s="134" t="str" cm="1">
        <f t="array" ref="A114">_xlfn.IFS(ISNUMBER(SEARCH("(??)",B114)),_xlfn.TEXTBEFORE(B114," ("),ISNUMBER(SEARCH("(??.??)",B114)),"Category",ISNUMBER(SEARCH("??.??-",B114)),"Subcategory",1=1,"")</f>
        <v>Subcategory</v>
      </c>
      <c r="B114" s="146" t="s">
        <v>264</v>
      </c>
      <c r="C114" s="114" t="s">
        <v>161</v>
      </c>
      <c r="D114" s="115"/>
      <c r="E114" s="114" t="s">
        <v>165</v>
      </c>
      <c r="F114" s="115"/>
      <c r="G114" s="118"/>
      <c r="H114" s="120" t="s">
        <v>147</v>
      </c>
      <c r="I114" s="140">
        <f>_xlfn.XLOOKUP(H114,'CSF2.0'!$N$2:$N$7,'CSF2.0'!$M$2:$M$7,0)</f>
        <v>1</v>
      </c>
    </row>
    <row r="115" spans="1:9" s="134" customFormat="1" ht="28.5" x14ac:dyDescent="0.25">
      <c r="A115" s="134" t="str" cm="1">
        <f t="array" ref="A115">_xlfn.IFS(ISNUMBER(SEARCH("(??)",B115)),_xlfn.TEXTBEFORE(B115," ("),ISNUMBER(SEARCH("(??.??)",B115)),"Category",ISNUMBER(SEARCH("??.??-",B115)),"Subcategory",1=1,"")</f>
        <v>Subcategory</v>
      </c>
      <c r="B115" s="146" t="s">
        <v>265</v>
      </c>
      <c r="C115" s="114" t="s">
        <v>162</v>
      </c>
      <c r="D115" s="115"/>
      <c r="E115" s="114" t="s">
        <v>165</v>
      </c>
      <c r="F115" s="115"/>
      <c r="G115" s="118"/>
      <c r="H115" s="120" t="s">
        <v>147</v>
      </c>
      <c r="I115" s="140">
        <f>_xlfn.XLOOKUP(H115,'CSF2.0'!$N$2:$N$7,'CSF2.0'!$M$2:$M$7,0)</f>
        <v>1</v>
      </c>
    </row>
    <row r="116" spans="1:9" s="134" customFormat="1" ht="43.5" x14ac:dyDescent="0.25">
      <c r="A116" s="134" t="str" cm="1">
        <f t="array" ref="A116">_xlfn.IFS(ISNUMBER(SEARCH("(??)",B116)),_xlfn.TEXTBEFORE(B116," ("),ISNUMBER(SEARCH("(??.??)",B116)),"Category",ISNUMBER(SEARCH("??.??-",B116)),"Subcategory",1=1,"")</f>
        <v>Category</v>
      </c>
      <c r="B116" s="141" t="s">
        <v>308</v>
      </c>
      <c r="C116" s="142"/>
      <c r="D116" s="143"/>
      <c r="E116" s="142"/>
      <c r="F116" s="143"/>
      <c r="G116" s="144"/>
      <c r="H116" s="145"/>
      <c r="I116" s="140">
        <f>_xlfn.XLOOKUP(H116,'CSF2.0'!$N$2:$N$7,'CSF2.0'!$M$2:$M$7,0)</f>
        <v>0</v>
      </c>
    </row>
    <row r="117" spans="1:9" s="134" customFormat="1" ht="42.75" x14ac:dyDescent="0.25">
      <c r="A117" s="134" t="str" cm="1">
        <f t="array" ref="A117">_xlfn.IFS(ISNUMBER(SEARCH("(??)",B117)),_xlfn.TEXTBEFORE(B117," ("),ISNUMBER(SEARCH("(??.??)",B117)),"Category",ISNUMBER(SEARCH("??.??-",B117)),"Subcategory",1=1,"")</f>
        <v>Subcategory</v>
      </c>
      <c r="B117" s="146" t="s">
        <v>266</v>
      </c>
      <c r="C117" s="114" t="s">
        <v>161</v>
      </c>
      <c r="D117" s="115"/>
      <c r="E117" s="114" t="s">
        <v>164</v>
      </c>
      <c r="F117" s="115"/>
      <c r="G117" s="118"/>
      <c r="H117" s="120" t="s">
        <v>148</v>
      </c>
      <c r="I117" s="140">
        <f>_xlfn.XLOOKUP(H117,'CSF2.0'!$N$2:$N$7,'CSF2.0'!$M$2:$M$7,0)</f>
        <v>2</v>
      </c>
    </row>
    <row r="118" spans="1:9" s="134" customFormat="1" ht="42.75" x14ac:dyDescent="0.25">
      <c r="A118" s="134" t="str" cm="1">
        <f t="array" ref="A118">_xlfn.IFS(ISNUMBER(SEARCH("(??)",B118)),_xlfn.TEXTBEFORE(B118," ("),ISNUMBER(SEARCH("(??.??)",B118)),"Category",ISNUMBER(SEARCH("??.??-",B118)),"Subcategory",1=1,"")</f>
        <v>Subcategory</v>
      </c>
      <c r="B118" s="146" t="s">
        <v>267</v>
      </c>
      <c r="C118" s="114" t="s">
        <v>162</v>
      </c>
      <c r="D118" s="115"/>
      <c r="E118" s="114" t="s">
        <v>165</v>
      </c>
      <c r="F118" s="115"/>
      <c r="G118" s="118"/>
      <c r="H118" s="120" t="s">
        <v>148</v>
      </c>
      <c r="I118" s="140">
        <f>_xlfn.XLOOKUP(H118,'CSF2.0'!$N$2:$N$7,'CSF2.0'!$M$2:$M$7,0)</f>
        <v>2</v>
      </c>
    </row>
    <row r="119" spans="1:9" s="134" customFormat="1" ht="42.75" x14ac:dyDescent="0.25">
      <c r="A119" s="134" t="str" cm="1">
        <f t="array" ref="A119">_xlfn.IFS(ISNUMBER(SEARCH("(??)",B119)),_xlfn.TEXTBEFORE(B119," ("),ISNUMBER(SEARCH("(??.??)",B119)),"Category",ISNUMBER(SEARCH("??.??-",B119)),"Subcategory",1=1,"")</f>
        <v>Subcategory</v>
      </c>
      <c r="B119" s="146" t="s">
        <v>268</v>
      </c>
      <c r="C119" s="114" t="s">
        <v>162</v>
      </c>
      <c r="D119" s="115"/>
      <c r="E119" s="114" t="s">
        <v>165</v>
      </c>
      <c r="F119" s="115"/>
      <c r="G119" s="118"/>
      <c r="H119" s="120" t="s">
        <v>148</v>
      </c>
      <c r="I119" s="140">
        <f>_xlfn.XLOOKUP(H119,'CSF2.0'!$N$2:$N$7,'CSF2.0'!$M$2:$M$7,0)</f>
        <v>2</v>
      </c>
    </row>
    <row r="120" spans="1:9" s="134" customFormat="1" ht="28.5" x14ac:dyDescent="0.25">
      <c r="A120" s="134" t="str" cm="1">
        <f t="array" ref="A120">_xlfn.IFS(ISNUMBER(SEARCH("(??)",B120)),_xlfn.TEXTBEFORE(B120," ("),ISNUMBER(SEARCH("(??.??)",B120)),"Category",ISNUMBER(SEARCH("??.??-",B120)),"Subcategory",1=1,"")</f>
        <v>Subcategory</v>
      </c>
      <c r="B120" s="146" t="s">
        <v>269</v>
      </c>
      <c r="C120" s="114" t="s">
        <v>161</v>
      </c>
      <c r="D120" s="115"/>
      <c r="E120" s="114" t="s">
        <v>165</v>
      </c>
      <c r="F120" s="115"/>
      <c r="G120" s="118"/>
      <c r="H120" s="120" t="s">
        <v>148</v>
      </c>
      <c r="I120" s="140">
        <f>_xlfn.XLOOKUP(H120,'CSF2.0'!$N$2:$N$7,'CSF2.0'!$M$2:$M$7,0)</f>
        <v>2</v>
      </c>
    </row>
    <row r="121" spans="1:9" s="134" customFormat="1" ht="72.75" x14ac:dyDescent="0.25">
      <c r="A121" s="134" t="str" cm="1">
        <f t="array" ref="A121">_xlfn.IFS(ISNUMBER(SEARCH("(??)",B121)),_xlfn.TEXTBEFORE(B121," ("),ISNUMBER(SEARCH("(??.??)",B121)),"Category",ISNUMBER(SEARCH("??.??-",B121)),"Subcategory",1=1,"")</f>
        <v>Category</v>
      </c>
      <c r="B121" s="141" t="s">
        <v>318</v>
      </c>
      <c r="C121" s="142"/>
      <c r="D121" s="143"/>
      <c r="E121" s="142"/>
      <c r="F121" s="143"/>
      <c r="G121" s="144"/>
      <c r="H121" s="145"/>
      <c r="I121" s="140">
        <f>_xlfn.XLOOKUP(H121,'CSF2.0'!$N$2:$N$7,'CSF2.0'!$M$2:$M$7,0)</f>
        <v>0</v>
      </c>
    </row>
    <row r="122" spans="1:9" s="134" customFormat="1" ht="28.5" x14ac:dyDescent="0.25">
      <c r="A122" s="134" t="str" cm="1">
        <f t="array" ref="A122">_xlfn.IFS(ISNUMBER(SEARCH("(??)",B122)),_xlfn.TEXTBEFORE(B122," ("),ISNUMBER(SEARCH("(??.??)",B122)),"Category",ISNUMBER(SEARCH("??.??-",B122)),"Subcategory",1=1,"")</f>
        <v>Subcategory</v>
      </c>
      <c r="B122" s="146" t="s">
        <v>270</v>
      </c>
      <c r="C122" s="114" t="s">
        <v>162</v>
      </c>
      <c r="D122" s="115"/>
      <c r="E122" s="114" t="s">
        <v>165</v>
      </c>
      <c r="F122" s="115"/>
      <c r="G122" s="118"/>
      <c r="H122" s="120" t="s">
        <v>150</v>
      </c>
      <c r="I122" s="140">
        <f>_xlfn.XLOOKUP(H122,'CSF2.0'!$N$2:$N$7,'CSF2.0'!$M$2:$M$7,0)</f>
        <v>4</v>
      </c>
    </row>
    <row r="123" spans="1:9" s="134" customFormat="1" ht="42.75" x14ac:dyDescent="0.25">
      <c r="A123" s="134" t="str" cm="1">
        <f t="array" ref="A123">_xlfn.IFS(ISNUMBER(SEARCH("(??)",B123)),_xlfn.TEXTBEFORE(B123," ("),ISNUMBER(SEARCH("(??.??)",B123)),"Category",ISNUMBER(SEARCH("??.??-",B123)),"Subcategory",1=1,"")</f>
        <v>Subcategory</v>
      </c>
      <c r="B123" s="146" t="s">
        <v>271</v>
      </c>
      <c r="C123" s="114" t="s">
        <v>161</v>
      </c>
      <c r="D123" s="115"/>
      <c r="E123" s="114" t="s">
        <v>164</v>
      </c>
      <c r="F123" s="115"/>
      <c r="G123" s="118"/>
      <c r="H123" s="120" t="s">
        <v>149</v>
      </c>
      <c r="I123" s="140">
        <f>_xlfn.XLOOKUP(H123,'CSF2.0'!$N$2:$N$7,'CSF2.0'!$M$2:$M$7,0)</f>
        <v>3</v>
      </c>
    </row>
    <row r="124" spans="1:9" s="134" customFormat="1" ht="43.5" x14ac:dyDescent="0.25">
      <c r="A124" s="134" t="str" cm="1">
        <f t="array" ref="A124">_xlfn.IFS(ISNUMBER(SEARCH("(??)",B124)),_xlfn.TEXTBEFORE(B124," ("),ISNUMBER(SEARCH("(??.??)",B124)),"Category",ISNUMBER(SEARCH("??.??-",B124)),"Subcategory",1=1,"")</f>
        <v>Category</v>
      </c>
      <c r="B124" s="141" t="s">
        <v>309</v>
      </c>
      <c r="C124" s="142"/>
      <c r="D124" s="143"/>
      <c r="E124" s="142"/>
      <c r="F124" s="143"/>
      <c r="G124" s="144"/>
      <c r="H124" s="145"/>
      <c r="I124" s="140">
        <f>_xlfn.XLOOKUP(H124,'CSF2.0'!$N$2:$N$7,'CSF2.0'!$M$2:$M$7,0)</f>
        <v>0</v>
      </c>
    </row>
    <row r="125" spans="1:9" s="134" customFormat="1" ht="28.5" x14ac:dyDescent="0.25">
      <c r="A125" s="134" t="str" cm="1">
        <f t="array" ref="A125">_xlfn.IFS(ISNUMBER(SEARCH("(??)",B125)),_xlfn.TEXTBEFORE(B125," ("),ISNUMBER(SEARCH("(??.??)",B125)),"Category",ISNUMBER(SEARCH("??.??-",B125)),"Subcategory",1=1,"")</f>
        <v>Subcategory</v>
      </c>
      <c r="B125" s="146" t="s">
        <v>272</v>
      </c>
      <c r="C125" s="114" t="s">
        <v>162</v>
      </c>
      <c r="D125" s="115"/>
      <c r="E125" s="114" t="s">
        <v>164</v>
      </c>
      <c r="F125" s="115"/>
      <c r="G125" s="118"/>
      <c r="H125" s="120" t="s">
        <v>148</v>
      </c>
      <c r="I125" s="140">
        <f>_xlfn.XLOOKUP(H125,'CSF2.0'!$N$2:$N$7,'CSF2.0'!$M$2:$M$7,0)</f>
        <v>2</v>
      </c>
    </row>
    <row r="126" spans="1:9" s="134" customFormat="1" ht="28.5" x14ac:dyDescent="0.25">
      <c r="A126" s="134" t="str" cm="1">
        <f t="array" ref="A126">_xlfn.IFS(ISNUMBER(SEARCH("(??)",B126)),_xlfn.TEXTBEFORE(B126," ("),ISNUMBER(SEARCH("(??.??)",B126)),"Category",ISNUMBER(SEARCH("??.??-",B126)),"Subcategory",1=1,"")</f>
        <v>Subcategory</v>
      </c>
      <c r="B126" s="146" t="s">
        <v>273</v>
      </c>
      <c r="C126" s="114" t="s">
        <v>161</v>
      </c>
      <c r="D126" s="115"/>
      <c r="E126" s="114" t="s">
        <v>164</v>
      </c>
      <c r="F126" s="115"/>
      <c r="G126" s="118"/>
      <c r="H126" s="120" t="s">
        <v>148</v>
      </c>
      <c r="I126" s="140">
        <f>_xlfn.XLOOKUP(H126,'CSF2.0'!$N$2:$N$7,'CSF2.0'!$M$2:$M$7,0)</f>
        <v>2</v>
      </c>
    </row>
    <row r="127" spans="1:9" s="134" customFormat="1" ht="43.5" x14ac:dyDescent="0.25">
      <c r="A127" s="134" t="str" cm="1">
        <f t="array" ref="A127">_xlfn.IFS(ISNUMBER(SEARCH("(??)",B127)),_xlfn.TEXTBEFORE(B127," ("),ISNUMBER(SEARCH("(??.??)",B127)),"Category",ISNUMBER(SEARCH("??.??-",B127)),"Subcategory",1=1,"")</f>
        <v>RECOVER</v>
      </c>
      <c r="B127" s="167" t="s">
        <v>310</v>
      </c>
      <c r="C127" s="168"/>
      <c r="D127" s="169"/>
      <c r="E127" s="168"/>
      <c r="F127" s="169"/>
      <c r="G127" s="170"/>
      <c r="H127" s="171"/>
      <c r="I127" s="140">
        <f>_xlfn.XLOOKUP(H127,'CSF2.0'!$N$2:$N$7,'CSF2.0'!$M$2:$M$7,0)</f>
        <v>0</v>
      </c>
    </row>
    <row r="128" spans="1:9" s="134" customFormat="1" ht="57.75" x14ac:dyDescent="0.25">
      <c r="A128" s="134" t="str" cm="1">
        <f t="array" ref="A128">_xlfn.IFS(ISNUMBER(SEARCH("(??)",B128)),_xlfn.TEXTBEFORE(B128," ("),ISNUMBER(SEARCH("(??.??)",B128)),"Category",ISNUMBER(SEARCH("??.??-",B128)),"Subcategory",1=1,"")</f>
        <v>Category</v>
      </c>
      <c r="B128" s="141" t="s">
        <v>311</v>
      </c>
      <c r="C128" s="142"/>
      <c r="D128" s="143"/>
      <c r="E128" s="142"/>
      <c r="F128" s="143"/>
      <c r="G128" s="144"/>
      <c r="H128" s="145"/>
      <c r="I128" s="140">
        <f>_xlfn.XLOOKUP(H128,'CSF2.0'!$N$2:$N$7,'CSF2.0'!$M$2:$M$7,0)</f>
        <v>0</v>
      </c>
    </row>
    <row r="129" spans="1:9" s="134" customFormat="1" ht="42.75" x14ac:dyDescent="0.25">
      <c r="A129" s="134" t="str" cm="1">
        <f t="array" ref="A129">_xlfn.IFS(ISNUMBER(SEARCH("(??)",B129)),_xlfn.TEXTBEFORE(B129," ("),ISNUMBER(SEARCH("(??.??)",B129)),"Category",ISNUMBER(SEARCH("??.??-",B129)),"Subcategory",1=1,"")</f>
        <v>Subcategory</v>
      </c>
      <c r="B129" s="146" t="s">
        <v>274</v>
      </c>
      <c r="C129" s="114" t="s">
        <v>162</v>
      </c>
      <c r="D129" s="115"/>
      <c r="E129" s="114" t="s">
        <v>164</v>
      </c>
      <c r="F129" s="115"/>
      <c r="G129" s="118"/>
      <c r="H129" s="120" t="s">
        <v>147</v>
      </c>
      <c r="I129" s="140">
        <f>_xlfn.XLOOKUP(H129,'CSF2.0'!$N$2:$N$7,'CSF2.0'!$M$2:$M$7,0)</f>
        <v>1</v>
      </c>
    </row>
    <row r="130" spans="1:9" s="134" customFormat="1" ht="42.75" x14ac:dyDescent="0.25">
      <c r="A130" s="134" t="str" cm="1">
        <f t="array" ref="A130">_xlfn.IFS(ISNUMBER(SEARCH("(??)",B130)),_xlfn.TEXTBEFORE(B130," ("),ISNUMBER(SEARCH("(??.??)",B130)),"Category",ISNUMBER(SEARCH("??.??-",B130)),"Subcategory",1=1,"")</f>
        <v>Subcategory</v>
      </c>
      <c r="B130" s="146" t="s">
        <v>275</v>
      </c>
      <c r="C130" s="114" t="s">
        <v>162</v>
      </c>
      <c r="D130" s="115"/>
      <c r="E130" s="114" t="s">
        <v>164</v>
      </c>
      <c r="F130" s="115"/>
      <c r="G130" s="118"/>
      <c r="H130" s="120" t="s">
        <v>147</v>
      </c>
      <c r="I130" s="140">
        <f>_xlfn.XLOOKUP(H130,'CSF2.0'!$N$2:$N$7,'CSF2.0'!$M$2:$M$7,0)</f>
        <v>1</v>
      </c>
    </row>
    <row r="131" spans="1:9" s="134" customFormat="1" ht="42.75" x14ac:dyDescent="0.25">
      <c r="A131" s="134" t="str" cm="1">
        <f t="array" ref="A131">_xlfn.IFS(ISNUMBER(SEARCH("(??)",B131)),_xlfn.TEXTBEFORE(B131," ("),ISNUMBER(SEARCH("(??.??)",B131)),"Category",ISNUMBER(SEARCH("??.??-",B131)),"Subcategory",1=1,"")</f>
        <v>Subcategory</v>
      </c>
      <c r="B131" s="146" t="s">
        <v>276</v>
      </c>
      <c r="C131" s="114" t="s">
        <v>161</v>
      </c>
      <c r="D131" s="115"/>
      <c r="E131" s="114" t="s">
        <v>165</v>
      </c>
      <c r="F131" s="115"/>
      <c r="G131" s="118"/>
      <c r="H131" s="120" t="s">
        <v>147</v>
      </c>
      <c r="I131" s="140">
        <f>_xlfn.XLOOKUP(H131,'CSF2.0'!$N$2:$N$7,'CSF2.0'!$M$2:$M$7,0)</f>
        <v>1</v>
      </c>
    </row>
    <row r="132" spans="1:9" s="134" customFormat="1" ht="57" x14ac:dyDescent="0.25">
      <c r="A132" s="134" t="str" cm="1">
        <f t="array" ref="A132">_xlfn.IFS(ISNUMBER(SEARCH("(??)",B132)),_xlfn.TEXTBEFORE(B132," ("),ISNUMBER(SEARCH("(??.??)",B132)),"Category",ISNUMBER(SEARCH("??.??-",B132)),"Subcategory",1=1,"")</f>
        <v>Subcategory</v>
      </c>
      <c r="B132" s="146" t="s">
        <v>277</v>
      </c>
      <c r="C132" s="114" t="s">
        <v>161</v>
      </c>
      <c r="D132" s="115"/>
      <c r="E132" s="114" t="s">
        <v>165</v>
      </c>
      <c r="F132" s="115"/>
      <c r="G132" s="118"/>
      <c r="H132" s="120" t="s">
        <v>147</v>
      </c>
      <c r="I132" s="140">
        <f>_xlfn.XLOOKUP(H132,'CSF2.0'!$N$2:$N$7,'CSF2.0'!$M$2:$M$7,0)</f>
        <v>1</v>
      </c>
    </row>
    <row r="133" spans="1:9" s="134" customFormat="1" ht="57" x14ac:dyDescent="0.25">
      <c r="A133" s="134" t="str" cm="1">
        <f t="array" ref="A133">_xlfn.IFS(ISNUMBER(SEARCH("(??)",B133)),_xlfn.TEXTBEFORE(B133," ("),ISNUMBER(SEARCH("(??.??)",B133)),"Category",ISNUMBER(SEARCH("??.??-",B133)),"Subcategory",1=1,"")</f>
        <v>Subcategory</v>
      </c>
      <c r="B133" s="146" t="s">
        <v>278</v>
      </c>
      <c r="C133" s="114" t="s">
        <v>161</v>
      </c>
      <c r="D133" s="115"/>
      <c r="E133" s="114" t="s">
        <v>164</v>
      </c>
      <c r="F133" s="115"/>
      <c r="G133" s="118"/>
      <c r="H133" s="120" t="s">
        <v>147</v>
      </c>
      <c r="I133" s="140">
        <f>_xlfn.XLOOKUP(H133,'CSF2.0'!$N$2:$N$7,'CSF2.0'!$M$2:$M$7,0)</f>
        <v>1</v>
      </c>
    </row>
    <row r="134" spans="1:9" s="134" customFormat="1" ht="42.75" x14ac:dyDescent="0.25">
      <c r="A134" s="134" t="str" cm="1">
        <f t="array" ref="A134">_xlfn.IFS(ISNUMBER(SEARCH("(??)",B134)),_xlfn.TEXTBEFORE(B134," ("),ISNUMBER(SEARCH("(??.??)",B134)),"Category",ISNUMBER(SEARCH("??.??-",B134)),"Subcategory",1=1,"")</f>
        <v>Subcategory</v>
      </c>
      <c r="B134" s="146" t="s">
        <v>279</v>
      </c>
      <c r="C134" s="114" t="s">
        <v>161</v>
      </c>
      <c r="D134" s="115"/>
      <c r="E134" s="114" t="s">
        <v>164</v>
      </c>
      <c r="F134" s="115"/>
      <c r="G134" s="118"/>
      <c r="H134" s="120" t="s">
        <v>147</v>
      </c>
      <c r="I134" s="140">
        <f>_xlfn.XLOOKUP(H134,'CSF2.0'!$N$2:$N$7,'CSF2.0'!$M$2:$M$7,0)</f>
        <v>1</v>
      </c>
    </row>
    <row r="135" spans="1:9" s="134" customFormat="1" ht="43.5" x14ac:dyDescent="0.25">
      <c r="A135" s="134" t="str" cm="1">
        <f t="array" ref="A135">_xlfn.IFS(ISNUMBER(SEARCH("(??)",B135)),_xlfn.TEXTBEFORE(B135," ("),ISNUMBER(SEARCH("(??.??)",B135)),"Category",ISNUMBER(SEARCH("??.??-",B135)),"Subcategory",1=1,"")</f>
        <v>Category</v>
      </c>
      <c r="B135" s="141" t="s">
        <v>312</v>
      </c>
      <c r="C135" s="142"/>
      <c r="D135" s="143"/>
      <c r="E135" s="142"/>
      <c r="F135" s="143"/>
      <c r="G135" s="144"/>
      <c r="H135" s="145"/>
      <c r="I135" s="140">
        <f>_xlfn.XLOOKUP(H135,'CSF2.0'!$N$2:$N$7,'CSF2.0'!$M$2:$M$7,0)</f>
        <v>0</v>
      </c>
    </row>
    <row r="136" spans="1:9" s="134" customFormat="1" ht="57" x14ac:dyDescent="0.25">
      <c r="A136" s="134" t="str" cm="1">
        <f t="array" ref="A136">_xlfn.IFS(ISNUMBER(SEARCH("(??)",B136)),_xlfn.TEXTBEFORE(B136," ("),ISNUMBER(SEARCH("(??.??)",B136)),"Category",ISNUMBER(SEARCH("??.??-",B136)),"Subcategory",1=1,"")</f>
        <v>Subcategory</v>
      </c>
      <c r="B136" s="146" t="s">
        <v>280</v>
      </c>
      <c r="C136" s="114" t="s">
        <v>162</v>
      </c>
      <c r="D136" s="115"/>
      <c r="E136" s="114" t="s">
        <v>163</v>
      </c>
      <c r="F136" s="115"/>
      <c r="G136" s="118"/>
      <c r="H136" s="120" t="s">
        <v>151</v>
      </c>
      <c r="I136" s="140">
        <f>_xlfn.XLOOKUP(H136,'CSF2.0'!$N$2:$N$7,'CSF2.0'!$M$2:$M$7,0)</f>
        <v>5</v>
      </c>
    </row>
    <row r="137" spans="1:9" s="134" customFormat="1" ht="43.5" thickBot="1" x14ac:dyDescent="0.3">
      <c r="A137" s="134" t="str" cm="1">
        <f t="array" ref="A137">_xlfn.IFS(ISNUMBER(SEARCH("(??)",B137)),_xlfn.TEXTBEFORE(B137," ("),ISNUMBER(SEARCH("(??.??)",B137)),"Category",ISNUMBER(SEARCH("??.??-",B137)),"Subcategory",1=1,"")</f>
        <v>Subcategory</v>
      </c>
      <c r="B137" s="172" t="s">
        <v>281</v>
      </c>
      <c r="C137" s="116" t="s">
        <v>161</v>
      </c>
      <c r="D137" s="117"/>
      <c r="E137" s="116" t="s">
        <v>164</v>
      </c>
      <c r="F137" s="117"/>
      <c r="G137" s="133"/>
      <c r="H137" s="121" t="s">
        <v>151</v>
      </c>
      <c r="I137" s="140">
        <f>_xlfn.XLOOKUP(H137,'CSF2.0'!$N$2:$N$7,'CSF2.0'!$M$2:$M$7,0)</f>
        <v>5</v>
      </c>
    </row>
    <row r="138" spans="1:9" s="27" customFormat="1" ht="14.25" x14ac:dyDescent="0.2">
      <c r="A138" s="27" t="str" cm="1">
        <f t="array" ref="A138">_xlfn.IFS(ISNUMBER(SEARCH("(??)",B138)),_xlfn.TEXTBEFORE(B138," ("),ISNUMBER(SEARCH("(??.??)",B138)),"Category",ISNUMBER(SEARCH("??.??-",B138)),"Subcategory",1=1,"")</f>
        <v/>
      </c>
      <c r="B138" s="29"/>
      <c r="C138" s="29"/>
      <c r="D138" s="29"/>
      <c r="E138" s="29"/>
      <c r="F138" s="29"/>
      <c r="I138" s="28"/>
    </row>
    <row r="139" spans="1:9" s="27" customFormat="1" ht="14.25" x14ac:dyDescent="0.2">
      <c r="A139" s="27" t="str" cm="1">
        <f t="array" ref="A139">_xlfn.IFS(ISNUMBER(SEARCH("(??)",B139)),_xlfn.TEXTBEFORE(B139," ("),ISNUMBER(SEARCH("(??.??)",B139)),"Category",ISNUMBER(SEARCH("??.??-",B139)),"Subcategory",1=1,"")</f>
        <v/>
      </c>
      <c r="B139" s="29"/>
      <c r="C139" s="29"/>
      <c r="D139" s="29"/>
      <c r="E139" s="29"/>
      <c r="F139" s="29"/>
      <c r="I139" s="28"/>
    </row>
    <row r="140" spans="1:9" x14ac:dyDescent="0.25">
      <c r="A140" s="2" t="str" cm="1">
        <f t="array" ref="A140">_xlfn.IFS(ISNUMBER(SEARCH("(??)",B140)),_xlfn.TEXTBEFORE(B140," ("),ISNUMBER(SEARCH("(??.??)",B140)),"Category",ISNUMBER(SEARCH("??.??-",B140)),"Subcategory",1=1,"")</f>
        <v/>
      </c>
      <c r="B140" s="16"/>
      <c r="C140" s="16"/>
      <c r="E140" s="16"/>
    </row>
    <row r="141" spans="1:9" x14ac:dyDescent="0.25">
      <c r="A141" s="2" t="str" cm="1">
        <f t="array" ref="A141">_xlfn.IFS(ISNUMBER(SEARCH("(??)",B141)),_xlfn.TEXTBEFORE(B141," ("),ISNUMBER(SEARCH("(??.??)",B141)),"Category",ISNUMBER(SEARCH("??.??-",B141)),"Subcategory",1=1,"")</f>
        <v/>
      </c>
      <c r="B141" s="16"/>
      <c r="C141" s="16"/>
      <c r="E141" s="16"/>
    </row>
    <row r="142" spans="1:9" x14ac:dyDescent="0.25">
      <c r="A142" s="2" t="str" cm="1">
        <f t="array" ref="A142">_xlfn.IFS(ISNUMBER(SEARCH("(??)",B142)),_xlfn.TEXTBEFORE(B142," ("),ISNUMBER(SEARCH("(??.??)",B142)),"Category",ISNUMBER(SEARCH("??.??-",B142)),"Subcategory",1=1,"")</f>
        <v/>
      </c>
      <c r="B142" s="16"/>
      <c r="C142" s="16"/>
      <c r="E142" s="16"/>
    </row>
    <row r="143" spans="1:9" x14ac:dyDescent="0.25">
      <c r="A143" s="2" t="str" cm="1">
        <f t="array" ref="A143">_xlfn.IFS(ISNUMBER(SEARCH("(??)",B143)),_xlfn.TEXTBEFORE(B143," ("),ISNUMBER(SEARCH("(??.??)",B143)),"Category",ISNUMBER(SEARCH("??.??-",B143)),"Subcategory",1=1,"")</f>
        <v/>
      </c>
      <c r="B143" s="16"/>
      <c r="C143" s="16"/>
      <c r="E143" s="16"/>
    </row>
  </sheetData>
  <sheetProtection algorithmName="SHA-512" hashValue="IaYmRfmDqDU1A36+q4tekpHbws+FFlGkVXvaxmBVOjOB8echgz03YxOcuEC3bJCyHcLEVWTIHqeLZjCYUuvNAw==" saltValue="gFCDi9QgtstSED3OiSLW9w==" spinCount="100000" sheet="1" objects="1" scenarios="1" formatCells="0" formatColumns="0" formatRows="0"/>
  <protectedRanges>
    <protectedRange algorithmName="SHA-512" hashValue="4AY9mi3WPG8LeHSWfBP8TlzYIGb2Z3pqtyLdIKabtrSuoCT2/lUcJ/TIYvYssUp+RJhuWfyu/+/uwoakWEt+cw==" saltValue="Ij0wyCWUys5AWEwLUZE6Ow==" spinCount="100000" sqref="A1:XFD2" name="Range1"/>
  </protectedRanges>
  <mergeCells count="2">
    <mergeCell ref="C2:D2"/>
    <mergeCell ref="E2:F2"/>
  </mergeCells>
  <dataValidations count="2">
    <dataValidation type="list" allowBlank="1" showInputMessage="1" showErrorMessage="1" sqref="H4:H101 H103:H137" xr:uid="{17668B3E-B430-416F-B502-ABB9FB14182D}">
      <formula1>ProjectStatus</formula1>
    </dataValidation>
    <dataValidation type="list" allowBlank="1" showInputMessage="1" showErrorMessage="1" sqref="E4:E137 C4:C137" xr:uid="{BF578AB7-C3C2-430B-B2F6-45BA1EA11EA8}">
      <formula1>MaturityLevels</formula1>
    </dataValidation>
  </dataValidations>
  <printOptions gridLines="1"/>
  <pageMargins left="0.5" right="0.5" top="0.5" bottom="0.5" header="0.3" footer="0.3"/>
  <pageSetup paperSize="9" orientation="landscape" r:id="rId1"/>
  <headerFooter>
    <oddFooter>&amp;LCSF 2.0 CSAT&amp;RPage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3EB4C-421A-4CF8-8C47-0A05EA70EAAF}">
  <dimension ref="A1:Z152"/>
  <sheetViews>
    <sheetView zoomScale="90" zoomScaleNormal="90" workbookViewId="0">
      <selection activeCell="N49" sqref="N49"/>
    </sheetView>
  </sheetViews>
  <sheetFormatPr defaultColWidth="8.7109375" defaultRowHeight="16.5" x14ac:dyDescent="0.3"/>
  <cols>
    <col min="1" max="1" width="8.7109375" style="1"/>
    <col min="2" max="2" width="14.5703125" style="31" customWidth="1"/>
    <col min="3" max="5" width="14.5703125" style="30" customWidth="1"/>
    <col min="6" max="7" width="2.28515625" style="1" customWidth="1"/>
    <col min="8" max="8" width="26" style="30" customWidth="1"/>
    <col min="9" max="11" width="14.5703125" style="30" customWidth="1"/>
    <col min="12" max="13" width="2.28515625" style="1" customWidth="1"/>
    <col min="14" max="17" width="14.5703125" style="30" customWidth="1"/>
    <col min="18" max="16384" width="8.7109375" style="1"/>
  </cols>
  <sheetData>
    <row r="1" spans="1:26" ht="39" customHeight="1" thickBot="1" x14ac:dyDescent="0.35">
      <c r="A1" s="186" t="s">
        <v>285</v>
      </c>
      <c r="B1" s="187"/>
      <c r="C1" s="187"/>
      <c r="D1" s="187"/>
      <c r="E1" s="187"/>
      <c r="F1" s="187"/>
      <c r="G1" s="187"/>
      <c r="H1" s="187"/>
      <c r="I1" s="187"/>
      <c r="J1" s="187"/>
      <c r="K1" s="187"/>
      <c r="L1" s="187"/>
      <c r="M1" s="187"/>
      <c r="N1" s="187"/>
      <c r="O1" s="187"/>
      <c r="P1" s="187"/>
      <c r="Q1" s="187"/>
      <c r="R1" s="187"/>
      <c r="S1" s="187"/>
      <c r="T1" s="187"/>
      <c r="U1" s="187"/>
      <c r="V1" s="187"/>
      <c r="W1" s="187"/>
      <c r="X1" s="187"/>
    </row>
    <row r="2" spans="1:26" ht="34.5" customHeight="1" x14ac:dyDescent="0.3">
      <c r="A2" s="189" t="s">
        <v>313</v>
      </c>
      <c r="B2" s="190"/>
      <c r="C2" s="190"/>
      <c r="D2" s="190"/>
      <c r="E2" s="190"/>
      <c r="F2" s="190"/>
      <c r="G2" s="190"/>
      <c r="H2" s="190"/>
      <c r="I2" s="190"/>
      <c r="J2" s="189" t="s">
        <v>314</v>
      </c>
      <c r="K2" s="190"/>
      <c r="L2" s="190"/>
      <c r="M2" s="190"/>
      <c r="N2" s="190"/>
      <c r="O2" s="190"/>
      <c r="P2" s="190"/>
      <c r="Q2" s="190"/>
      <c r="R2" s="190"/>
      <c r="S2" s="190"/>
      <c r="T2" s="190"/>
      <c r="U2" s="190"/>
      <c r="V2" s="190"/>
      <c r="W2" s="190"/>
      <c r="X2" s="191"/>
      <c r="Z2" s="112"/>
    </row>
    <row r="3" spans="1:26" x14ac:dyDescent="0.3">
      <c r="A3" s="45"/>
      <c r="B3" s="46"/>
      <c r="C3" s="47"/>
      <c r="D3" s="47"/>
      <c r="E3" s="47"/>
      <c r="F3" s="48"/>
      <c r="G3" s="48"/>
      <c r="H3" s="47"/>
      <c r="I3" s="86"/>
      <c r="J3" s="59"/>
      <c r="K3" s="87"/>
      <c r="L3" s="88"/>
      <c r="M3" s="88"/>
      <c r="N3" s="87"/>
      <c r="O3" s="47"/>
      <c r="P3" s="47"/>
      <c r="Q3" s="47"/>
      <c r="R3" s="48"/>
      <c r="S3" s="48"/>
      <c r="T3" s="48"/>
      <c r="U3" s="48"/>
      <c r="V3" s="48"/>
      <c r="W3" s="48"/>
      <c r="X3" s="49"/>
      <c r="Z3" s="113"/>
    </row>
    <row r="4" spans="1:26" x14ac:dyDescent="0.3">
      <c r="A4" s="45"/>
      <c r="B4" s="46"/>
      <c r="C4" s="47"/>
      <c r="D4" s="47"/>
      <c r="E4" s="47"/>
      <c r="F4" s="48"/>
      <c r="G4" s="48"/>
      <c r="H4" s="47"/>
      <c r="I4" s="86"/>
      <c r="J4" s="59"/>
      <c r="K4" s="87"/>
      <c r="L4" s="88"/>
      <c r="M4" s="88"/>
      <c r="N4" s="87"/>
      <c r="O4" s="47"/>
      <c r="P4" s="47"/>
      <c r="Q4" s="47"/>
      <c r="R4" s="48"/>
      <c r="S4" s="48"/>
      <c r="T4" s="48"/>
      <c r="U4" s="48"/>
      <c r="V4" s="48"/>
      <c r="W4" s="48"/>
      <c r="X4" s="49"/>
      <c r="Z4" s="113"/>
    </row>
    <row r="5" spans="1:26" x14ac:dyDescent="0.3">
      <c r="A5" s="45"/>
      <c r="B5" s="46"/>
      <c r="C5" s="47"/>
      <c r="D5" s="47"/>
      <c r="E5" s="47"/>
      <c r="F5" s="48"/>
      <c r="G5" s="48"/>
      <c r="H5" s="47"/>
      <c r="I5" s="47"/>
      <c r="J5" s="60"/>
      <c r="K5" s="47"/>
      <c r="L5" s="48"/>
      <c r="M5" s="48"/>
      <c r="N5" s="47"/>
      <c r="O5" s="47"/>
      <c r="P5" s="47"/>
      <c r="Q5" s="47"/>
      <c r="R5" s="48"/>
      <c r="S5" s="48"/>
      <c r="T5" s="48"/>
      <c r="U5" s="48"/>
      <c r="V5" s="48"/>
      <c r="W5" s="48"/>
      <c r="X5" s="49"/>
      <c r="Z5" s="113"/>
    </row>
    <row r="6" spans="1:26" x14ac:dyDescent="0.3">
      <c r="A6" s="45"/>
      <c r="B6" s="46"/>
      <c r="C6" s="47"/>
      <c r="D6" s="47"/>
      <c r="E6" s="47"/>
      <c r="F6" s="48"/>
      <c r="G6" s="48"/>
      <c r="H6" s="47"/>
      <c r="I6" s="47"/>
      <c r="J6" s="60"/>
      <c r="K6" s="47"/>
      <c r="L6" s="48"/>
      <c r="M6" s="48"/>
      <c r="N6" s="47"/>
      <c r="O6" s="47"/>
      <c r="P6" s="47"/>
      <c r="Q6" s="47"/>
      <c r="R6" s="48"/>
      <c r="S6" s="48"/>
      <c r="T6" s="48"/>
      <c r="U6" s="48"/>
      <c r="V6" s="48"/>
      <c r="W6" s="48"/>
      <c r="X6" s="49"/>
    </row>
    <row r="7" spans="1:26" x14ac:dyDescent="0.3">
      <c r="A7" s="45"/>
      <c r="B7" s="46"/>
      <c r="C7" s="47"/>
      <c r="D7" s="47"/>
      <c r="E7" s="47"/>
      <c r="F7" s="48"/>
      <c r="G7" s="48"/>
      <c r="H7" s="47"/>
      <c r="I7" s="47"/>
      <c r="J7" s="60"/>
      <c r="K7" s="47"/>
      <c r="L7" s="48"/>
      <c r="M7" s="48"/>
      <c r="N7" s="47"/>
      <c r="O7" s="47"/>
      <c r="P7" s="47"/>
      <c r="Q7" s="47"/>
      <c r="R7" s="48"/>
      <c r="S7" s="48"/>
      <c r="T7" s="48"/>
      <c r="U7" s="48"/>
      <c r="V7" s="48"/>
      <c r="W7" s="48"/>
      <c r="X7" s="49"/>
    </row>
    <row r="8" spans="1:26" x14ac:dyDescent="0.3">
      <c r="A8" s="45"/>
      <c r="B8" s="46"/>
      <c r="C8" s="47"/>
      <c r="D8" s="47"/>
      <c r="E8" s="47"/>
      <c r="F8" s="48"/>
      <c r="G8" s="48"/>
      <c r="H8" s="47"/>
      <c r="I8" s="47"/>
      <c r="J8" s="60"/>
      <c r="K8" s="47"/>
      <c r="L8" s="48"/>
      <c r="M8" s="48"/>
      <c r="N8" s="47"/>
      <c r="O8" s="47"/>
      <c r="P8" s="47"/>
      <c r="Q8" s="47"/>
      <c r="R8" s="48"/>
      <c r="S8" s="48"/>
      <c r="T8" s="48"/>
      <c r="U8" s="48"/>
      <c r="V8" s="48"/>
      <c r="W8" s="48"/>
      <c r="X8" s="49"/>
    </row>
    <row r="9" spans="1:26" x14ac:dyDescent="0.3">
      <c r="A9" s="45"/>
      <c r="B9" s="46"/>
      <c r="C9" s="47"/>
      <c r="D9" s="47"/>
      <c r="E9" s="47"/>
      <c r="F9" s="48"/>
      <c r="G9" s="48"/>
      <c r="H9" s="47"/>
      <c r="I9" s="47"/>
      <c r="J9" s="60"/>
      <c r="K9" s="47"/>
      <c r="L9" s="48"/>
      <c r="M9" s="48"/>
      <c r="N9" s="47"/>
      <c r="O9" s="47"/>
      <c r="P9" s="47"/>
      <c r="Q9" s="47"/>
      <c r="R9" s="48"/>
      <c r="S9" s="48"/>
      <c r="T9" s="48"/>
      <c r="U9" s="48"/>
      <c r="V9" s="48"/>
      <c r="W9" s="48"/>
      <c r="X9" s="49"/>
    </row>
    <row r="10" spans="1:26" x14ac:dyDescent="0.3">
      <c r="A10" s="45"/>
      <c r="B10" s="46"/>
      <c r="C10" s="47"/>
      <c r="D10" s="47"/>
      <c r="E10" s="47"/>
      <c r="F10" s="48"/>
      <c r="G10" s="48"/>
      <c r="H10" s="47"/>
      <c r="I10" s="47"/>
      <c r="J10" s="60"/>
      <c r="K10" s="47"/>
      <c r="L10" s="48"/>
      <c r="M10" s="48"/>
      <c r="N10" s="47"/>
      <c r="O10" s="47"/>
      <c r="P10" s="47"/>
      <c r="Q10" s="47"/>
      <c r="R10" s="48"/>
      <c r="S10" s="48"/>
      <c r="T10" s="48"/>
      <c r="U10" s="48"/>
      <c r="V10" s="48"/>
      <c r="W10" s="48"/>
      <c r="X10" s="49"/>
    </row>
    <row r="11" spans="1:26" x14ac:dyDescent="0.3">
      <c r="A11" s="45"/>
      <c r="B11" s="46"/>
      <c r="C11" s="47"/>
      <c r="D11" s="47"/>
      <c r="E11" s="47"/>
      <c r="F11" s="48"/>
      <c r="G11" s="48"/>
      <c r="H11" s="47"/>
      <c r="I11" s="47"/>
      <c r="J11" s="60"/>
      <c r="K11" s="47"/>
      <c r="L11" s="48"/>
      <c r="M11" s="48"/>
      <c r="N11" s="47"/>
      <c r="O11" s="47"/>
      <c r="P11" s="47"/>
      <c r="Q11" s="47"/>
      <c r="R11" s="48"/>
      <c r="S11" s="48"/>
      <c r="T11" s="48"/>
      <c r="U11" s="48"/>
      <c r="V11" s="48"/>
      <c r="W11" s="48"/>
      <c r="X11" s="49"/>
    </row>
    <row r="12" spans="1:26" x14ac:dyDescent="0.3">
      <c r="A12" s="45"/>
      <c r="B12" s="46"/>
      <c r="C12" s="47"/>
      <c r="D12" s="47"/>
      <c r="E12" s="47"/>
      <c r="F12" s="48"/>
      <c r="G12" s="48"/>
      <c r="H12" s="47"/>
      <c r="I12" s="47"/>
      <c r="J12" s="60"/>
      <c r="K12" s="47"/>
      <c r="L12" s="48"/>
      <c r="M12" s="48"/>
      <c r="N12" s="47"/>
      <c r="O12" s="47"/>
      <c r="P12" s="47"/>
      <c r="Q12" s="47"/>
      <c r="R12" s="48"/>
      <c r="S12" s="48"/>
      <c r="T12" s="48"/>
      <c r="U12" s="48"/>
      <c r="V12" s="48"/>
      <c r="W12" s="48"/>
      <c r="X12" s="49"/>
    </row>
    <row r="13" spans="1:26" x14ac:dyDescent="0.3">
      <c r="A13" s="45"/>
      <c r="B13" s="46"/>
      <c r="C13" s="47"/>
      <c r="D13" s="47"/>
      <c r="E13" s="47"/>
      <c r="F13" s="48"/>
      <c r="G13" s="48"/>
      <c r="H13" s="47"/>
      <c r="I13" s="47"/>
      <c r="J13" s="60"/>
      <c r="K13" s="47"/>
      <c r="L13" s="48"/>
      <c r="M13" s="48"/>
      <c r="N13" s="47"/>
      <c r="O13" s="47"/>
      <c r="P13" s="47"/>
      <c r="Q13" s="47"/>
      <c r="R13" s="48"/>
      <c r="S13" s="48"/>
      <c r="T13" s="48"/>
      <c r="U13" s="48"/>
      <c r="V13" s="48"/>
      <c r="W13" s="48"/>
      <c r="X13" s="49"/>
    </row>
    <row r="14" spans="1:26" x14ac:dyDescent="0.3">
      <c r="A14" s="45"/>
      <c r="B14" s="46"/>
      <c r="C14" s="47"/>
      <c r="D14" s="47"/>
      <c r="E14" s="47"/>
      <c r="F14" s="48"/>
      <c r="G14" s="48"/>
      <c r="H14" s="50"/>
      <c r="I14" s="50"/>
      <c r="J14" s="61"/>
      <c r="K14" s="50"/>
      <c r="L14" s="51"/>
      <c r="M14" s="51"/>
      <c r="N14" s="50"/>
      <c r="O14" s="50"/>
      <c r="P14" s="50"/>
      <c r="Q14" s="50"/>
      <c r="R14" s="51"/>
      <c r="S14" s="48"/>
      <c r="T14" s="48"/>
      <c r="U14" s="48"/>
      <c r="V14" s="48"/>
      <c r="W14" s="48"/>
      <c r="X14" s="49"/>
    </row>
    <row r="15" spans="1:26" x14ac:dyDescent="0.3">
      <c r="A15" s="45"/>
      <c r="B15" s="46"/>
      <c r="C15" s="47"/>
      <c r="D15" s="47"/>
      <c r="E15" s="47"/>
      <c r="F15" s="48"/>
      <c r="G15" s="48"/>
      <c r="H15" s="50"/>
      <c r="I15" s="50"/>
      <c r="J15" s="61"/>
      <c r="K15" s="50"/>
      <c r="L15" s="51"/>
      <c r="M15" s="51"/>
      <c r="N15" s="50"/>
      <c r="O15" s="50"/>
      <c r="P15" s="50"/>
      <c r="Q15" s="50"/>
      <c r="R15" s="51"/>
      <c r="S15" s="48"/>
      <c r="T15" s="48"/>
      <c r="U15" s="48"/>
      <c r="V15" s="48"/>
      <c r="W15" s="48"/>
      <c r="X15" s="49"/>
    </row>
    <row r="16" spans="1:26" x14ac:dyDescent="0.3">
      <c r="A16" s="45"/>
      <c r="B16" s="46"/>
      <c r="C16" s="47"/>
      <c r="D16" s="47"/>
      <c r="E16" s="47"/>
      <c r="F16" s="48"/>
      <c r="G16" s="48"/>
      <c r="H16" s="50"/>
      <c r="I16" s="50"/>
      <c r="J16" s="61"/>
      <c r="K16" s="50"/>
      <c r="L16" s="51"/>
      <c r="M16" s="51"/>
      <c r="N16" s="50"/>
      <c r="O16" s="50"/>
      <c r="P16" s="50"/>
      <c r="Q16" s="50"/>
      <c r="R16" s="51"/>
      <c r="S16" s="48"/>
      <c r="T16" s="48"/>
      <c r="U16" s="48"/>
      <c r="V16" s="48"/>
      <c r="W16" s="48"/>
      <c r="X16" s="49"/>
    </row>
    <row r="17" spans="1:24" x14ac:dyDescent="0.3">
      <c r="A17" s="45"/>
      <c r="B17" s="46"/>
      <c r="C17" s="47"/>
      <c r="D17" s="47"/>
      <c r="E17" s="47"/>
      <c r="F17" s="48"/>
      <c r="G17" s="48"/>
      <c r="H17" s="50"/>
      <c r="I17" s="50"/>
      <c r="J17" s="61"/>
      <c r="K17" s="50"/>
      <c r="L17" s="51"/>
      <c r="M17" s="51"/>
      <c r="N17" s="50"/>
      <c r="O17" s="50"/>
      <c r="P17" s="50"/>
      <c r="Q17" s="50"/>
      <c r="R17" s="51"/>
      <c r="S17" s="48"/>
      <c r="T17" s="48"/>
      <c r="U17" s="48"/>
      <c r="V17" s="48"/>
      <c r="W17" s="48"/>
      <c r="X17" s="49"/>
    </row>
    <row r="18" spans="1:24" x14ac:dyDescent="0.3">
      <c r="A18" s="45"/>
      <c r="B18" s="46"/>
      <c r="C18" s="47"/>
      <c r="D18" s="47"/>
      <c r="E18" s="47"/>
      <c r="F18" s="48"/>
      <c r="G18" s="48"/>
      <c r="H18" s="50"/>
      <c r="I18" s="50"/>
      <c r="J18" s="61"/>
      <c r="K18" s="50"/>
      <c r="L18" s="51"/>
      <c r="M18" s="51"/>
      <c r="N18" s="50"/>
      <c r="O18" s="50"/>
      <c r="P18" s="50"/>
      <c r="Q18" s="50"/>
      <c r="R18" s="51"/>
      <c r="S18" s="48"/>
      <c r="T18" s="48"/>
      <c r="U18" s="48"/>
      <c r="V18" s="48"/>
      <c r="W18" s="48"/>
      <c r="X18" s="49"/>
    </row>
    <row r="19" spans="1:24" x14ac:dyDescent="0.3">
      <c r="A19" s="45"/>
      <c r="B19" s="46"/>
      <c r="C19" s="47"/>
      <c r="D19" s="47"/>
      <c r="E19" s="47"/>
      <c r="F19" s="48"/>
      <c r="G19" s="48"/>
      <c r="H19" s="50"/>
      <c r="I19" s="89"/>
      <c r="J19" s="62"/>
      <c r="K19" s="89"/>
      <c r="L19" s="90"/>
      <c r="M19" s="90"/>
      <c r="N19" s="89"/>
      <c r="O19" s="50"/>
      <c r="P19" s="50"/>
      <c r="Q19" s="50"/>
      <c r="R19" s="51"/>
      <c r="S19" s="48"/>
      <c r="T19" s="48"/>
      <c r="U19" s="48"/>
      <c r="V19" s="48"/>
      <c r="W19" s="48"/>
      <c r="X19" s="49"/>
    </row>
    <row r="20" spans="1:24" x14ac:dyDescent="0.3">
      <c r="A20" s="45"/>
      <c r="B20" s="46"/>
      <c r="C20" s="47"/>
      <c r="D20" s="47"/>
      <c r="E20" s="47"/>
      <c r="F20" s="48"/>
      <c r="G20" s="48"/>
      <c r="H20" s="50"/>
      <c r="I20" s="50"/>
      <c r="J20" s="61"/>
      <c r="K20" s="50"/>
      <c r="L20" s="51"/>
      <c r="M20" s="51"/>
      <c r="N20" s="50"/>
      <c r="O20" s="50"/>
      <c r="P20" s="50"/>
      <c r="Q20" s="50"/>
      <c r="R20" s="51"/>
      <c r="S20" s="48"/>
      <c r="T20" s="48"/>
      <c r="U20" s="48"/>
      <c r="V20" s="48"/>
      <c r="W20" s="48"/>
      <c r="X20" s="49"/>
    </row>
    <row r="21" spans="1:24" x14ac:dyDescent="0.3">
      <c r="A21" s="45"/>
      <c r="B21" s="46"/>
      <c r="C21" s="47"/>
      <c r="D21" s="47"/>
      <c r="E21" s="47"/>
      <c r="F21" s="48"/>
      <c r="G21" s="48"/>
      <c r="H21" s="50"/>
      <c r="I21" s="50"/>
      <c r="J21" s="61"/>
      <c r="K21" s="50"/>
      <c r="L21" s="51"/>
      <c r="M21" s="51"/>
      <c r="N21" s="50"/>
      <c r="O21" s="50"/>
      <c r="P21" s="50"/>
      <c r="Q21" s="50"/>
      <c r="R21" s="51"/>
      <c r="S21" s="48"/>
      <c r="T21" s="48"/>
      <c r="U21" s="48"/>
      <c r="V21" s="48"/>
      <c r="W21" s="48"/>
      <c r="X21" s="49"/>
    </row>
    <row r="22" spans="1:24" x14ac:dyDescent="0.3">
      <c r="A22" s="45"/>
      <c r="B22" s="46"/>
      <c r="C22" s="47"/>
      <c r="D22" s="47"/>
      <c r="E22" s="47"/>
      <c r="F22" s="48"/>
      <c r="G22" s="48"/>
      <c r="H22" s="50"/>
      <c r="I22" s="50"/>
      <c r="J22" s="61"/>
      <c r="K22" s="50"/>
      <c r="L22" s="51"/>
      <c r="M22" s="51"/>
      <c r="N22" s="50"/>
      <c r="O22" s="50"/>
      <c r="P22" s="50"/>
      <c r="Q22" s="50"/>
      <c r="R22" s="51"/>
      <c r="S22" s="48"/>
      <c r="T22" s="48"/>
      <c r="U22" s="48"/>
      <c r="V22" s="48"/>
      <c r="W22" s="48"/>
      <c r="X22" s="49"/>
    </row>
    <row r="23" spans="1:24" x14ac:dyDescent="0.3">
      <c r="A23" s="45"/>
      <c r="B23" s="46"/>
      <c r="C23" s="47"/>
      <c r="D23" s="47"/>
      <c r="E23" s="47"/>
      <c r="F23" s="48"/>
      <c r="G23" s="48"/>
      <c r="H23" s="50"/>
      <c r="I23" s="50"/>
      <c r="J23" s="61"/>
      <c r="K23" s="50"/>
      <c r="L23" s="51"/>
      <c r="M23" s="51"/>
      <c r="N23" s="50"/>
      <c r="O23" s="50"/>
      <c r="P23" s="50"/>
      <c r="Q23" s="50"/>
      <c r="R23" s="51"/>
      <c r="S23" s="48"/>
      <c r="T23" s="48"/>
      <c r="U23" s="48"/>
      <c r="V23" s="48"/>
      <c r="W23" s="48"/>
      <c r="X23" s="49"/>
    </row>
    <row r="24" spans="1:24" x14ac:dyDescent="0.3">
      <c r="A24" s="45"/>
      <c r="B24" s="46"/>
      <c r="C24" s="47"/>
      <c r="D24" s="47"/>
      <c r="E24" s="47"/>
      <c r="F24" s="48"/>
      <c r="G24" s="48"/>
      <c r="H24" s="50"/>
      <c r="I24" s="50"/>
      <c r="J24" s="61"/>
      <c r="K24" s="50"/>
      <c r="L24" s="51"/>
      <c r="M24" s="51"/>
      <c r="N24" s="50"/>
      <c r="O24" s="50"/>
      <c r="P24" s="50"/>
      <c r="Q24" s="50"/>
      <c r="R24" s="51"/>
      <c r="S24" s="48"/>
      <c r="T24" s="48"/>
      <c r="U24" s="48"/>
      <c r="V24" s="48"/>
      <c r="W24" s="48"/>
      <c r="X24" s="49"/>
    </row>
    <row r="25" spans="1:24" x14ac:dyDescent="0.3">
      <c r="A25" s="45"/>
      <c r="B25" s="46"/>
      <c r="C25" s="47"/>
      <c r="D25" s="47"/>
      <c r="E25" s="47"/>
      <c r="F25" s="48"/>
      <c r="G25" s="48"/>
      <c r="H25" s="50"/>
      <c r="I25" s="50"/>
      <c r="J25" s="61"/>
      <c r="K25" s="50"/>
      <c r="L25" s="51"/>
      <c r="M25" s="51"/>
      <c r="N25" s="50"/>
      <c r="O25" s="50"/>
      <c r="P25" s="50"/>
      <c r="Q25" s="50"/>
      <c r="R25" s="51"/>
      <c r="S25" s="48"/>
      <c r="T25" s="48"/>
      <c r="U25" s="48"/>
      <c r="V25" s="48"/>
      <c r="W25" s="48"/>
      <c r="X25" s="49"/>
    </row>
    <row r="26" spans="1:24" x14ac:dyDescent="0.3">
      <c r="A26" s="45"/>
      <c r="B26" s="46"/>
      <c r="C26" s="47"/>
      <c r="D26" s="47"/>
      <c r="E26" s="47"/>
      <c r="F26" s="48"/>
      <c r="G26" s="48"/>
      <c r="H26" s="50"/>
      <c r="I26" s="50"/>
      <c r="J26" s="61"/>
      <c r="K26" s="50"/>
      <c r="L26" s="51"/>
      <c r="M26" s="51"/>
      <c r="N26" s="50"/>
      <c r="O26" s="50"/>
      <c r="P26" s="50"/>
      <c r="Q26" s="50"/>
      <c r="R26" s="51"/>
      <c r="S26" s="48"/>
      <c r="T26" s="48"/>
      <c r="U26" s="48"/>
      <c r="V26" s="48"/>
      <c r="W26" s="48"/>
      <c r="X26" s="49"/>
    </row>
    <row r="27" spans="1:24" x14ac:dyDescent="0.3">
      <c r="A27" s="45"/>
      <c r="B27" s="46"/>
      <c r="C27" s="47"/>
      <c r="D27" s="47"/>
      <c r="E27" s="47"/>
      <c r="F27" s="48"/>
      <c r="G27" s="48"/>
      <c r="H27" s="50"/>
      <c r="I27" s="50"/>
      <c r="J27" s="61"/>
      <c r="K27" s="50"/>
      <c r="L27" s="51"/>
      <c r="M27" s="51"/>
      <c r="N27" s="50"/>
      <c r="O27" s="50"/>
      <c r="P27" s="50"/>
      <c r="Q27" s="50"/>
      <c r="R27" s="51"/>
      <c r="S27" s="48"/>
      <c r="T27" s="48"/>
      <c r="U27" s="48"/>
      <c r="V27" s="48"/>
      <c r="W27" s="48"/>
      <c r="X27" s="49"/>
    </row>
    <row r="28" spans="1:24" x14ac:dyDescent="0.3">
      <c r="A28" s="45"/>
      <c r="B28" s="46"/>
      <c r="C28" s="47"/>
      <c r="D28" s="47"/>
      <c r="E28" s="47"/>
      <c r="F28" s="48"/>
      <c r="G28" s="48"/>
      <c r="H28" s="50"/>
      <c r="I28" s="50"/>
      <c r="J28" s="61"/>
      <c r="K28" s="50"/>
      <c r="L28" s="51"/>
      <c r="M28" s="51"/>
      <c r="N28" s="50"/>
      <c r="O28" s="50"/>
      <c r="P28" s="50"/>
      <c r="Q28" s="50"/>
      <c r="R28" s="51"/>
      <c r="S28" s="48"/>
      <c r="T28" s="48"/>
      <c r="U28" s="48"/>
      <c r="V28" s="48"/>
      <c r="W28" s="48"/>
      <c r="X28" s="49"/>
    </row>
    <row r="29" spans="1:24" x14ac:dyDescent="0.3">
      <c r="A29" s="45"/>
      <c r="B29" s="46"/>
      <c r="C29" s="47"/>
      <c r="D29" s="47"/>
      <c r="E29" s="47"/>
      <c r="F29" s="48"/>
      <c r="G29" s="48"/>
      <c r="H29" s="50"/>
      <c r="I29" s="50"/>
      <c r="J29" s="61"/>
      <c r="K29" s="50"/>
      <c r="L29" s="51"/>
      <c r="M29" s="51"/>
      <c r="N29" s="50"/>
      <c r="O29" s="50"/>
      <c r="P29" s="50"/>
      <c r="Q29" s="50"/>
      <c r="R29" s="51"/>
      <c r="S29" s="48"/>
      <c r="T29" s="48"/>
      <c r="U29" s="48"/>
      <c r="V29" s="48"/>
      <c r="W29" s="48"/>
      <c r="X29" s="49"/>
    </row>
    <row r="30" spans="1:24" x14ac:dyDescent="0.3">
      <c r="A30" s="45"/>
      <c r="B30" s="46"/>
      <c r="C30" s="47"/>
      <c r="D30" s="47"/>
      <c r="E30" s="47"/>
      <c r="F30" s="48"/>
      <c r="G30" s="48"/>
      <c r="H30" s="50"/>
      <c r="I30" s="50"/>
      <c r="J30" s="61"/>
      <c r="K30" s="50"/>
      <c r="L30" s="51"/>
      <c r="M30" s="51"/>
      <c r="N30" s="50"/>
      <c r="O30" s="50"/>
      <c r="P30" s="50"/>
      <c r="Q30" s="50"/>
      <c r="R30" s="51"/>
      <c r="S30" s="48"/>
      <c r="T30" s="48"/>
      <c r="U30" s="48"/>
      <c r="V30" s="48"/>
      <c r="W30" s="48"/>
      <c r="X30" s="49"/>
    </row>
    <row r="31" spans="1:24" x14ac:dyDescent="0.3">
      <c r="A31" s="45"/>
      <c r="B31" s="46"/>
      <c r="C31" s="47"/>
      <c r="D31" s="47"/>
      <c r="E31" s="47"/>
      <c r="F31" s="48"/>
      <c r="G31" s="48"/>
      <c r="H31" s="50"/>
      <c r="I31" s="50"/>
      <c r="J31" s="61"/>
      <c r="K31" s="50"/>
      <c r="L31" s="51"/>
      <c r="M31" s="51"/>
      <c r="N31" s="50"/>
      <c r="O31" s="50"/>
      <c r="P31" s="50"/>
      <c r="Q31" s="50"/>
      <c r="R31" s="51"/>
      <c r="S31" s="48"/>
      <c r="T31" s="48"/>
      <c r="U31" s="48"/>
      <c r="V31" s="48"/>
      <c r="W31" s="48"/>
      <c r="X31" s="49"/>
    </row>
    <row r="32" spans="1:24" x14ac:dyDescent="0.3">
      <c r="A32" s="45"/>
      <c r="B32" s="46"/>
      <c r="C32" s="47"/>
      <c r="D32" s="47"/>
      <c r="E32" s="47"/>
      <c r="F32" s="48"/>
      <c r="G32" s="48"/>
      <c r="H32" s="50"/>
      <c r="I32" s="50"/>
      <c r="J32" s="61"/>
      <c r="K32" s="50"/>
      <c r="L32" s="51"/>
      <c r="M32" s="51"/>
      <c r="N32" s="50"/>
      <c r="O32" s="50"/>
      <c r="P32" s="50"/>
      <c r="Q32" s="50"/>
      <c r="R32" s="51"/>
      <c r="S32" s="48"/>
      <c r="T32" s="48"/>
      <c r="U32" s="48"/>
      <c r="V32" s="48"/>
      <c r="W32" s="48"/>
      <c r="X32" s="49"/>
    </row>
    <row r="33" spans="1:26" x14ac:dyDescent="0.3">
      <c r="A33" s="45"/>
      <c r="B33" s="46"/>
      <c r="C33" s="47"/>
      <c r="D33" s="47"/>
      <c r="E33" s="47"/>
      <c r="F33" s="48"/>
      <c r="G33" s="48"/>
      <c r="H33" s="50"/>
      <c r="I33" s="50"/>
      <c r="J33" s="61"/>
      <c r="K33" s="50"/>
      <c r="L33" s="51"/>
      <c r="M33" s="51"/>
      <c r="N33" s="50"/>
      <c r="O33" s="50"/>
      <c r="P33" s="50"/>
      <c r="Q33" s="50"/>
      <c r="R33" s="51"/>
      <c r="S33" s="48"/>
      <c r="T33" s="48"/>
      <c r="U33" s="48"/>
      <c r="V33" s="48"/>
      <c r="W33" s="48"/>
      <c r="X33" s="49"/>
    </row>
    <row r="34" spans="1:26" x14ac:dyDescent="0.3">
      <c r="A34" s="45"/>
      <c r="B34" s="46"/>
      <c r="C34" s="47"/>
      <c r="D34" s="47"/>
      <c r="E34" s="47"/>
      <c r="F34" s="48"/>
      <c r="G34" s="48"/>
      <c r="H34" s="50"/>
      <c r="I34" s="50"/>
      <c r="J34" s="61"/>
      <c r="K34" s="50"/>
      <c r="L34" s="51"/>
      <c r="M34" s="51"/>
      <c r="N34" s="50"/>
      <c r="O34" s="50"/>
      <c r="P34" s="50"/>
      <c r="Q34" s="50"/>
      <c r="R34" s="51"/>
      <c r="S34" s="48"/>
      <c r="T34" s="48"/>
      <c r="U34" s="48"/>
      <c r="V34" s="48"/>
      <c r="W34" s="48"/>
      <c r="X34" s="49"/>
    </row>
    <row r="35" spans="1:26" x14ac:dyDescent="0.3">
      <c r="A35" s="45"/>
      <c r="B35" s="46"/>
      <c r="C35" s="47"/>
      <c r="D35" s="47"/>
      <c r="E35" s="47"/>
      <c r="F35" s="48"/>
      <c r="G35" s="48"/>
      <c r="H35" s="50"/>
      <c r="I35" s="50"/>
      <c r="J35" s="61"/>
      <c r="K35" s="50"/>
      <c r="L35" s="51"/>
      <c r="M35" s="51"/>
      <c r="N35" s="50"/>
      <c r="O35" s="50"/>
      <c r="P35" s="50"/>
      <c r="Q35" s="50"/>
      <c r="R35" s="51"/>
      <c r="S35" s="48"/>
      <c r="T35" s="48"/>
      <c r="U35" s="48"/>
      <c r="V35" s="48"/>
      <c r="W35" s="48"/>
      <c r="X35" s="49"/>
    </row>
    <row r="36" spans="1:26" x14ac:dyDescent="0.3">
      <c r="A36" s="45"/>
      <c r="B36" s="46"/>
      <c r="C36" s="47"/>
      <c r="D36" s="47"/>
      <c r="E36" s="47"/>
      <c r="F36" s="48"/>
      <c r="G36" s="48"/>
      <c r="H36" s="50"/>
      <c r="I36" s="50"/>
      <c r="J36" s="61"/>
      <c r="K36" s="50"/>
      <c r="L36" s="51"/>
      <c r="M36" s="51"/>
      <c r="N36" s="50"/>
      <c r="O36" s="50"/>
      <c r="P36" s="50"/>
      <c r="Q36" s="50"/>
      <c r="R36" s="51"/>
      <c r="S36" s="48"/>
      <c r="T36" s="48"/>
      <c r="U36" s="48"/>
      <c r="V36" s="48"/>
      <c r="W36" s="48"/>
      <c r="X36" s="49"/>
    </row>
    <row r="37" spans="1:26" x14ac:dyDescent="0.3">
      <c r="A37" s="45"/>
      <c r="B37" s="46"/>
      <c r="C37" s="47"/>
      <c r="D37" s="47"/>
      <c r="E37" s="47"/>
      <c r="F37" s="48"/>
      <c r="G37" s="48"/>
      <c r="H37" s="50"/>
      <c r="I37" s="50"/>
      <c r="J37" s="61"/>
      <c r="K37" s="50"/>
      <c r="L37" s="51"/>
      <c r="M37" s="51"/>
      <c r="N37" s="50"/>
      <c r="O37" s="50"/>
      <c r="P37" s="50"/>
      <c r="Q37" s="50"/>
      <c r="R37" s="51"/>
      <c r="S37" s="48"/>
      <c r="T37" s="48"/>
      <c r="U37" s="48"/>
      <c r="V37" s="48"/>
      <c r="W37" s="48"/>
      <c r="X37" s="49"/>
    </row>
    <row r="38" spans="1:26" x14ac:dyDescent="0.3">
      <c r="A38" s="45"/>
      <c r="B38" s="46"/>
      <c r="C38" s="47"/>
      <c r="D38" s="47"/>
      <c r="E38" s="47"/>
      <c r="F38" s="48"/>
      <c r="G38" s="48"/>
      <c r="H38" s="50"/>
      <c r="I38" s="50"/>
      <c r="J38" s="61"/>
      <c r="K38" s="50"/>
      <c r="L38" s="51"/>
      <c r="M38" s="51"/>
      <c r="N38" s="50"/>
      <c r="O38" s="50"/>
      <c r="P38" s="50"/>
      <c r="Q38" s="50"/>
      <c r="R38" s="51"/>
      <c r="S38" s="48"/>
      <c r="T38" s="48"/>
      <c r="U38" s="48"/>
      <c r="V38" s="48"/>
      <c r="W38" s="48"/>
      <c r="X38" s="49"/>
    </row>
    <row r="39" spans="1:26" x14ac:dyDescent="0.3">
      <c r="A39" s="45"/>
      <c r="B39" s="46"/>
      <c r="C39" s="47"/>
      <c r="D39" s="47"/>
      <c r="E39" s="47"/>
      <c r="F39" s="48"/>
      <c r="G39" s="48"/>
      <c r="H39" s="50"/>
      <c r="I39" s="50"/>
      <c r="J39" s="61"/>
      <c r="K39" s="50"/>
      <c r="L39" s="51"/>
      <c r="M39" s="51"/>
      <c r="N39" s="50"/>
      <c r="O39" s="50"/>
      <c r="P39" s="50"/>
      <c r="Q39" s="50"/>
      <c r="R39" s="51"/>
      <c r="S39" s="48"/>
      <c r="T39" s="48"/>
      <c r="U39" s="48"/>
      <c r="V39" s="48"/>
      <c r="W39" s="48"/>
      <c r="X39" s="49"/>
    </row>
    <row r="40" spans="1:26" ht="17.25" thickBot="1" x14ac:dyDescent="0.35">
      <c r="A40" s="52"/>
      <c r="B40" s="53"/>
      <c r="C40" s="54"/>
      <c r="D40" s="54"/>
      <c r="E40" s="54"/>
      <c r="F40" s="55"/>
      <c r="G40" s="55"/>
      <c r="H40" s="56"/>
      <c r="I40" s="56"/>
      <c r="J40" s="63"/>
      <c r="K40" s="56"/>
      <c r="L40" s="57"/>
      <c r="M40" s="57"/>
      <c r="N40" s="56"/>
      <c r="O40" s="56"/>
      <c r="P40" s="56"/>
      <c r="Q40" s="56"/>
      <c r="R40" s="57"/>
      <c r="S40" s="55"/>
      <c r="T40" s="55"/>
      <c r="U40" s="55"/>
      <c r="V40" s="55"/>
      <c r="W40" s="55"/>
      <c r="X40" s="58"/>
    </row>
    <row r="41" spans="1:26" x14ac:dyDescent="0.3">
      <c r="B41" s="1"/>
      <c r="C41" s="1"/>
      <c r="D41" s="1"/>
      <c r="E41" s="1"/>
      <c r="H41" s="1"/>
      <c r="I41" s="1"/>
      <c r="J41" s="1"/>
      <c r="K41" s="1"/>
      <c r="N41" s="1"/>
      <c r="O41" s="1"/>
      <c r="P41" s="1"/>
      <c r="Q41" s="1"/>
    </row>
    <row r="42" spans="1:26" ht="17.25" thickBot="1" x14ac:dyDescent="0.35"/>
    <row r="43" spans="1:26" ht="32.25" customHeight="1" thickBot="1" x14ac:dyDescent="0.35">
      <c r="A43" s="186" t="s">
        <v>315</v>
      </c>
      <c r="B43" s="187"/>
      <c r="C43" s="187"/>
      <c r="D43" s="187"/>
      <c r="E43" s="187"/>
      <c r="F43" s="187"/>
      <c r="G43" s="187"/>
      <c r="H43" s="187"/>
      <c r="I43" s="187"/>
      <c r="J43" s="187"/>
      <c r="K43" s="187"/>
      <c r="L43" s="187"/>
      <c r="M43" s="187"/>
      <c r="N43" s="187"/>
      <c r="O43" s="187"/>
      <c r="P43" s="187"/>
      <c r="Q43" s="187"/>
      <c r="R43" s="188"/>
      <c r="S43" s="22"/>
      <c r="T43" s="22"/>
      <c r="U43" s="22"/>
      <c r="V43" s="22"/>
      <c r="W43" s="22"/>
      <c r="X43" s="22"/>
      <c r="Y43" s="22"/>
      <c r="Z43" s="22"/>
    </row>
    <row r="44" spans="1:26" ht="17.25" thickBot="1" x14ac:dyDescent="0.35">
      <c r="A44" s="45"/>
      <c r="B44" s="46"/>
      <c r="C44" s="47"/>
      <c r="D44" s="47"/>
      <c r="E44" s="47"/>
      <c r="F44" s="48"/>
      <c r="G44" s="48"/>
      <c r="H44" s="50"/>
      <c r="I44" s="50"/>
      <c r="J44" s="50"/>
      <c r="K44" s="50"/>
      <c r="L44" s="51"/>
      <c r="M44" s="51"/>
      <c r="N44" s="50"/>
      <c r="O44" s="50"/>
      <c r="P44" s="50"/>
      <c r="Q44" s="50"/>
      <c r="R44" s="72"/>
    </row>
    <row r="45" spans="1:26" s="22" customFormat="1" ht="30.75" thickBot="1" x14ac:dyDescent="0.25">
      <c r="A45" s="91"/>
      <c r="B45" s="41" t="s">
        <v>144</v>
      </c>
      <c r="C45" s="42" t="s">
        <v>153</v>
      </c>
      <c r="D45" s="43" t="s">
        <v>159</v>
      </c>
      <c r="E45" s="44" t="s">
        <v>160</v>
      </c>
      <c r="F45" s="92"/>
      <c r="G45" s="92"/>
      <c r="H45" s="41" t="s">
        <v>145</v>
      </c>
      <c r="I45" s="42" t="str">
        <f>O45</f>
        <v>Current Maturity</v>
      </c>
      <c r="J45" s="43" t="str">
        <f>P45</f>
        <v>Target Maturity</v>
      </c>
      <c r="K45" s="44" t="str">
        <f>Q45</f>
        <v>Gap</v>
      </c>
      <c r="L45" s="75"/>
      <c r="M45" s="75"/>
      <c r="N45" s="41" t="s">
        <v>143</v>
      </c>
      <c r="O45" s="42" t="s">
        <v>153</v>
      </c>
      <c r="P45" s="43" t="s">
        <v>159</v>
      </c>
      <c r="Q45" s="44" t="s">
        <v>160</v>
      </c>
      <c r="R45" s="76"/>
    </row>
    <row r="46" spans="1:26" s="22" customFormat="1" ht="28.5" x14ac:dyDescent="0.2">
      <c r="A46" s="91" t="str">
        <f>_xlfn.TEXTBEFORE(B46,"(")</f>
        <v xml:space="preserve">GOVERN </v>
      </c>
      <c r="B46" s="64" t="str" cm="1">
        <f t="array" ref="B46:B51">CSFFunctions</f>
        <v>GOVERN (GV)</v>
      </c>
      <c r="C46" s="38">
        <f>IFERROR(MROUND(AVERAGEIF($N$45:$N$151,"*"&amp;_xlfn.TEXTAFTER(_xlfn.TEXTBEFORE($B46,")"),"(")&amp;"*",O$45:O$151),0.25),"")</f>
        <v>2.25</v>
      </c>
      <c r="D46" s="39">
        <f>IFERROR(MROUND(AVERAGEIF($N$45:$N$151,"*"&amp;_xlfn.TEXTAFTER(_xlfn.TEXTBEFORE($B46,")"),"(")&amp;"*",P$45:P$151),0.25),"")</f>
        <v>3.75</v>
      </c>
      <c r="E46" s="40">
        <f>IFERROR(MROUND(D46-C46,IF(D46-C46&gt;0,0.25,-0.25)),"")</f>
        <v>1.5</v>
      </c>
      <c r="F46" s="92"/>
      <c r="G46" s="92" t="str">
        <f>_xlfn.TEXTBEFORE(_xlfn.TEXTAFTER(H46,"("),")")</f>
        <v>GV.OC</v>
      </c>
      <c r="H46" s="64" t="str" cm="1">
        <f t="array" ref="H46:H67">CSFCategories</f>
        <v>Organizational Context (GV.OC)</v>
      </c>
      <c r="I46" s="38">
        <f>IFERROR(MROUND(AVERAGEIF($N$45:$N$151,"*"&amp;_xlfn.TEXTAFTER(_xlfn.TEXTBEFORE($H46,")"),"(")&amp;"*",O$45:O$151),0.25),"")</f>
        <v>3.5</v>
      </c>
      <c r="J46" s="39">
        <f>IFERROR(MROUND(AVERAGEIF($N$45:$N$151,"*"&amp;_xlfn.TEXTAFTER(_xlfn.TEXTBEFORE($H46,")"),"(")&amp;"*",P$45:P$151),0.25),"")</f>
        <v>4</v>
      </c>
      <c r="K46" s="40">
        <f>IFERROR(MROUND(J46-I46,IF(J46-I46&gt;0,0.25,-0.25)),"")</f>
        <v>0.5</v>
      </c>
      <c r="L46" s="75"/>
      <c r="M46" s="75"/>
      <c r="N46" s="64" t="str" cm="1">
        <f t="array" ref="N46:N151">IF(N45="Category",CSFCategories,CSFSubcategories)</f>
        <v>GV.OC-01</v>
      </c>
      <c r="O46" s="38" cm="1">
        <f t="array" ref="O46">IFERROR(SUM(VALUE(_xlfn.TEXTBEFORE(_xlfn._xlws.FILTER('Profile Viewer'!C:C,ISNUMBER(SEARCH('Maturity Reports'!N46,'Profile Viewer'!B:B)),"")," -"))),"")</f>
        <v>1</v>
      </c>
      <c r="P46" s="39" cm="1">
        <f t="array" ref="P46">IFERROR(SUM(VALUE(_xlfn.TEXTBEFORE(_xlfn._xlws.FILTER('Profile Viewer'!E:E,ISNUMBER(SEARCH('Maturity Reports'!N46,'Profile Viewer'!B:B)),"")," -"))),"")</f>
        <v>3</v>
      </c>
      <c r="Q46" s="40">
        <f>IFERROR(P46-O46,"")</f>
        <v>2</v>
      </c>
      <c r="R46" s="76"/>
    </row>
    <row r="47" spans="1:26" s="22" customFormat="1" ht="28.5" x14ac:dyDescent="0.2">
      <c r="A47" s="91" t="str">
        <f t="shared" ref="A47:A51" si="0">_xlfn.TEXTBEFORE(B47,"(")</f>
        <v xml:space="preserve">IDENTIFY </v>
      </c>
      <c r="B47" s="66" t="str">
        <v>IDENTIFY (ID)</v>
      </c>
      <c r="C47" s="36">
        <f t="shared" ref="C47:C51" si="1">IFERROR(MROUND(AVERAGEIF($N$45:$N$151,"*"&amp;_xlfn.TEXTAFTER(_xlfn.TEXTBEFORE($B47,")"),"(")&amp;"*",O$45:O$151),0.25),"")</f>
        <v>1.75</v>
      </c>
      <c r="D47" s="32">
        <f t="shared" ref="D47:D51" si="2">IFERROR(MROUND(AVERAGEIF($N$45:$N$151,"*"&amp;_xlfn.TEXTAFTER(_xlfn.TEXTBEFORE($B47,")"),"(")&amp;"*",P$45:P$151),0.25),"")</f>
        <v>4.25</v>
      </c>
      <c r="E47" s="34">
        <f t="shared" ref="E47:E51" si="3">IFERROR(MROUND(D47-C47,IF(D47-C47&gt;0,0.25,-0.25)),"")</f>
        <v>2.5</v>
      </c>
      <c r="F47" s="92"/>
      <c r="G47" s="92" t="str">
        <f t="shared" ref="G47:G67" si="4">_xlfn.TEXTBEFORE(_xlfn.TEXTAFTER(H47,"("),")")</f>
        <v>GV.RM</v>
      </c>
      <c r="H47" s="65" t="str">
        <v>Risk Management Strategy (GV.RM)</v>
      </c>
      <c r="I47" s="36">
        <f t="shared" ref="I47:I67" si="5">IFERROR(MROUND(AVERAGEIF($N$45:$N$151,"*"&amp;_xlfn.TEXTAFTER(_xlfn.TEXTBEFORE($H47,")"),"(")&amp;"*",O$45:O$151),0.25),"")</f>
        <v>2</v>
      </c>
      <c r="J47" s="32">
        <f t="shared" ref="J47:J67" si="6">IFERROR(MROUND(AVERAGEIF($N$45:$N$151,"*"&amp;_xlfn.TEXTAFTER(_xlfn.TEXTBEFORE($H47,")"),"(")&amp;"*",P$45:P$151),0.25),"")</f>
        <v>3.25</v>
      </c>
      <c r="K47" s="34">
        <f t="shared" ref="K47:K67" si="7">IFERROR(MROUND(J47-I47,IF(J47-I47&gt;0,0.25,-0.25)),"")</f>
        <v>1.25</v>
      </c>
      <c r="L47" s="75"/>
      <c r="M47" s="75"/>
      <c r="N47" s="65" t="str">
        <v>GV.OC-02</v>
      </c>
      <c r="O47" s="36" cm="1">
        <f t="array" ref="O47">IFERROR(SUM(VALUE(_xlfn.TEXTBEFORE(_xlfn._xlws.FILTER('Profile Viewer'!C:C,ISNUMBER(SEARCH('Maturity Reports'!N47,'Profile Viewer'!B:B)),"")," -"))),"")</f>
        <v>5</v>
      </c>
      <c r="P47" s="32" cm="1">
        <f t="array" ref="P47">IFERROR(SUM(VALUE(_xlfn.TEXTBEFORE(_xlfn._xlws.FILTER('Profile Viewer'!E:E,ISNUMBER(SEARCH('Maturity Reports'!N47,'Profile Viewer'!B:B)),"")," -"))),"")</f>
        <v>4</v>
      </c>
      <c r="Q47" s="34">
        <f t="shared" ref="Q47:Q110" si="8">IFERROR(P47-O47,"")</f>
        <v>-1</v>
      </c>
      <c r="R47" s="76"/>
    </row>
    <row r="48" spans="1:26" s="22" customFormat="1" ht="28.5" x14ac:dyDescent="0.2">
      <c r="A48" s="91" t="str">
        <f t="shared" si="0"/>
        <v xml:space="preserve">PROTECT </v>
      </c>
      <c r="B48" s="67" t="str">
        <v>PROTECT (PR)</v>
      </c>
      <c r="C48" s="36">
        <f t="shared" si="1"/>
        <v>1.5</v>
      </c>
      <c r="D48" s="32">
        <f t="shared" si="2"/>
        <v>4</v>
      </c>
      <c r="E48" s="34">
        <f t="shared" si="3"/>
        <v>2.5</v>
      </c>
      <c r="F48" s="92"/>
      <c r="G48" s="92" t="str">
        <f t="shared" si="4"/>
        <v>GV.RR</v>
      </c>
      <c r="H48" s="65" t="str">
        <v>Roles, Responsibilities, and Authorities (GV.RR)</v>
      </c>
      <c r="I48" s="36">
        <f t="shared" si="5"/>
        <v>2.25</v>
      </c>
      <c r="J48" s="32">
        <f t="shared" si="6"/>
        <v>3.5</v>
      </c>
      <c r="K48" s="34">
        <f t="shared" si="7"/>
        <v>1.25</v>
      </c>
      <c r="L48" s="74"/>
      <c r="M48" s="74"/>
      <c r="N48" s="65" t="str">
        <v>GV.OC-03</v>
      </c>
      <c r="O48" s="36" cm="1">
        <f t="array" ref="O48">IFERROR(SUM(VALUE(_xlfn.TEXTBEFORE(_xlfn._xlws.FILTER('Profile Viewer'!C:C,ISNUMBER(SEARCH('Maturity Reports'!N48,'Profile Viewer'!B:B)),"")," -"))),"")</f>
        <v>4</v>
      </c>
      <c r="P48" s="32" cm="1">
        <f t="array" ref="P48">IFERROR(SUM(VALUE(_xlfn.TEXTBEFORE(_xlfn._xlws.FILTER('Profile Viewer'!E:E,ISNUMBER(SEARCH('Maturity Reports'!N48,'Profile Viewer'!B:B)),"")," -"))),"")</f>
        <v>5</v>
      </c>
      <c r="Q48" s="34">
        <f t="shared" si="8"/>
        <v>1</v>
      </c>
      <c r="R48" s="77"/>
    </row>
    <row r="49" spans="1:18" s="22" customFormat="1" ht="14.25" x14ac:dyDescent="0.2">
      <c r="A49" s="91" t="str">
        <f t="shared" si="0"/>
        <v xml:space="preserve">DETECT </v>
      </c>
      <c r="B49" s="68" t="str">
        <v>DETECT (DE)</v>
      </c>
      <c r="C49" s="36">
        <f t="shared" si="1"/>
        <v>1.75</v>
      </c>
      <c r="D49" s="32">
        <f t="shared" si="2"/>
        <v>4.25</v>
      </c>
      <c r="E49" s="34">
        <f t="shared" si="3"/>
        <v>2.5</v>
      </c>
      <c r="F49" s="92"/>
      <c r="G49" s="92" t="str">
        <f t="shared" si="4"/>
        <v>GV.PO</v>
      </c>
      <c r="H49" s="65" t="str">
        <v>Policy (GV.PO)</v>
      </c>
      <c r="I49" s="36">
        <f t="shared" si="5"/>
        <v>1.5</v>
      </c>
      <c r="J49" s="32">
        <f t="shared" si="6"/>
        <v>4</v>
      </c>
      <c r="K49" s="34">
        <f t="shared" si="7"/>
        <v>2.5</v>
      </c>
      <c r="L49" s="74"/>
      <c r="M49" s="74"/>
      <c r="N49" s="65" t="str">
        <v>GV.OC-04</v>
      </c>
      <c r="O49" s="36" cm="1">
        <f t="array" ref="O49">IFERROR(SUM(VALUE(_xlfn.TEXTBEFORE(_xlfn._xlws.FILTER('Profile Viewer'!C:C,ISNUMBER(SEARCH('Maturity Reports'!N49,'Profile Viewer'!B:B)),"")," -"))),"")</f>
        <v>4</v>
      </c>
      <c r="P49" s="32" cm="1">
        <f t="array" ref="P49">IFERROR(SUM(VALUE(_xlfn.TEXTBEFORE(_xlfn._xlws.FILTER('Profile Viewer'!E:E,ISNUMBER(SEARCH('Maturity Reports'!N49,'Profile Viewer'!B:B)),"")," -"))),"")</f>
        <v>3</v>
      </c>
      <c r="Q49" s="34">
        <f t="shared" si="8"/>
        <v>-1</v>
      </c>
      <c r="R49" s="77"/>
    </row>
    <row r="50" spans="1:18" s="22" customFormat="1" ht="28.5" x14ac:dyDescent="0.2">
      <c r="A50" s="91" t="str">
        <f t="shared" si="0"/>
        <v xml:space="preserve">RESPOND </v>
      </c>
      <c r="B50" s="69" t="str">
        <v>RESPOND (RS)</v>
      </c>
      <c r="C50" s="36">
        <f t="shared" si="1"/>
        <v>1.5</v>
      </c>
      <c r="D50" s="32">
        <f t="shared" si="2"/>
        <v>4.5</v>
      </c>
      <c r="E50" s="34">
        <f t="shared" si="3"/>
        <v>3</v>
      </c>
      <c r="F50" s="92"/>
      <c r="G50" s="92" t="str">
        <f t="shared" si="4"/>
        <v>GV.OV</v>
      </c>
      <c r="H50" s="65" t="str">
        <v>Oversight (GV.OV)</v>
      </c>
      <c r="I50" s="36">
        <f t="shared" si="5"/>
        <v>2.25</v>
      </c>
      <c r="J50" s="32">
        <f t="shared" si="6"/>
        <v>4</v>
      </c>
      <c r="K50" s="34">
        <f t="shared" si="7"/>
        <v>1.75</v>
      </c>
      <c r="L50" s="74"/>
      <c r="M50" s="74"/>
      <c r="N50" s="65" t="str">
        <v>GV.OC-05</v>
      </c>
      <c r="O50" s="36" cm="1">
        <f t="array" ref="O50">IFERROR(SUM(VALUE(_xlfn.TEXTBEFORE(_xlfn._xlws.FILTER('Profile Viewer'!C:C,ISNUMBER(SEARCH('Maturity Reports'!N50,'Profile Viewer'!B:B)),"")," -"))),"")</f>
        <v>4</v>
      </c>
      <c r="P50" s="32" cm="1">
        <f t="array" ref="P50">IFERROR(SUM(VALUE(_xlfn.TEXTBEFORE(_xlfn._xlws.FILTER('Profile Viewer'!E:E,ISNUMBER(SEARCH('Maturity Reports'!N50,'Profile Viewer'!B:B)),"")," -"))),"")</f>
        <v>5</v>
      </c>
      <c r="Q50" s="34">
        <f t="shared" si="8"/>
        <v>1</v>
      </c>
      <c r="R50" s="77"/>
    </row>
    <row r="51" spans="1:18" s="22" customFormat="1" ht="43.5" thickBot="1" x14ac:dyDescent="0.25">
      <c r="A51" s="91" t="str">
        <f t="shared" si="0"/>
        <v xml:space="preserve">RECOVER </v>
      </c>
      <c r="B51" s="70" t="str">
        <v>RECOVER (RC)</v>
      </c>
      <c r="C51" s="37">
        <f t="shared" si="1"/>
        <v>1.5</v>
      </c>
      <c r="D51" s="33">
        <f t="shared" si="2"/>
        <v>4.25</v>
      </c>
      <c r="E51" s="35">
        <f t="shared" si="3"/>
        <v>2.75</v>
      </c>
      <c r="F51" s="92"/>
      <c r="G51" s="92" t="str">
        <f t="shared" si="4"/>
        <v>GV.SC</v>
      </c>
      <c r="H51" s="65" t="str">
        <v>Cybersecurity Supply Chain Risk Management (GV.SC)</v>
      </c>
      <c r="I51" s="36">
        <f t="shared" si="5"/>
        <v>1.75</v>
      </c>
      <c r="J51" s="32">
        <f t="shared" si="6"/>
        <v>4</v>
      </c>
      <c r="K51" s="34">
        <f t="shared" si="7"/>
        <v>2.25</v>
      </c>
      <c r="L51" s="74"/>
      <c r="M51" s="74"/>
      <c r="N51" s="65" t="str">
        <v>GV.RM-01</v>
      </c>
      <c r="O51" s="36" cm="1">
        <f t="array" ref="O51">IFERROR(SUM(VALUE(_xlfn.TEXTBEFORE(_xlfn._xlws.FILTER('Profile Viewer'!C:C,ISNUMBER(SEARCH('Maturity Reports'!N51,'Profile Viewer'!B:B)),"")," -"))),"")</f>
        <v>1</v>
      </c>
      <c r="P51" s="32" cm="1">
        <f t="array" ref="P51">IFERROR(SUM(VALUE(_xlfn.TEXTBEFORE(_xlfn._xlws.FILTER('Profile Viewer'!E:E,ISNUMBER(SEARCH('Maturity Reports'!N51,'Profile Viewer'!B:B)),"")," -"))),"")</f>
        <v>3</v>
      </c>
      <c r="Q51" s="34">
        <f t="shared" si="8"/>
        <v>2</v>
      </c>
      <c r="R51" s="77"/>
    </row>
    <row r="52" spans="1:18" s="22" customFormat="1" ht="28.5" x14ac:dyDescent="0.2">
      <c r="A52" s="91"/>
      <c r="B52" s="78"/>
      <c r="C52" s="79"/>
      <c r="D52" s="79"/>
      <c r="E52" s="79"/>
      <c r="F52" s="92"/>
      <c r="G52" s="92" t="str">
        <f t="shared" si="4"/>
        <v>ID.AM</v>
      </c>
      <c r="H52" s="66" t="str">
        <v>Asset Management (ID.AM)</v>
      </c>
      <c r="I52" s="36">
        <f t="shared" si="5"/>
        <v>2.25</v>
      </c>
      <c r="J52" s="32">
        <f t="shared" si="6"/>
        <v>4.25</v>
      </c>
      <c r="K52" s="34">
        <f t="shared" si="7"/>
        <v>2</v>
      </c>
      <c r="L52" s="74"/>
      <c r="M52" s="74"/>
      <c r="N52" s="65" t="str">
        <v>GV.RM-02</v>
      </c>
      <c r="O52" s="36" cm="1">
        <f t="array" ref="O52">IFERROR(SUM(VALUE(_xlfn.TEXTBEFORE(_xlfn._xlws.FILTER('Profile Viewer'!C:C,ISNUMBER(SEARCH('Maturity Reports'!N52,'Profile Viewer'!B:B)),"")," -"))),"")</f>
        <v>1</v>
      </c>
      <c r="P52" s="32" cm="1">
        <f t="array" ref="P52">IFERROR(SUM(VALUE(_xlfn.TEXTBEFORE(_xlfn._xlws.FILTER('Profile Viewer'!E:E,ISNUMBER(SEARCH('Maturity Reports'!N52,'Profile Viewer'!B:B)),"")," -"))),"")</f>
        <v>4</v>
      </c>
      <c r="Q52" s="34">
        <f t="shared" si="8"/>
        <v>3</v>
      </c>
      <c r="R52" s="77"/>
    </row>
    <row r="53" spans="1:18" s="22" customFormat="1" ht="14.25" x14ac:dyDescent="0.2">
      <c r="A53" s="73"/>
      <c r="B53" s="78"/>
      <c r="C53" s="79"/>
      <c r="D53" s="79"/>
      <c r="E53" s="79"/>
      <c r="F53" s="92"/>
      <c r="G53" s="92" t="str">
        <f t="shared" si="4"/>
        <v>ID.RA</v>
      </c>
      <c r="H53" s="66" t="str">
        <v>Risk Assessment (ID.RA)</v>
      </c>
      <c r="I53" s="36">
        <f t="shared" si="5"/>
        <v>1.75</v>
      </c>
      <c r="J53" s="32">
        <f t="shared" si="6"/>
        <v>4</v>
      </c>
      <c r="K53" s="34">
        <f t="shared" si="7"/>
        <v>2.25</v>
      </c>
      <c r="L53" s="74"/>
      <c r="M53" s="74"/>
      <c r="N53" s="65" t="str">
        <v>GV.RM-03</v>
      </c>
      <c r="O53" s="36" cm="1">
        <f t="array" ref="O53">IFERROR(SUM(VALUE(_xlfn.TEXTBEFORE(_xlfn._xlws.FILTER('Profile Viewer'!C:C,ISNUMBER(SEARCH('Maturity Reports'!N53,'Profile Viewer'!B:B)),"")," -"))),"")</f>
        <v>1</v>
      </c>
      <c r="P53" s="32" cm="1">
        <f t="array" ref="P53">IFERROR(SUM(VALUE(_xlfn.TEXTBEFORE(_xlfn._xlws.FILTER('Profile Viewer'!E:E,ISNUMBER(SEARCH('Maturity Reports'!N53,'Profile Viewer'!B:B)),"")," -"))),"")</f>
        <v>5</v>
      </c>
      <c r="Q53" s="34">
        <f t="shared" si="8"/>
        <v>4</v>
      </c>
      <c r="R53" s="77"/>
    </row>
    <row r="54" spans="1:18" s="22" customFormat="1" ht="14.25" x14ac:dyDescent="0.2">
      <c r="A54" s="73"/>
      <c r="B54" s="78"/>
      <c r="C54" s="79"/>
      <c r="D54" s="79"/>
      <c r="E54" s="79"/>
      <c r="F54" s="92"/>
      <c r="G54" s="92" t="str">
        <f t="shared" si="4"/>
        <v>ID.IM</v>
      </c>
      <c r="H54" s="66" t="str">
        <v>Improvement (ID.IM)</v>
      </c>
      <c r="I54" s="36">
        <f t="shared" si="5"/>
        <v>1.5</v>
      </c>
      <c r="J54" s="32">
        <f t="shared" si="6"/>
        <v>4.25</v>
      </c>
      <c r="K54" s="34">
        <f t="shared" si="7"/>
        <v>2.75</v>
      </c>
      <c r="L54" s="74"/>
      <c r="M54" s="74"/>
      <c r="N54" s="65" t="str">
        <v>GV.RM-04</v>
      </c>
      <c r="O54" s="36" cm="1">
        <f t="array" ref="O54">IFERROR(SUM(VALUE(_xlfn.TEXTBEFORE(_xlfn._xlws.FILTER('Profile Viewer'!C:C,ISNUMBER(SEARCH('Maturity Reports'!N54,'Profile Viewer'!B:B)),"")," -"))),"")</f>
        <v>2</v>
      </c>
      <c r="P54" s="32" cm="1">
        <f t="array" ref="P54">IFERROR(SUM(VALUE(_xlfn.TEXTBEFORE(_xlfn._xlws.FILTER('Profile Viewer'!E:E,ISNUMBER(SEARCH('Maturity Reports'!N54,'Profile Viewer'!B:B)),"")," -"))),"")</f>
        <v>4</v>
      </c>
      <c r="Q54" s="34">
        <f t="shared" si="8"/>
        <v>2</v>
      </c>
      <c r="R54" s="77"/>
    </row>
    <row r="55" spans="1:18" s="22" customFormat="1" ht="42.75" x14ac:dyDescent="0.2">
      <c r="A55" s="73"/>
      <c r="B55" s="78"/>
      <c r="C55" s="79"/>
      <c r="D55" s="79"/>
      <c r="E55" s="79"/>
      <c r="F55" s="92"/>
      <c r="G55" s="92" t="str">
        <f t="shared" si="4"/>
        <v>PR.AA</v>
      </c>
      <c r="H55" s="67" t="str">
        <v>Identity Management, Authentication, and Access Control (PR.AA)</v>
      </c>
      <c r="I55" s="36">
        <f t="shared" si="5"/>
        <v>1.5</v>
      </c>
      <c r="J55" s="32">
        <f t="shared" si="6"/>
        <v>4.25</v>
      </c>
      <c r="K55" s="34">
        <f t="shared" si="7"/>
        <v>2.75</v>
      </c>
      <c r="L55" s="74"/>
      <c r="M55" s="74"/>
      <c r="N55" s="65" t="str">
        <v>GV.RM-05</v>
      </c>
      <c r="O55" s="36" cm="1">
        <f t="array" ref="O55">IFERROR(SUM(VALUE(_xlfn.TEXTBEFORE(_xlfn._xlws.FILTER('Profile Viewer'!C:C,ISNUMBER(SEARCH('Maturity Reports'!N55,'Profile Viewer'!B:B)),"")," -"))),"")</f>
        <v>3</v>
      </c>
      <c r="P55" s="32" cm="1">
        <f t="array" ref="P55">IFERROR(SUM(VALUE(_xlfn.TEXTBEFORE(_xlfn._xlws.FILTER('Profile Viewer'!E:E,ISNUMBER(SEARCH('Maturity Reports'!N55,'Profile Viewer'!B:B)),"")," -"))),"")</f>
        <v>2</v>
      </c>
      <c r="Q55" s="34">
        <f t="shared" si="8"/>
        <v>-1</v>
      </c>
      <c r="R55" s="77"/>
    </row>
    <row r="56" spans="1:18" s="22" customFormat="1" ht="28.5" x14ac:dyDescent="0.2">
      <c r="A56" s="73"/>
      <c r="B56" s="78"/>
      <c r="C56" s="79"/>
      <c r="D56" s="79"/>
      <c r="E56" s="79"/>
      <c r="F56" s="92"/>
      <c r="G56" s="92" t="str">
        <f t="shared" si="4"/>
        <v>PR.AT</v>
      </c>
      <c r="H56" s="67" t="str">
        <v>Awareness and Training (PR.AT)</v>
      </c>
      <c r="I56" s="36">
        <f t="shared" si="5"/>
        <v>1.5</v>
      </c>
      <c r="J56" s="32">
        <f t="shared" si="6"/>
        <v>4.5</v>
      </c>
      <c r="K56" s="34">
        <f t="shared" si="7"/>
        <v>3</v>
      </c>
      <c r="L56" s="74"/>
      <c r="M56" s="74"/>
      <c r="N56" s="65" t="str">
        <v>GV.RM-06</v>
      </c>
      <c r="O56" s="36" cm="1">
        <f t="array" ref="O56">IFERROR(SUM(VALUE(_xlfn.TEXTBEFORE(_xlfn._xlws.FILTER('Profile Viewer'!C:C,ISNUMBER(SEARCH('Maturity Reports'!N56,'Profile Viewer'!B:B)),"")," -"))),"")</f>
        <v>4</v>
      </c>
      <c r="P56" s="32" cm="1">
        <f t="array" ref="P56">IFERROR(SUM(VALUE(_xlfn.TEXTBEFORE(_xlfn._xlws.FILTER('Profile Viewer'!E:E,ISNUMBER(SEARCH('Maturity Reports'!N56,'Profile Viewer'!B:B)),"")," -"))),"")</f>
        <v>1</v>
      </c>
      <c r="Q56" s="34">
        <f t="shared" si="8"/>
        <v>-3</v>
      </c>
      <c r="R56" s="77"/>
    </row>
    <row r="57" spans="1:18" s="22" customFormat="1" ht="14.25" x14ac:dyDescent="0.2">
      <c r="A57" s="73"/>
      <c r="B57" s="78"/>
      <c r="C57" s="79"/>
      <c r="D57" s="79"/>
      <c r="E57" s="79"/>
      <c r="F57" s="92"/>
      <c r="G57" s="92" t="str">
        <f t="shared" si="4"/>
        <v>PR.DS</v>
      </c>
      <c r="H57" s="67" t="str">
        <v>Data Security (PR.DS)</v>
      </c>
      <c r="I57" s="36">
        <f t="shared" si="5"/>
        <v>1.5</v>
      </c>
      <c r="J57" s="32">
        <f t="shared" si="6"/>
        <v>4</v>
      </c>
      <c r="K57" s="34">
        <f t="shared" si="7"/>
        <v>2.5</v>
      </c>
      <c r="L57" s="74"/>
      <c r="M57" s="74"/>
      <c r="N57" s="65" t="str">
        <v>GV.RM-07</v>
      </c>
      <c r="O57" s="36" cm="1">
        <f t="array" ref="O57">IFERROR(SUM(VALUE(_xlfn.TEXTBEFORE(_xlfn._xlws.FILTER('Profile Viewer'!C:C,ISNUMBER(SEARCH('Maturity Reports'!N57,'Profile Viewer'!B:B)),"")," -"))),"")</f>
        <v>2</v>
      </c>
      <c r="P57" s="32" cm="1">
        <f t="array" ref="P57">IFERROR(SUM(VALUE(_xlfn.TEXTBEFORE(_xlfn._xlws.FILTER('Profile Viewer'!E:E,ISNUMBER(SEARCH('Maturity Reports'!N57,'Profile Viewer'!B:B)),"")," -"))),"")</f>
        <v>4</v>
      </c>
      <c r="Q57" s="34">
        <f t="shared" si="8"/>
        <v>2</v>
      </c>
      <c r="R57" s="77"/>
    </row>
    <row r="58" spans="1:18" s="22" customFormat="1" ht="14.25" x14ac:dyDescent="0.2">
      <c r="A58" s="73"/>
      <c r="B58" s="78"/>
      <c r="C58" s="79"/>
      <c r="D58" s="79"/>
      <c r="E58" s="79"/>
      <c r="F58" s="92"/>
      <c r="G58" s="92" t="str">
        <f t="shared" si="4"/>
        <v>PR.PS</v>
      </c>
      <c r="H58" s="67" t="str">
        <v>Platform Security (PR.PS)</v>
      </c>
      <c r="I58" s="36">
        <f t="shared" si="5"/>
        <v>1.25</v>
      </c>
      <c r="J58" s="32">
        <f t="shared" si="6"/>
        <v>3.75</v>
      </c>
      <c r="K58" s="34">
        <f t="shared" si="7"/>
        <v>2.5</v>
      </c>
      <c r="L58" s="74"/>
      <c r="M58" s="74"/>
      <c r="N58" s="65" t="str">
        <v>GV.RR-01</v>
      </c>
      <c r="O58" s="36" cm="1">
        <f t="array" ref="O58">IFERROR(SUM(VALUE(_xlfn.TEXTBEFORE(_xlfn._xlws.FILTER('Profile Viewer'!C:C,ISNUMBER(SEARCH('Maturity Reports'!N58,'Profile Viewer'!B:B)),"")," -"))),"")</f>
        <v>4</v>
      </c>
      <c r="P58" s="32" cm="1">
        <f t="array" ref="P58">IFERROR(SUM(VALUE(_xlfn.TEXTBEFORE(_xlfn._xlws.FILTER('Profile Viewer'!E:E,ISNUMBER(SEARCH('Maturity Reports'!N58,'Profile Viewer'!B:B)),"")," -"))),"")</f>
        <v>3</v>
      </c>
      <c r="Q58" s="34">
        <f t="shared" si="8"/>
        <v>-1</v>
      </c>
      <c r="R58" s="77"/>
    </row>
    <row r="59" spans="1:18" s="22" customFormat="1" ht="28.5" x14ac:dyDescent="0.2">
      <c r="A59" s="73"/>
      <c r="B59" s="78"/>
      <c r="C59" s="79"/>
      <c r="D59" s="79"/>
      <c r="E59" s="79"/>
      <c r="F59" s="92"/>
      <c r="G59" s="92" t="str">
        <f t="shared" si="4"/>
        <v>PR.IR</v>
      </c>
      <c r="H59" s="67" t="str">
        <v>Technology Infrastructure Resilience (PR.IR)</v>
      </c>
      <c r="I59" s="36">
        <f t="shared" si="5"/>
        <v>1.5</v>
      </c>
      <c r="J59" s="32">
        <f t="shared" si="6"/>
        <v>4.25</v>
      </c>
      <c r="K59" s="34">
        <f t="shared" si="7"/>
        <v>2.75</v>
      </c>
      <c r="L59" s="74"/>
      <c r="M59" s="74"/>
      <c r="N59" s="65" t="str">
        <v>GV.RR-02</v>
      </c>
      <c r="O59" s="36" cm="1">
        <f t="array" ref="O59">IFERROR(SUM(VALUE(_xlfn.TEXTBEFORE(_xlfn._xlws.FILTER('Profile Viewer'!C:C,ISNUMBER(SEARCH('Maturity Reports'!N59,'Profile Viewer'!B:B)),"")," -"))),"")</f>
        <v>1</v>
      </c>
      <c r="P59" s="32" cm="1">
        <f t="array" ref="P59">IFERROR(SUM(VALUE(_xlfn.TEXTBEFORE(_xlfn._xlws.FILTER('Profile Viewer'!E:E,ISNUMBER(SEARCH('Maturity Reports'!N59,'Profile Viewer'!B:B)),"")," -"))),"")</f>
        <v>5</v>
      </c>
      <c r="Q59" s="34">
        <f t="shared" si="8"/>
        <v>4</v>
      </c>
      <c r="R59" s="77"/>
    </row>
    <row r="60" spans="1:18" s="22" customFormat="1" ht="28.5" x14ac:dyDescent="0.2">
      <c r="A60" s="73"/>
      <c r="B60" s="78"/>
      <c r="C60" s="79"/>
      <c r="D60" s="79"/>
      <c r="E60" s="79"/>
      <c r="F60" s="92"/>
      <c r="G60" s="92" t="str">
        <f t="shared" si="4"/>
        <v>DE.CM</v>
      </c>
      <c r="H60" s="68" t="str">
        <v>Continuous Monitoring (DE.CM)</v>
      </c>
      <c r="I60" s="36">
        <f t="shared" si="5"/>
        <v>1.5</v>
      </c>
      <c r="J60" s="32">
        <f t="shared" si="6"/>
        <v>4.5</v>
      </c>
      <c r="K60" s="34">
        <f t="shared" si="7"/>
        <v>3</v>
      </c>
      <c r="L60" s="74"/>
      <c r="M60" s="74"/>
      <c r="N60" s="65" t="str">
        <v>GV.RR-03</v>
      </c>
      <c r="O60" s="36" cm="1">
        <f t="array" ref="O60">IFERROR(SUM(VALUE(_xlfn.TEXTBEFORE(_xlfn._xlws.FILTER('Profile Viewer'!C:C,ISNUMBER(SEARCH('Maturity Reports'!N60,'Profile Viewer'!B:B)),"")," -"))),"")</f>
        <v>2</v>
      </c>
      <c r="P60" s="32" cm="1">
        <f t="array" ref="P60">IFERROR(SUM(VALUE(_xlfn.TEXTBEFORE(_xlfn._xlws.FILTER('Profile Viewer'!E:E,ISNUMBER(SEARCH('Maturity Reports'!N60,'Profile Viewer'!B:B)),"")," -"))),"")</f>
        <v>3</v>
      </c>
      <c r="Q60" s="34">
        <f t="shared" si="8"/>
        <v>1</v>
      </c>
      <c r="R60" s="77"/>
    </row>
    <row r="61" spans="1:18" s="22" customFormat="1" ht="28.5" x14ac:dyDescent="0.2">
      <c r="A61" s="73"/>
      <c r="B61" s="78"/>
      <c r="C61" s="79"/>
      <c r="D61" s="79"/>
      <c r="E61" s="79"/>
      <c r="F61" s="92"/>
      <c r="G61" s="92" t="str">
        <f t="shared" si="4"/>
        <v>DE.AE</v>
      </c>
      <c r="H61" s="68" t="str">
        <v>Adverse Event Analysis (DE.AE)</v>
      </c>
      <c r="I61" s="36">
        <f t="shared" si="5"/>
        <v>2</v>
      </c>
      <c r="J61" s="32">
        <f t="shared" si="6"/>
        <v>3.75</v>
      </c>
      <c r="K61" s="34">
        <f t="shared" si="7"/>
        <v>1.75</v>
      </c>
      <c r="L61" s="74"/>
      <c r="M61" s="74"/>
      <c r="N61" s="65" t="str">
        <v>GV.RR-04</v>
      </c>
      <c r="O61" s="36" cm="1">
        <f t="array" ref="O61">IFERROR(SUM(VALUE(_xlfn.TEXTBEFORE(_xlfn._xlws.FILTER('Profile Viewer'!C:C,ISNUMBER(SEARCH('Maturity Reports'!N61,'Profile Viewer'!B:B)),"")," -"))),"")</f>
        <v>2</v>
      </c>
      <c r="P61" s="32" cm="1">
        <f t="array" ref="P61">IFERROR(SUM(VALUE(_xlfn.TEXTBEFORE(_xlfn._xlws.FILTER('Profile Viewer'!E:E,ISNUMBER(SEARCH('Maturity Reports'!N61,'Profile Viewer'!B:B)),"")," -"))),"")</f>
        <v>3</v>
      </c>
      <c r="Q61" s="34">
        <f t="shared" si="8"/>
        <v>1</v>
      </c>
      <c r="R61" s="77"/>
    </row>
    <row r="62" spans="1:18" s="22" customFormat="1" ht="28.5" x14ac:dyDescent="0.2">
      <c r="A62" s="73"/>
      <c r="B62" s="78"/>
      <c r="C62" s="79"/>
      <c r="D62" s="79"/>
      <c r="E62" s="79"/>
      <c r="F62" s="92"/>
      <c r="G62" s="92" t="str">
        <f t="shared" si="4"/>
        <v>RS.MA</v>
      </c>
      <c r="H62" s="69" t="str">
        <v>Incident Management (RS.MA)</v>
      </c>
      <c r="I62" s="36">
        <f t="shared" si="5"/>
        <v>1.5</v>
      </c>
      <c r="J62" s="32">
        <f t="shared" si="6"/>
        <v>4.5</v>
      </c>
      <c r="K62" s="34">
        <f t="shared" si="7"/>
        <v>3</v>
      </c>
      <c r="L62" s="74"/>
      <c r="M62" s="74"/>
      <c r="N62" s="65" t="str">
        <v>GV.PO-01</v>
      </c>
      <c r="O62" s="36" cm="1">
        <f t="array" ref="O62">IFERROR(SUM(VALUE(_xlfn.TEXTBEFORE(_xlfn._xlws.FILTER('Profile Viewer'!C:C,ISNUMBER(SEARCH('Maturity Reports'!N62,'Profile Viewer'!B:B)),"")," -"))),"")</f>
        <v>1</v>
      </c>
      <c r="P62" s="32" cm="1">
        <f t="array" ref="P62">IFERROR(SUM(VALUE(_xlfn.TEXTBEFORE(_xlfn._xlws.FILTER('Profile Viewer'!E:E,ISNUMBER(SEARCH('Maturity Reports'!N62,'Profile Viewer'!B:B)),"")," -"))),"")</f>
        <v>5</v>
      </c>
      <c r="Q62" s="34">
        <f t="shared" si="8"/>
        <v>4</v>
      </c>
      <c r="R62" s="77"/>
    </row>
    <row r="63" spans="1:18" s="22" customFormat="1" ht="14.25" x14ac:dyDescent="0.2">
      <c r="A63" s="73"/>
      <c r="B63" s="78"/>
      <c r="C63" s="79"/>
      <c r="D63" s="79"/>
      <c r="E63" s="79"/>
      <c r="F63" s="92"/>
      <c r="G63" s="92" t="str">
        <f t="shared" si="4"/>
        <v>RS.AN</v>
      </c>
      <c r="H63" s="69" t="str">
        <v>Incident Analysis (RS.AN)</v>
      </c>
      <c r="I63" s="36">
        <f t="shared" si="5"/>
        <v>1.5</v>
      </c>
      <c r="J63" s="32">
        <f t="shared" si="6"/>
        <v>4.75</v>
      </c>
      <c r="K63" s="34">
        <f t="shared" si="7"/>
        <v>3.25</v>
      </c>
      <c r="L63" s="74"/>
      <c r="M63" s="74"/>
      <c r="N63" s="65" t="str">
        <v>GV.PO-02</v>
      </c>
      <c r="O63" s="36" cm="1">
        <f t="array" ref="O63">IFERROR(SUM(VALUE(_xlfn.TEXTBEFORE(_xlfn._xlws.FILTER('Profile Viewer'!C:C,ISNUMBER(SEARCH('Maturity Reports'!N63,'Profile Viewer'!B:B)),"")," -"))),"")</f>
        <v>2</v>
      </c>
      <c r="P63" s="32" cm="1">
        <f t="array" ref="P63">IFERROR(SUM(VALUE(_xlfn.TEXTBEFORE(_xlfn._xlws.FILTER('Profile Viewer'!E:E,ISNUMBER(SEARCH('Maturity Reports'!N63,'Profile Viewer'!B:B)),"")," -"))),"")</f>
        <v>3</v>
      </c>
      <c r="Q63" s="34">
        <f t="shared" si="8"/>
        <v>1</v>
      </c>
      <c r="R63" s="77"/>
    </row>
    <row r="64" spans="1:18" s="22" customFormat="1" ht="42.75" x14ac:dyDescent="0.2">
      <c r="A64" s="73"/>
      <c r="B64" s="78"/>
      <c r="C64" s="79"/>
      <c r="D64" s="79"/>
      <c r="E64" s="79"/>
      <c r="F64" s="92"/>
      <c r="G64" s="92" t="str">
        <f t="shared" si="4"/>
        <v>RS.CO</v>
      </c>
      <c r="H64" s="69" t="str">
        <v>Incident Response Reporting and Communication (RS.CO)</v>
      </c>
      <c r="I64" s="36">
        <f t="shared" si="5"/>
        <v>1.5</v>
      </c>
      <c r="J64" s="32">
        <f t="shared" si="6"/>
        <v>4.5</v>
      </c>
      <c r="K64" s="34">
        <f t="shared" si="7"/>
        <v>3</v>
      </c>
      <c r="L64" s="74"/>
      <c r="M64" s="74"/>
      <c r="N64" s="65" t="str">
        <v>GV.OV-01</v>
      </c>
      <c r="O64" s="36" cm="1">
        <f t="array" ref="O64">IFERROR(SUM(VALUE(_xlfn.TEXTBEFORE(_xlfn._xlws.FILTER('Profile Viewer'!C:C,ISNUMBER(SEARCH('Maturity Reports'!N64,'Profile Viewer'!B:B)),"")," -"))),"")</f>
        <v>2</v>
      </c>
      <c r="P64" s="32" cm="1">
        <f t="array" ref="P64">IFERROR(SUM(VALUE(_xlfn.TEXTBEFORE(_xlfn._xlws.FILTER('Profile Viewer'!E:E,ISNUMBER(SEARCH('Maturity Reports'!N64,'Profile Viewer'!B:B)),"")," -"))),"")</f>
        <v>4</v>
      </c>
      <c r="Q64" s="34">
        <f t="shared" si="8"/>
        <v>2</v>
      </c>
      <c r="R64" s="77"/>
    </row>
    <row r="65" spans="1:18" s="22" customFormat="1" ht="14.25" x14ac:dyDescent="0.2">
      <c r="A65" s="73"/>
      <c r="B65" s="78"/>
      <c r="C65" s="79"/>
      <c r="D65" s="79"/>
      <c r="E65" s="79"/>
      <c r="F65" s="92"/>
      <c r="G65" s="92" t="str">
        <f t="shared" si="4"/>
        <v>RS.MI</v>
      </c>
      <c r="H65" s="69" t="str">
        <v>Incident Mitigation (RS.MI)</v>
      </c>
      <c r="I65" s="36">
        <f t="shared" si="5"/>
        <v>1.5</v>
      </c>
      <c r="J65" s="32">
        <f t="shared" si="6"/>
        <v>4</v>
      </c>
      <c r="K65" s="34">
        <f t="shared" si="7"/>
        <v>2.5</v>
      </c>
      <c r="L65" s="74"/>
      <c r="M65" s="74"/>
      <c r="N65" s="65" t="str">
        <v>GV.OV-02</v>
      </c>
      <c r="O65" s="36" cm="1">
        <f t="array" ref="O65">IFERROR(SUM(VALUE(_xlfn.TEXTBEFORE(_xlfn._xlws.FILTER('Profile Viewer'!C:C,ISNUMBER(SEARCH('Maturity Reports'!N65,'Profile Viewer'!B:B)),"")," -"))),"")</f>
        <v>1</v>
      </c>
      <c r="P65" s="32" cm="1">
        <f t="array" ref="P65">IFERROR(SUM(VALUE(_xlfn.TEXTBEFORE(_xlfn._xlws.FILTER('Profile Viewer'!E:E,ISNUMBER(SEARCH('Maturity Reports'!N65,'Profile Viewer'!B:B)),"")," -"))),"")</f>
        <v>3</v>
      </c>
      <c r="Q65" s="34">
        <f t="shared" si="8"/>
        <v>2</v>
      </c>
      <c r="R65" s="77"/>
    </row>
    <row r="66" spans="1:18" s="22" customFormat="1" ht="28.5" x14ac:dyDescent="0.2">
      <c r="A66" s="73"/>
      <c r="B66" s="78"/>
      <c r="C66" s="79"/>
      <c r="D66" s="79"/>
      <c r="E66" s="79"/>
      <c r="F66" s="92"/>
      <c r="G66" s="92" t="str">
        <f t="shared" si="4"/>
        <v>RC.RP</v>
      </c>
      <c r="H66" s="71" t="str">
        <v>Incident Recovery Plan Execution (RC.RP)</v>
      </c>
      <c r="I66" s="36">
        <f t="shared" si="5"/>
        <v>1.25</v>
      </c>
      <c r="J66" s="32">
        <f t="shared" si="6"/>
        <v>4.25</v>
      </c>
      <c r="K66" s="34">
        <f t="shared" si="7"/>
        <v>3</v>
      </c>
      <c r="L66" s="74"/>
      <c r="M66" s="74"/>
      <c r="N66" s="65" t="str">
        <v>GV.OV-03</v>
      </c>
      <c r="O66" s="36" cm="1">
        <f t="array" ref="O66">IFERROR(SUM(VALUE(_xlfn.TEXTBEFORE(_xlfn._xlws.FILTER('Profile Viewer'!C:C,ISNUMBER(SEARCH('Maturity Reports'!N66,'Profile Viewer'!B:B)),"")," -"))),"")</f>
        <v>4</v>
      </c>
      <c r="P66" s="32" cm="1">
        <f t="array" ref="P66">IFERROR(SUM(VALUE(_xlfn.TEXTBEFORE(_xlfn._xlws.FILTER('Profile Viewer'!E:E,ISNUMBER(SEARCH('Maturity Reports'!N66,'Profile Viewer'!B:B)),"")," -"))),"")</f>
        <v>5</v>
      </c>
      <c r="Q66" s="34">
        <f t="shared" si="8"/>
        <v>1</v>
      </c>
      <c r="R66" s="77"/>
    </row>
    <row r="67" spans="1:18" s="22" customFormat="1" ht="29.25" thickBot="1" x14ac:dyDescent="0.25">
      <c r="A67" s="73"/>
      <c r="B67" s="78"/>
      <c r="C67" s="79"/>
      <c r="D67" s="79"/>
      <c r="E67" s="79"/>
      <c r="F67" s="92"/>
      <c r="G67" s="92" t="str">
        <f t="shared" si="4"/>
        <v>RC.CO</v>
      </c>
      <c r="H67" s="70" t="str">
        <v>Incident Recovery Communication (RC.CO)</v>
      </c>
      <c r="I67" s="37">
        <f t="shared" si="5"/>
        <v>1.5</v>
      </c>
      <c r="J67" s="33">
        <f t="shared" si="6"/>
        <v>3.5</v>
      </c>
      <c r="K67" s="35">
        <f t="shared" si="7"/>
        <v>2</v>
      </c>
      <c r="L67" s="74"/>
      <c r="M67" s="74"/>
      <c r="N67" s="65" t="str">
        <v>GV.SC-01</v>
      </c>
      <c r="O67" s="36" cm="1">
        <f t="array" ref="O67">IFERROR(SUM(VALUE(_xlfn.TEXTBEFORE(_xlfn._xlws.FILTER('Profile Viewer'!C:C,ISNUMBER(SEARCH('Maturity Reports'!N67,'Profile Viewer'!B:B)),"")," -"))),"")</f>
        <v>2</v>
      </c>
      <c r="P67" s="32" cm="1">
        <f t="array" ref="P67">IFERROR(SUM(VALUE(_xlfn.TEXTBEFORE(_xlfn._xlws.FILTER('Profile Viewer'!E:E,ISNUMBER(SEARCH('Maturity Reports'!N67,'Profile Viewer'!B:B)),"")," -"))),"")</f>
        <v>3</v>
      </c>
      <c r="Q67" s="34">
        <f t="shared" si="8"/>
        <v>1</v>
      </c>
      <c r="R67" s="77"/>
    </row>
    <row r="68" spans="1:18" s="22" customFormat="1" ht="28.5" customHeight="1" x14ac:dyDescent="0.2">
      <c r="A68" s="73"/>
      <c r="B68" s="78"/>
      <c r="C68" s="79"/>
      <c r="D68" s="79"/>
      <c r="E68" s="79"/>
      <c r="F68" s="92"/>
      <c r="G68" s="92"/>
      <c r="H68" s="79"/>
      <c r="I68" s="79"/>
      <c r="J68" s="79"/>
      <c r="K68" s="79"/>
      <c r="L68" s="74"/>
      <c r="M68" s="74"/>
      <c r="N68" s="65" t="str">
        <v>GV.SC-02</v>
      </c>
      <c r="O68" s="36" cm="1">
        <f t="array" ref="O68">IFERROR(SUM(VALUE(_xlfn.TEXTBEFORE(_xlfn._xlws.FILTER('Profile Viewer'!C:C,ISNUMBER(SEARCH('Maturity Reports'!N68,'Profile Viewer'!B:B)),"")," -"))),"")</f>
        <v>2</v>
      </c>
      <c r="P68" s="32" cm="1">
        <f t="array" ref="P68">IFERROR(SUM(VALUE(_xlfn.TEXTBEFORE(_xlfn._xlws.FILTER('Profile Viewer'!E:E,ISNUMBER(SEARCH('Maturity Reports'!N68,'Profile Viewer'!B:B)),"")," -"))),"")</f>
        <v>5</v>
      </c>
      <c r="Q68" s="34">
        <f t="shared" si="8"/>
        <v>3</v>
      </c>
      <c r="R68" s="77"/>
    </row>
    <row r="69" spans="1:18" s="22" customFormat="1" ht="28.5" customHeight="1" x14ac:dyDescent="0.2">
      <c r="A69" s="73"/>
      <c r="B69" s="78"/>
      <c r="C69" s="79"/>
      <c r="D69" s="79"/>
      <c r="E69" s="79"/>
      <c r="F69" s="74"/>
      <c r="G69" s="74"/>
      <c r="H69" s="79"/>
      <c r="I69" s="79"/>
      <c r="J69" s="79"/>
      <c r="K69" s="79"/>
      <c r="L69" s="74"/>
      <c r="M69" s="74"/>
      <c r="N69" s="65" t="str">
        <v>GV.SC-03</v>
      </c>
      <c r="O69" s="36" cm="1">
        <f t="array" ref="O69">IFERROR(SUM(VALUE(_xlfn.TEXTBEFORE(_xlfn._xlws.FILTER('Profile Viewer'!C:C,ISNUMBER(SEARCH('Maturity Reports'!N69,'Profile Viewer'!B:B)),"")," -"))),"")</f>
        <v>1</v>
      </c>
      <c r="P69" s="32" cm="1">
        <f t="array" ref="P69">IFERROR(SUM(VALUE(_xlfn.TEXTBEFORE(_xlfn._xlws.FILTER('Profile Viewer'!E:E,ISNUMBER(SEARCH('Maturity Reports'!N69,'Profile Viewer'!B:B)),"")," -"))),"")</f>
        <v>3</v>
      </c>
      <c r="Q69" s="34">
        <f t="shared" si="8"/>
        <v>2</v>
      </c>
      <c r="R69" s="77"/>
    </row>
    <row r="70" spans="1:18" s="22" customFormat="1" ht="28.5" customHeight="1" x14ac:dyDescent="0.2">
      <c r="A70" s="73"/>
      <c r="B70" s="78"/>
      <c r="C70" s="79"/>
      <c r="D70" s="79"/>
      <c r="E70" s="79"/>
      <c r="F70" s="74"/>
      <c r="G70" s="74"/>
      <c r="H70" s="79"/>
      <c r="I70" s="79"/>
      <c r="J70" s="79"/>
      <c r="K70" s="79"/>
      <c r="L70" s="74"/>
      <c r="M70" s="74"/>
      <c r="N70" s="65" t="str">
        <v>GV.SC-04</v>
      </c>
      <c r="O70" s="36" cm="1">
        <f t="array" ref="O70">IFERROR(SUM(VALUE(_xlfn.TEXTBEFORE(_xlfn._xlws.FILTER('Profile Viewer'!C:C,ISNUMBER(SEARCH('Maturity Reports'!N70,'Profile Viewer'!B:B)),"")," -"))),"")</f>
        <v>4</v>
      </c>
      <c r="P70" s="32" cm="1">
        <f t="array" ref="P70">IFERROR(SUM(VALUE(_xlfn.TEXTBEFORE(_xlfn._xlws.FILTER('Profile Viewer'!E:E,ISNUMBER(SEARCH('Maturity Reports'!N70,'Profile Viewer'!B:B)),"")," -"))),"")</f>
        <v>4</v>
      </c>
      <c r="Q70" s="34">
        <f t="shared" si="8"/>
        <v>0</v>
      </c>
      <c r="R70" s="77"/>
    </row>
    <row r="71" spans="1:18" s="22" customFormat="1" ht="28.5" customHeight="1" x14ac:dyDescent="0.2">
      <c r="A71" s="73"/>
      <c r="B71" s="78"/>
      <c r="C71" s="79"/>
      <c r="D71" s="79"/>
      <c r="E71" s="79"/>
      <c r="F71" s="74"/>
      <c r="G71" s="74"/>
      <c r="H71" s="79"/>
      <c r="I71" s="79"/>
      <c r="J71" s="79"/>
      <c r="K71" s="79"/>
      <c r="L71" s="74"/>
      <c r="M71" s="74"/>
      <c r="N71" s="65" t="str">
        <v>GV.SC-05</v>
      </c>
      <c r="O71" s="36" cm="1">
        <f t="array" ref="O71">IFERROR(SUM(VALUE(_xlfn.TEXTBEFORE(_xlfn._xlws.FILTER('Profile Viewer'!C:C,ISNUMBER(SEARCH('Maturity Reports'!N71,'Profile Viewer'!B:B)),"")," -"))),"")</f>
        <v>1</v>
      </c>
      <c r="P71" s="32" cm="1">
        <f t="array" ref="P71">IFERROR(SUM(VALUE(_xlfn.TEXTBEFORE(_xlfn._xlws.FILTER('Profile Viewer'!E:E,ISNUMBER(SEARCH('Maturity Reports'!N71,'Profile Viewer'!B:B)),"")," -"))),"")</f>
        <v>5</v>
      </c>
      <c r="Q71" s="34">
        <f t="shared" si="8"/>
        <v>4</v>
      </c>
      <c r="R71" s="77"/>
    </row>
    <row r="72" spans="1:18" s="22" customFormat="1" ht="28.5" customHeight="1" x14ac:dyDescent="0.2">
      <c r="A72" s="73"/>
      <c r="B72" s="78"/>
      <c r="C72" s="79"/>
      <c r="D72" s="79"/>
      <c r="E72" s="79"/>
      <c r="F72" s="74"/>
      <c r="G72" s="74"/>
      <c r="H72" s="79"/>
      <c r="I72" s="79"/>
      <c r="J72" s="79"/>
      <c r="K72" s="79"/>
      <c r="L72" s="74"/>
      <c r="M72" s="74"/>
      <c r="N72" s="65" t="str">
        <v>GV.SC-06</v>
      </c>
      <c r="O72" s="36" cm="1">
        <f t="array" ref="O72">IFERROR(SUM(VALUE(_xlfn.TEXTBEFORE(_xlfn._xlws.FILTER('Profile Viewer'!C:C,ISNUMBER(SEARCH('Maturity Reports'!N72,'Profile Viewer'!B:B)),"")," -"))),"")</f>
        <v>2</v>
      </c>
      <c r="P72" s="32" cm="1">
        <f t="array" ref="P72">IFERROR(SUM(VALUE(_xlfn.TEXTBEFORE(_xlfn._xlws.FILTER('Profile Viewer'!E:E,ISNUMBER(SEARCH('Maturity Reports'!N72,'Profile Viewer'!B:B)),"")," -"))),"")</f>
        <v>5</v>
      </c>
      <c r="Q72" s="34">
        <f t="shared" si="8"/>
        <v>3</v>
      </c>
      <c r="R72" s="77"/>
    </row>
    <row r="73" spans="1:18" s="22" customFormat="1" ht="28.5" customHeight="1" x14ac:dyDescent="0.2">
      <c r="A73" s="73"/>
      <c r="B73" s="78"/>
      <c r="C73" s="79"/>
      <c r="D73" s="79"/>
      <c r="E73" s="79"/>
      <c r="F73" s="74"/>
      <c r="G73" s="74"/>
      <c r="H73" s="79"/>
      <c r="I73" s="79"/>
      <c r="J73" s="79"/>
      <c r="K73" s="79"/>
      <c r="L73" s="74"/>
      <c r="M73" s="74"/>
      <c r="N73" s="65" t="str">
        <v>GV.SC-07</v>
      </c>
      <c r="O73" s="36" cm="1">
        <f t="array" ref="O73">IFERROR(SUM(VALUE(_xlfn.TEXTBEFORE(_xlfn._xlws.FILTER('Profile Viewer'!C:C,ISNUMBER(SEARCH('Maturity Reports'!N73,'Profile Viewer'!B:B)),"")," -"))),"")</f>
        <v>1</v>
      </c>
      <c r="P73" s="32" cm="1">
        <f t="array" ref="P73">IFERROR(SUM(VALUE(_xlfn.TEXTBEFORE(_xlfn._xlws.FILTER('Profile Viewer'!E:E,ISNUMBER(SEARCH('Maturity Reports'!N73,'Profile Viewer'!B:B)),"")," -"))),"")</f>
        <v>3</v>
      </c>
      <c r="Q73" s="34">
        <f t="shared" si="8"/>
        <v>2</v>
      </c>
      <c r="R73" s="77"/>
    </row>
    <row r="74" spans="1:18" s="22" customFormat="1" ht="28.5" customHeight="1" x14ac:dyDescent="0.2">
      <c r="A74" s="73"/>
      <c r="B74" s="78"/>
      <c r="C74" s="79"/>
      <c r="D74" s="79"/>
      <c r="E74" s="79"/>
      <c r="F74" s="74"/>
      <c r="G74" s="74"/>
      <c r="H74" s="79"/>
      <c r="I74" s="79"/>
      <c r="J74" s="79"/>
      <c r="K74" s="79"/>
      <c r="L74" s="74"/>
      <c r="M74" s="74"/>
      <c r="N74" s="65" t="str">
        <v>GV.SC-08</v>
      </c>
      <c r="O74" s="36" cm="1">
        <f t="array" ref="O74">IFERROR(SUM(VALUE(_xlfn.TEXTBEFORE(_xlfn._xlws.FILTER('Profile Viewer'!C:C,ISNUMBER(SEARCH('Maturity Reports'!N74,'Profile Viewer'!B:B)),"")," -"))),"")</f>
        <v>2</v>
      </c>
      <c r="P74" s="32" cm="1">
        <f t="array" ref="P74">IFERROR(SUM(VALUE(_xlfn.TEXTBEFORE(_xlfn._xlws.FILTER('Profile Viewer'!E:E,ISNUMBER(SEARCH('Maturity Reports'!N74,'Profile Viewer'!B:B)),"")," -"))),"")</f>
        <v>5</v>
      </c>
      <c r="Q74" s="34">
        <f t="shared" si="8"/>
        <v>3</v>
      </c>
      <c r="R74" s="77"/>
    </row>
    <row r="75" spans="1:18" s="22" customFormat="1" ht="28.5" customHeight="1" x14ac:dyDescent="0.2">
      <c r="A75" s="73"/>
      <c r="B75" s="78"/>
      <c r="C75" s="79"/>
      <c r="D75" s="79"/>
      <c r="E75" s="79"/>
      <c r="F75" s="74"/>
      <c r="G75" s="74"/>
      <c r="H75" s="79"/>
      <c r="I75" s="79"/>
      <c r="J75" s="79"/>
      <c r="K75" s="79"/>
      <c r="L75" s="74"/>
      <c r="M75" s="74"/>
      <c r="N75" s="65" t="str">
        <v>GV.SC-09</v>
      </c>
      <c r="O75" s="36" cm="1">
        <f t="array" ref="O75">IFERROR(SUM(VALUE(_xlfn.TEXTBEFORE(_xlfn._xlws.FILTER('Profile Viewer'!C:C,ISNUMBER(SEARCH('Maturity Reports'!N75,'Profile Viewer'!B:B)),"")," -"))),"")</f>
        <v>1</v>
      </c>
      <c r="P75" s="32" cm="1">
        <f t="array" ref="P75">IFERROR(SUM(VALUE(_xlfn.TEXTBEFORE(_xlfn._xlws.FILTER('Profile Viewer'!E:E,ISNUMBER(SEARCH('Maturity Reports'!N75,'Profile Viewer'!B:B)),"")," -"))),"")</f>
        <v>3</v>
      </c>
      <c r="Q75" s="34">
        <f t="shared" si="8"/>
        <v>2</v>
      </c>
      <c r="R75" s="77"/>
    </row>
    <row r="76" spans="1:18" s="22" customFormat="1" ht="28.5" customHeight="1" x14ac:dyDescent="0.2">
      <c r="A76" s="73"/>
      <c r="B76" s="78"/>
      <c r="C76" s="79"/>
      <c r="D76" s="79"/>
      <c r="E76" s="79"/>
      <c r="F76" s="74"/>
      <c r="G76" s="74"/>
      <c r="H76" s="79"/>
      <c r="I76" s="79"/>
      <c r="J76" s="79"/>
      <c r="K76" s="79"/>
      <c r="L76" s="74"/>
      <c r="M76" s="74"/>
      <c r="N76" s="65" t="str">
        <v>GV.SC-10</v>
      </c>
      <c r="O76" s="36" cm="1">
        <f t="array" ref="O76">IFERROR(SUM(VALUE(_xlfn.TEXTBEFORE(_xlfn._xlws.FILTER('Profile Viewer'!C:C,ISNUMBER(SEARCH('Maturity Reports'!N76,'Profile Viewer'!B:B)),"")," -"))),"")</f>
        <v>2</v>
      </c>
      <c r="P76" s="32" cm="1">
        <f t="array" ref="P76">IFERROR(SUM(VALUE(_xlfn.TEXTBEFORE(_xlfn._xlws.FILTER('Profile Viewer'!E:E,ISNUMBER(SEARCH('Maturity Reports'!N76,'Profile Viewer'!B:B)),"")," -"))),"")</f>
        <v>3</v>
      </c>
      <c r="Q76" s="34">
        <f t="shared" si="8"/>
        <v>1</v>
      </c>
      <c r="R76" s="77"/>
    </row>
    <row r="77" spans="1:18" s="22" customFormat="1" ht="28.5" customHeight="1" x14ac:dyDescent="0.2">
      <c r="A77" s="73"/>
      <c r="B77" s="78"/>
      <c r="C77" s="79"/>
      <c r="D77" s="79"/>
      <c r="E77" s="79"/>
      <c r="F77" s="74"/>
      <c r="G77" s="74"/>
      <c r="H77" s="79"/>
      <c r="I77" s="79"/>
      <c r="J77" s="79"/>
      <c r="K77" s="79"/>
      <c r="L77" s="74"/>
      <c r="M77" s="74"/>
      <c r="N77" s="66" t="str">
        <v>ID.AM-01</v>
      </c>
      <c r="O77" s="36" cm="1">
        <f t="array" ref="O77">IFERROR(SUM(VALUE(_xlfn.TEXTBEFORE(_xlfn._xlws.FILTER('Profile Viewer'!C:C,ISNUMBER(SEARCH('Maturity Reports'!N77,'Profile Viewer'!B:B)),"")," -"))),"")</f>
        <v>4</v>
      </c>
      <c r="P77" s="32" cm="1">
        <f t="array" ref="P77">IFERROR(SUM(VALUE(_xlfn.TEXTBEFORE(_xlfn._xlws.FILTER('Profile Viewer'!E:E,ISNUMBER(SEARCH('Maturity Reports'!N77,'Profile Viewer'!B:B)),"")," -"))),"")</f>
        <v>5</v>
      </c>
      <c r="Q77" s="34">
        <f t="shared" si="8"/>
        <v>1</v>
      </c>
      <c r="R77" s="77"/>
    </row>
    <row r="78" spans="1:18" s="22" customFormat="1" ht="28.5" customHeight="1" x14ac:dyDescent="0.2">
      <c r="A78" s="73"/>
      <c r="B78" s="78"/>
      <c r="C78" s="79"/>
      <c r="D78" s="79"/>
      <c r="E78" s="79"/>
      <c r="F78" s="74"/>
      <c r="G78" s="74"/>
      <c r="H78" s="79"/>
      <c r="I78" s="79"/>
      <c r="J78" s="79"/>
      <c r="K78" s="79"/>
      <c r="L78" s="74"/>
      <c r="M78" s="74"/>
      <c r="N78" s="66" t="str">
        <v>ID.AM-02</v>
      </c>
      <c r="O78" s="36" cm="1">
        <f t="array" ref="O78">IFERROR(SUM(VALUE(_xlfn.TEXTBEFORE(_xlfn._xlws.FILTER('Profile Viewer'!C:C,ISNUMBER(SEARCH('Maturity Reports'!N78,'Profile Viewer'!B:B)),"")," -"))),"")</f>
        <v>1</v>
      </c>
      <c r="P78" s="32" cm="1">
        <f t="array" ref="P78">IFERROR(SUM(VALUE(_xlfn.TEXTBEFORE(_xlfn._xlws.FILTER('Profile Viewer'!E:E,ISNUMBER(SEARCH('Maturity Reports'!N78,'Profile Viewer'!B:B)),"")," -"))),"")</f>
        <v>3</v>
      </c>
      <c r="Q78" s="34">
        <f t="shared" si="8"/>
        <v>2</v>
      </c>
      <c r="R78" s="77"/>
    </row>
    <row r="79" spans="1:18" s="22" customFormat="1" ht="28.5" customHeight="1" x14ac:dyDescent="0.2">
      <c r="A79" s="73"/>
      <c r="B79" s="78"/>
      <c r="C79" s="79"/>
      <c r="D79" s="79"/>
      <c r="E79" s="79"/>
      <c r="F79" s="74"/>
      <c r="G79" s="74"/>
      <c r="H79" s="79"/>
      <c r="I79" s="79"/>
      <c r="J79" s="79"/>
      <c r="K79" s="79"/>
      <c r="L79" s="74"/>
      <c r="M79" s="74"/>
      <c r="N79" s="66" t="str">
        <v>ID.AM-03</v>
      </c>
      <c r="O79" s="36" cm="1">
        <f t="array" ref="O79">IFERROR(SUM(VALUE(_xlfn.TEXTBEFORE(_xlfn._xlws.FILTER('Profile Viewer'!C:C,ISNUMBER(SEARCH('Maturity Reports'!N79,'Profile Viewer'!B:B)),"")," -"))),"")</f>
        <v>2</v>
      </c>
      <c r="P79" s="32" cm="1">
        <f t="array" ref="P79">IFERROR(SUM(VALUE(_xlfn.TEXTBEFORE(_xlfn._xlws.FILTER('Profile Viewer'!E:E,ISNUMBER(SEARCH('Maturity Reports'!N79,'Profile Viewer'!B:B)),"")," -"))),"")</f>
        <v>3</v>
      </c>
      <c r="Q79" s="34">
        <f t="shared" si="8"/>
        <v>1</v>
      </c>
      <c r="R79" s="77"/>
    </row>
    <row r="80" spans="1:18" s="22" customFormat="1" ht="28.5" customHeight="1" x14ac:dyDescent="0.2">
      <c r="A80" s="73"/>
      <c r="B80" s="78"/>
      <c r="C80" s="79"/>
      <c r="D80" s="79"/>
      <c r="E80" s="79"/>
      <c r="F80" s="74"/>
      <c r="G80" s="74"/>
      <c r="H80" s="79"/>
      <c r="I80" s="79"/>
      <c r="J80" s="79"/>
      <c r="K80" s="79"/>
      <c r="L80" s="74"/>
      <c r="M80" s="74"/>
      <c r="N80" s="66" t="str">
        <v>ID.AM-04</v>
      </c>
      <c r="O80" s="36" cm="1">
        <f t="array" ref="O80">IFERROR(SUM(VALUE(_xlfn.TEXTBEFORE(_xlfn._xlws.FILTER('Profile Viewer'!C:C,ISNUMBER(SEARCH('Maturity Reports'!N80,'Profile Viewer'!B:B)),"")," -"))),"")</f>
        <v>2</v>
      </c>
      <c r="P80" s="32" cm="1">
        <f t="array" ref="P80">IFERROR(SUM(VALUE(_xlfn.TEXTBEFORE(_xlfn._xlws.FILTER('Profile Viewer'!E:E,ISNUMBER(SEARCH('Maturity Reports'!N80,'Profile Viewer'!B:B)),"")," -"))),"")</f>
        <v>4</v>
      </c>
      <c r="Q80" s="34">
        <f t="shared" si="8"/>
        <v>2</v>
      </c>
      <c r="R80" s="77"/>
    </row>
    <row r="81" spans="1:18" s="22" customFormat="1" ht="28.5" customHeight="1" x14ac:dyDescent="0.2">
      <c r="A81" s="73"/>
      <c r="B81" s="78"/>
      <c r="C81" s="79"/>
      <c r="D81" s="79"/>
      <c r="E81" s="79"/>
      <c r="F81" s="74"/>
      <c r="G81" s="74"/>
      <c r="H81" s="79"/>
      <c r="I81" s="79"/>
      <c r="J81" s="79"/>
      <c r="K81" s="79"/>
      <c r="L81" s="74"/>
      <c r="M81" s="74"/>
      <c r="N81" s="66" t="str">
        <v>ID.AM-05</v>
      </c>
      <c r="O81" s="36" cm="1">
        <f t="array" ref="O81">IFERROR(SUM(VALUE(_xlfn.TEXTBEFORE(_xlfn._xlws.FILTER('Profile Viewer'!C:C,ISNUMBER(SEARCH('Maturity Reports'!N81,'Profile Viewer'!B:B)),"")," -"))),"")</f>
        <v>2</v>
      </c>
      <c r="P81" s="32" cm="1">
        <f t="array" ref="P81">IFERROR(SUM(VALUE(_xlfn.TEXTBEFORE(_xlfn._xlws.FILTER('Profile Viewer'!E:E,ISNUMBER(SEARCH('Maturity Reports'!N81,'Profile Viewer'!B:B)),"")," -"))),"")</f>
        <v>5</v>
      </c>
      <c r="Q81" s="34">
        <f t="shared" si="8"/>
        <v>3</v>
      </c>
      <c r="R81" s="77"/>
    </row>
    <row r="82" spans="1:18" s="22" customFormat="1" ht="28.5" customHeight="1" x14ac:dyDescent="0.2">
      <c r="A82" s="73"/>
      <c r="B82" s="78"/>
      <c r="C82" s="79"/>
      <c r="D82" s="79"/>
      <c r="E82" s="79"/>
      <c r="F82" s="74"/>
      <c r="G82" s="74"/>
      <c r="H82" s="79"/>
      <c r="I82" s="79"/>
      <c r="J82" s="79"/>
      <c r="K82" s="79"/>
      <c r="L82" s="74"/>
      <c r="M82" s="74"/>
      <c r="N82" s="66" t="str">
        <v>ID.AM-07</v>
      </c>
      <c r="O82" s="36" cm="1">
        <f t="array" ref="O82">IFERROR(SUM(VALUE(_xlfn.TEXTBEFORE(_xlfn._xlws.FILTER('Profile Viewer'!C:C,ISNUMBER(SEARCH('Maturity Reports'!N82,'Profile Viewer'!B:B)),"")," -"))),"")</f>
        <v>2</v>
      </c>
      <c r="P82" s="32" cm="1">
        <f t="array" ref="P82">IFERROR(SUM(VALUE(_xlfn.TEXTBEFORE(_xlfn._xlws.FILTER('Profile Viewer'!E:E,ISNUMBER(SEARCH('Maturity Reports'!N82,'Profile Viewer'!B:B)),"")," -"))),"")</f>
        <v>4</v>
      </c>
      <c r="Q82" s="34">
        <f t="shared" si="8"/>
        <v>2</v>
      </c>
      <c r="R82" s="77"/>
    </row>
    <row r="83" spans="1:18" s="22" customFormat="1" ht="28.5" customHeight="1" x14ac:dyDescent="0.2">
      <c r="A83" s="73"/>
      <c r="B83" s="78"/>
      <c r="C83" s="79"/>
      <c r="D83" s="79"/>
      <c r="E83" s="79"/>
      <c r="F83" s="74"/>
      <c r="G83" s="74"/>
      <c r="H83" s="79"/>
      <c r="I83" s="79"/>
      <c r="J83" s="79"/>
      <c r="K83" s="79"/>
      <c r="L83" s="74"/>
      <c r="M83" s="74"/>
      <c r="N83" s="66" t="str">
        <v>ID.AM-08</v>
      </c>
      <c r="O83" s="36" cm="1">
        <f t="array" ref="O83">IFERROR(SUM(VALUE(_xlfn.TEXTBEFORE(_xlfn._xlws.FILTER('Profile Viewer'!C:C,ISNUMBER(SEARCH('Maturity Reports'!N83,'Profile Viewer'!B:B)),"")," -"))),"")</f>
        <v>2</v>
      </c>
      <c r="P83" s="32" cm="1">
        <f t="array" ref="P83">IFERROR(SUM(VALUE(_xlfn.TEXTBEFORE(_xlfn._xlws.FILTER('Profile Viewer'!E:E,ISNUMBER(SEARCH('Maturity Reports'!N83,'Profile Viewer'!B:B)),"")," -"))),"")</f>
        <v>5</v>
      </c>
      <c r="Q83" s="34">
        <f t="shared" si="8"/>
        <v>3</v>
      </c>
      <c r="R83" s="77"/>
    </row>
    <row r="84" spans="1:18" s="22" customFormat="1" ht="28.5" customHeight="1" x14ac:dyDescent="0.2">
      <c r="A84" s="73"/>
      <c r="B84" s="78"/>
      <c r="C84" s="79"/>
      <c r="D84" s="79"/>
      <c r="E84" s="79"/>
      <c r="F84" s="74"/>
      <c r="G84" s="74"/>
      <c r="H84" s="79"/>
      <c r="I84" s="79"/>
      <c r="J84" s="79"/>
      <c r="K84" s="79"/>
      <c r="L84" s="74"/>
      <c r="M84" s="74"/>
      <c r="N84" s="66" t="str">
        <v>ID.RA-01</v>
      </c>
      <c r="O84" s="36" cm="1">
        <f t="array" ref="O84">IFERROR(SUM(VALUE(_xlfn.TEXTBEFORE(_xlfn._xlws.FILTER('Profile Viewer'!C:C,ISNUMBER(SEARCH('Maturity Reports'!N84,'Profile Viewer'!B:B)),"")," -"))),"")</f>
        <v>1</v>
      </c>
      <c r="P84" s="32" cm="1">
        <f t="array" ref="P84">IFERROR(SUM(VALUE(_xlfn.TEXTBEFORE(_xlfn._xlws.FILTER('Profile Viewer'!E:E,ISNUMBER(SEARCH('Maturity Reports'!N84,'Profile Viewer'!B:B)),"")," -"))),"")</f>
        <v>5</v>
      </c>
      <c r="Q84" s="34">
        <f t="shared" si="8"/>
        <v>4</v>
      </c>
      <c r="R84" s="77"/>
    </row>
    <row r="85" spans="1:18" s="22" customFormat="1" ht="28.5" customHeight="1" x14ac:dyDescent="0.2">
      <c r="A85" s="73"/>
      <c r="B85" s="78"/>
      <c r="C85" s="79"/>
      <c r="D85" s="79"/>
      <c r="E85" s="79"/>
      <c r="F85" s="74"/>
      <c r="G85" s="74"/>
      <c r="H85" s="79"/>
      <c r="I85" s="79"/>
      <c r="J85" s="79"/>
      <c r="K85" s="79"/>
      <c r="L85" s="74"/>
      <c r="M85" s="74"/>
      <c r="N85" s="66" t="str">
        <v>ID.RA-02</v>
      </c>
      <c r="O85" s="36" cm="1">
        <f t="array" ref="O85">IFERROR(SUM(VALUE(_xlfn.TEXTBEFORE(_xlfn._xlws.FILTER('Profile Viewer'!C:C,ISNUMBER(SEARCH('Maturity Reports'!N85,'Profile Viewer'!B:B)),"")," -"))),"")</f>
        <v>1</v>
      </c>
      <c r="P85" s="32" cm="1">
        <f t="array" ref="P85">IFERROR(SUM(VALUE(_xlfn.TEXTBEFORE(_xlfn._xlws.FILTER('Profile Viewer'!E:E,ISNUMBER(SEARCH('Maturity Reports'!N85,'Profile Viewer'!B:B)),"")," -"))),"")</f>
        <v>4</v>
      </c>
      <c r="Q85" s="34">
        <f t="shared" si="8"/>
        <v>3</v>
      </c>
      <c r="R85" s="77"/>
    </row>
    <row r="86" spans="1:18" s="22" customFormat="1" ht="28.5" customHeight="1" x14ac:dyDescent="0.2">
      <c r="A86" s="73"/>
      <c r="B86" s="78"/>
      <c r="C86" s="79"/>
      <c r="D86" s="79"/>
      <c r="E86" s="79"/>
      <c r="F86" s="74"/>
      <c r="G86" s="74"/>
      <c r="H86" s="79"/>
      <c r="I86" s="79"/>
      <c r="J86" s="79"/>
      <c r="K86" s="79"/>
      <c r="L86" s="74"/>
      <c r="M86" s="74"/>
      <c r="N86" s="66" t="str">
        <v>ID.RA-03</v>
      </c>
      <c r="O86" s="36" cm="1">
        <f t="array" ref="O86">IFERROR(SUM(VALUE(_xlfn.TEXTBEFORE(_xlfn._xlws.FILTER('Profile Viewer'!C:C,ISNUMBER(SEARCH('Maturity Reports'!N86,'Profile Viewer'!B:B)),"")," -"))),"")</f>
        <v>4</v>
      </c>
      <c r="P86" s="32" cm="1">
        <f t="array" ref="P86">IFERROR(SUM(VALUE(_xlfn.TEXTBEFORE(_xlfn._xlws.FILTER('Profile Viewer'!E:E,ISNUMBER(SEARCH('Maturity Reports'!N86,'Profile Viewer'!B:B)),"")," -"))),"")</f>
        <v>2</v>
      </c>
      <c r="Q86" s="34">
        <f t="shared" si="8"/>
        <v>-2</v>
      </c>
      <c r="R86" s="77"/>
    </row>
    <row r="87" spans="1:18" s="22" customFormat="1" ht="28.5" customHeight="1" x14ac:dyDescent="0.2">
      <c r="A87" s="73"/>
      <c r="B87" s="78"/>
      <c r="C87" s="79"/>
      <c r="D87" s="79"/>
      <c r="E87" s="79"/>
      <c r="F87" s="74"/>
      <c r="G87" s="74"/>
      <c r="H87" s="79"/>
      <c r="I87" s="79"/>
      <c r="J87" s="79"/>
      <c r="K87" s="79"/>
      <c r="L87" s="74"/>
      <c r="M87" s="74"/>
      <c r="N87" s="66" t="str">
        <v>ID.RA-04</v>
      </c>
      <c r="O87" s="36" cm="1">
        <f t="array" ref="O87">IFERROR(SUM(VALUE(_xlfn.TEXTBEFORE(_xlfn._xlws.FILTER('Profile Viewer'!C:C,ISNUMBER(SEARCH('Maturity Reports'!N87,'Profile Viewer'!B:B)),"")," -"))),"")</f>
        <v>1</v>
      </c>
      <c r="P87" s="32" cm="1">
        <f t="array" ref="P87">IFERROR(SUM(VALUE(_xlfn.TEXTBEFORE(_xlfn._xlws.FILTER('Profile Viewer'!E:E,ISNUMBER(SEARCH('Maturity Reports'!N87,'Profile Viewer'!B:B)),"")," -"))),"")</f>
        <v>5</v>
      </c>
      <c r="Q87" s="34">
        <f t="shared" si="8"/>
        <v>4</v>
      </c>
      <c r="R87" s="77"/>
    </row>
    <row r="88" spans="1:18" s="22" customFormat="1" ht="28.5" customHeight="1" x14ac:dyDescent="0.2">
      <c r="A88" s="73"/>
      <c r="B88" s="78"/>
      <c r="C88" s="79"/>
      <c r="D88" s="79"/>
      <c r="E88" s="79"/>
      <c r="F88" s="74"/>
      <c r="G88" s="74"/>
      <c r="H88" s="79"/>
      <c r="I88" s="79"/>
      <c r="J88" s="79"/>
      <c r="K88" s="79"/>
      <c r="L88" s="74"/>
      <c r="M88" s="74"/>
      <c r="N88" s="66" t="str">
        <v>ID.RA-05</v>
      </c>
      <c r="O88" s="36" cm="1">
        <f t="array" ref="O88">IFERROR(SUM(VALUE(_xlfn.TEXTBEFORE(_xlfn._xlws.FILTER('Profile Viewer'!C:C,ISNUMBER(SEARCH('Maturity Reports'!N88,'Profile Viewer'!B:B)),"")," -"))),"")</f>
        <v>2</v>
      </c>
      <c r="P88" s="32" cm="1">
        <f t="array" ref="P88">IFERROR(SUM(VALUE(_xlfn.TEXTBEFORE(_xlfn._xlws.FILTER('Profile Viewer'!E:E,ISNUMBER(SEARCH('Maturity Reports'!N88,'Profile Viewer'!B:B)),"")," -"))),"")</f>
        <v>5</v>
      </c>
      <c r="Q88" s="34">
        <f t="shared" si="8"/>
        <v>3</v>
      </c>
      <c r="R88" s="77"/>
    </row>
    <row r="89" spans="1:18" s="22" customFormat="1" ht="28.5" customHeight="1" x14ac:dyDescent="0.2">
      <c r="A89" s="73"/>
      <c r="B89" s="78"/>
      <c r="C89" s="79"/>
      <c r="D89" s="79"/>
      <c r="E89" s="79"/>
      <c r="F89" s="74"/>
      <c r="G89" s="74"/>
      <c r="H89" s="79"/>
      <c r="I89" s="79"/>
      <c r="J89" s="79"/>
      <c r="K89" s="79"/>
      <c r="L89" s="74"/>
      <c r="M89" s="74"/>
      <c r="N89" s="66" t="str">
        <v>ID.RA-06</v>
      </c>
      <c r="O89" s="36" cm="1">
        <f t="array" ref="O89">IFERROR(SUM(VALUE(_xlfn.TEXTBEFORE(_xlfn._xlws.FILTER('Profile Viewer'!C:C,ISNUMBER(SEARCH('Maturity Reports'!N89,'Profile Viewer'!B:B)),"")," -"))),"")</f>
        <v>1</v>
      </c>
      <c r="P89" s="32" cm="1">
        <f t="array" ref="P89">IFERROR(SUM(VALUE(_xlfn.TEXTBEFORE(_xlfn._xlws.FILTER('Profile Viewer'!E:E,ISNUMBER(SEARCH('Maturity Reports'!N89,'Profile Viewer'!B:B)),"")," -"))),"")</f>
        <v>4</v>
      </c>
      <c r="Q89" s="34">
        <f t="shared" si="8"/>
        <v>3</v>
      </c>
      <c r="R89" s="77"/>
    </row>
    <row r="90" spans="1:18" s="22" customFormat="1" ht="28.5" customHeight="1" x14ac:dyDescent="0.2">
      <c r="A90" s="73"/>
      <c r="B90" s="78"/>
      <c r="C90" s="79"/>
      <c r="D90" s="79"/>
      <c r="E90" s="79"/>
      <c r="F90" s="74"/>
      <c r="G90" s="74"/>
      <c r="H90" s="79"/>
      <c r="I90" s="79"/>
      <c r="J90" s="79"/>
      <c r="K90" s="79"/>
      <c r="L90" s="74"/>
      <c r="M90" s="74"/>
      <c r="N90" s="66" t="str">
        <v>ID.RA-07</v>
      </c>
      <c r="O90" s="36" cm="1">
        <f t="array" ref="O90">IFERROR(SUM(VALUE(_xlfn.TEXTBEFORE(_xlfn._xlws.FILTER('Profile Viewer'!C:C,ISNUMBER(SEARCH('Maturity Reports'!N90,'Profile Viewer'!B:B)),"")," -"))),"")</f>
        <v>4</v>
      </c>
      <c r="P90" s="32" cm="1">
        <f t="array" ref="P90">IFERROR(SUM(VALUE(_xlfn.TEXTBEFORE(_xlfn._xlws.FILTER('Profile Viewer'!E:E,ISNUMBER(SEARCH('Maturity Reports'!N90,'Profile Viewer'!B:B)),"")," -"))),"")</f>
        <v>4</v>
      </c>
      <c r="Q90" s="34">
        <f t="shared" si="8"/>
        <v>0</v>
      </c>
      <c r="R90" s="77"/>
    </row>
    <row r="91" spans="1:18" s="22" customFormat="1" ht="28.5" customHeight="1" x14ac:dyDescent="0.2">
      <c r="A91" s="73"/>
      <c r="B91" s="78"/>
      <c r="C91" s="79"/>
      <c r="D91" s="79"/>
      <c r="E91" s="79"/>
      <c r="F91" s="74"/>
      <c r="G91" s="74"/>
      <c r="H91" s="79"/>
      <c r="I91" s="79"/>
      <c r="J91" s="79"/>
      <c r="K91" s="79"/>
      <c r="L91" s="74"/>
      <c r="M91" s="74"/>
      <c r="N91" s="66" t="str">
        <v>ID.RA-08</v>
      </c>
      <c r="O91" s="36" cm="1">
        <f t="array" ref="O91">IFERROR(SUM(VALUE(_xlfn.TEXTBEFORE(_xlfn._xlws.FILTER('Profile Viewer'!C:C,ISNUMBER(SEARCH('Maturity Reports'!N91,'Profile Viewer'!B:B)),"")," -"))),"")</f>
        <v>1</v>
      </c>
      <c r="P91" s="32" cm="1">
        <f t="array" ref="P91">IFERROR(SUM(VALUE(_xlfn.TEXTBEFORE(_xlfn._xlws.FILTER('Profile Viewer'!E:E,ISNUMBER(SEARCH('Maturity Reports'!N91,'Profile Viewer'!B:B)),"")," -"))),"")</f>
        <v>4</v>
      </c>
      <c r="Q91" s="34">
        <f t="shared" si="8"/>
        <v>3</v>
      </c>
      <c r="R91" s="77"/>
    </row>
    <row r="92" spans="1:18" s="22" customFormat="1" ht="28.5" customHeight="1" x14ac:dyDescent="0.2">
      <c r="A92" s="73"/>
      <c r="B92" s="78"/>
      <c r="C92" s="79"/>
      <c r="D92" s="79"/>
      <c r="E92" s="79"/>
      <c r="F92" s="74"/>
      <c r="G92" s="74"/>
      <c r="H92" s="79"/>
      <c r="I92" s="79"/>
      <c r="J92" s="79"/>
      <c r="K92" s="79"/>
      <c r="L92" s="74"/>
      <c r="M92" s="74"/>
      <c r="N92" s="66" t="str">
        <v>ID.RA-09</v>
      </c>
      <c r="O92" s="36" cm="1">
        <f t="array" ref="O92">IFERROR(SUM(VALUE(_xlfn.TEXTBEFORE(_xlfn._xlws.FILTER('Profile Viewer'!C:C,ISNUMBER(SEARCH('Maturity Reports'!N92,'Profile Viewer'!B:B)),"")," -"))),"")</f>
        <v>2</v>
      </c>
      <c r="P92" s="32" cm="1">
        <f t="array" ref="P92">IFERROR(SUM(VALUE(_xlfn.TEXTBEFORE(_xlfn._xlws.FILTER('Profile Viewer'!E:E,ISNUMBER(SEARCH('Maturity Reports'!N92,'Profile Viewer'!B:B)),"")," -"))),"")</f>
        <v>4</v>
      </c>
      <c r="Q92" s="34">
        <f t="shared" si="8"/>
        <v>2</v>
      </c>
      <c r="R92" s="77"/>
    </row>
    <row r="93" spans="1:18" s="22" customFormat="1" ht="28.5" customHeight="1" x14ac:dyDescent="0.2">
      <c r="A93" s="73"/>
      <c r="B93" s="78"/>
      <c r="C93" s="79"/>
      <c r="D93" s="79"/>
      <c r="E93" s="79"/>
      <c r="F93" s="74"/>
      <c r="G93" s="74"/>
      <c r="H93" s="79"/>
      <c r="I93" s="79"/>
      <c r="J93" s="79"/>
      <c r="K93" s="79"/>
      <c r="L93" s="74"/>
      <c r="M93" s="74"/>
      <c r="N93" s="66" t="str">
        <v>ID.RA-10</v>
      </c>
      <c r="O93" s="36" cm="1">
        <f t="array" ref="O93">IFERROR(SUM(VALUE(_xlfn.TEXTBEFORE(_xlfn._xlws.FILTER('Profile Viewer'!C:C,ISNUMBER(SEARCH('Maturity Reports'!N93,'Profile Viewer'!B:B)),"")," -"))),"")</f>
        <v>1</v>
      </c>
      <c r="P93" s="32" cm="1">
        <f t="array" ref="P93">IFERROR(SUM(VALUE(_xlfn.TEXTBEFORE(_xlfn._xlws.FILTER('Profile Viewer'!E:E,ISNUMBER(SEARCH('Maturity Reports'!N93,'Profile Viewer'!B:B)),"")," -"))),"")</f>
        <v>4</v>
      </c>
      <c r="Q93" s="34">
        <f t="shared" si="8"/>
        <v>3</v>
      </c>
      <c r="R93" s="77"/>
    </row>
    <row r="94" spans="1:18" s="22" customFormat="1" ht="28.5" customHeight="1" x14ac:dyDescent="0.2">
      <c r="A94" s="73"/>
      <c r="B94" s="78"/>
      <c r="C94" s="79"/>
      <c r="D94" s="79"/>
      <c r="E94" s="79"/>
      <c r="F94" s="74"/>
      <c r="G94" s="74"/>
      <c r="H94" s="79"/>
      <c r="I94" s="79"/>
      <c r="J94" s="79"/>
      <c r="K94" s="79"/>
      <c r="L94" s="74"/>
      <c r="M94" s="74"/>
      <c r="N94" s="66" t="str">
        <v>ID.IM-01</v>
      </c>
      <c r="O94" s="36" cm="1">
        <f t="array" ref="O94">IFERROR(SUM(VALUE(_xlfn.TEXTBEFORE(_xlfn._xlws.FILTER('Profile Viewer'!C:C,ISNUMBER(SEARCH('Maturity Reports'!N94,'Profile Viewer'!B:B)),"")," -"))),"")</f>
        <v>1</v>
      </c>
      <c r="P94" s="32" cm="1">
        <f t="array" ref="P94">IFERROR(SUM(VALUE(_xlfn.TEXTBEFORE(_xlfn._xlws.FILTER('Profile Viewer'!E:E,ISNUMBER(SEARCH('Maturity Reports'!N94,'Profile Viewer'!B:B)),"")," -"))),"")</f>
        <v>3</v>
      </c>
      <c r="Q94" s="34">
        <f t="shared" si="8"/>
        <v>2</v>
      </c>
      <c r="R94" s="77"/>
    </row>
    <row r="95" spans="1:18" s="22" customFormat="1" ht="28.5" customHeight="1" x14ac:dyDescent="0.2">
      <c r="A95" s="73"/>
      <c r="B95" s="78"/>
      <c r="C95" s="79"/>
      <c r="D95" s="79"/>
      <c r="E95" s="79"/>
      <c r="F95" s="74"/>
      <c r="G95" s="74"/>
      <c r="H95" s="79"/>
      <c r="I95" s="79"/>
      <c r="J95" s="79"/>
      <c r="K95" s="79"/>
      <c r="L95" s="74"/>
      <c r="M95" s="74"/>
      <c r="N95" s="66" t="str">
        <v>ID.IM-02</v>
      </c>
      <c r="O95" s="36" cm="1">
        <f t="array" ref="O95">IFERROR(SUM(VALUE(_xlfn.TEXTBEFORE(_xlfn._xlws.FILTER('Profile Viewer'!C:C,ISNUMBER(SEARCH('Maturity Reports'!N95,'Profile Viewer'!B:B)),"")," -"))),"")</f>
        <v>2</v>
      </c>
      <c r="P95" s="32" cm="1">
        <f t="array" ref="P95">IFERROR(SUM(VALUE(_xlfn.TEXTBEFORE(_xlfn._xlws.FILTER('Profile Viewer'!E:E,ISNUMBER(SEARCH('Maturity Reports'!N95,'Profile Viewer'!B:B)),"")," -"))),"")</f>
        <v>5</v>
      </c>
      <c r="Q95" s="34">
        <f t="shared" si="8"/>
        <v>3</v>
      </c>
      <c r="R95" s="77"/>
    </row>
    <row r="96" spans="1:18" s="22" customFormat="1" ht="28.5" customHeight="1" x14ac:dyDescent="0.2">
      <c r="A96" s="73"/>
      <c r="B96" s="78"/>
      <c r="C96" s="79"/>
      <c r="D96" s="79"/>
      <c r="E96" s="79"/>
      <c r="F96" s="74"/>
      <c r="G96" s="74"/>
      <c r="H96" s="79"/>
      <c r="I96" s="79"/>
      <c r="J96" s="79"/>
      <c r="K96" s="79"/>
      <c r="L96" s="74"/>
      <c r="M96" s="74"/>
      <c r="N96" s="66" t="str">
        <v>ID.IM-03</v>
      </c>
      <c r="O96" s="36" cm="1">
        <f t="array" ref="O96">IFERROR(SUM(VALUE(_xlfn.TEXTBEFORE(_xlfn._xlws.FILTER('Profile Viewer'!C:C,ISNUMBER(SEARCH('Maturity Reports'!N96,'Profile Viewer'!B:B)),"")," -"))),"")</f>
        <v>1</v>
      </c>
      <c r="P96" s="32" cm="1">
        <f t="array" ref="P96">IFERROR(SUM(VALUE(_xlfn.TEXTBEFORE(_xlfn._xlws.FILTER('Profile Viewer'!E:E,ISNUMBER(SEARCH('Maturity Reports'!N96,'Profile Viewer'!B:B)),"")," -"))),"")</f>
        <v>5</v>
      </c>
      <c r="Q96" s="34">
        <f t="shared" si="8"/>
        <v>4</v>
      </c>
      <c r="R96" s="77"/>
    </row>
    <row r="97" spans="1:18" s="22" customFormat="1" ht="28.5" customHeight="1" x14ac:dyDescent="0.2">
      <c r="A97" s="73"/>
      <c r="B97" s="78"/>
      <c r="C97" s="79"/>
      <c r="D97" s="79"/>
      <c r="E97" s="79"/>
      <c r="F97" s="74"/>
      <c r="G97" s="74"/>
      <c r="H97" s="79"/>
      <c r="I97" s="79"/>
      <c r="J97" s="79"/>
      <c r="K97" s="79"/>
      <c r="L97" s="74"/>
      <c r="M97" s="74"/>
      <c r="N97" s="66" t="str">
        <v>ID.IM-04</v>
      </c>
      <c r="O97" s="36" cm="1">
        <f t="array" ref="O97">IFERROR(SUM(VALUE(_xlfn.TEXTBEFORE(_xlfn._xlws.FILTER('Profile Viewer'!C:C,ISNUMBER(SEARCH('Maturity Reports'!N97,'Profile Viewer'!B:B)),"")," -"))),"")</f>
        <v>2</v>
      </c>
      <c r="P97" s="32" cm="1">
        <f t="array" ref="P97">IFERROR(SUM(VALUE(_xlfn.TEXTBEFORE(_xlfn._xlws.FILTER('Profile Viewer'!E:E,ISNUMBER(SEARCH('Maturity Reports'!N97,'Profile Viewer'!B:B)),"")," -"))),"")</f>
        <v>4</v>
      </c>
      <c r="Q97" s="34">
        <f t="shared" si="8"/>
        <v>2</v>
      </c>
      <c r="R97" s="77"/>
    </row>
    <row r="98" spans="1:18" s="22" customFormat="1" ht="28.5" customHeight="1" x14ac:dyDescent="0.2">
      <c r="A98" s="73"/>
      <c r="B98" s="78"/>
      <c r="C98" s="79"/>
      <c r="D98" s="79"/>
      <c r="E98" s="79"/>
      <c r="F98" s="74"/>
      <c r="G98" s="74"/>
      <c r="H98" s="79"/>
      <c r="I98" s="79"/>
      <c r="J98" s="79"/>
      <c r="K98" s="79"/>
      <c r="L98" s="74"/>
      <c r="M98" s="74"/>
      <c r="N98" s="67" t="str">
        <v>PR.AA-01</v>
      </c>
      <c r="O98" s="36" cm="1">
        <f t="array" ref="O98">IFERROR(SUM(VALUE(_xlfn.TEXTBEFORE(_xlfn._xlws.FILTER('Profile Viewer'!C:C,ISNUMBER(SEARCH('Maturity Reports'!N98,'Profile Viewer'!B:B)),"")," -"))),"")</f>
        <v>2</v>
      </c>
      <c r="P98" s="32" cm="1">
        <f t="array" ref="P98">IFERROR(SUM(VALUE(_xlfn.TEXTBEFORE(_xlfn._xlws.FILTER('Profile Viewer'!E:E,ISNUMBER(SEARCH('Maturity Reports'!N98,'Profile Viewer'!B:B)),"")," -"))),"")</f>
        <v>5</v>
      </c>
      <c r="Q98" s="34">
        <f t="shared" si="8"/>
        <v>3</v>
      </c>
      <c r="R98" s="77"/>
    </row>
    <row r="99" spans="1:18" s="22" customFormat="1" ht="28.5" customHeight="1" x14ac:dyDescent="0.2">
      <c r="A99" s="73"/>
      <c r="B99" s="78"/>
      <c r="C99" s="79"/>
      <c r="D99" s="79"/>
      <c r="E99" s="79"/>
      <c r="F99" s="74"/>
      <c r="G99" s="74"/>
      <c r="H99" s="79"/>
      <c r="I99" s="79"/>
      <c r="J99" s="79"/>
      <c r="K99" s="79"/>
      <c r="L99" s="74"/>
      <c r="M99" s="74"/>
      <c r="N99" s="67" t="str">
        <v>PR.AA-02</v>
      </c>
      <c r="O99" s="36" cm="1">
        <f t="array" ref="O99">IFERROR(SUM(VALUE(_xlfn.TEXTBEFORE(_xlfn._xlws.FILTER('Profile Viewer'!C:C,ISNUMBER(SEARCH('Maturity Reports'!N99,'Profile Viewer'!B:B)),"")," -"))),"")</f>
        <v>1</v>
      </c>
      <c r="P99" s="32" cm="1">
        <f t="array" ref="P99">IFERROR(SUM(VALUE(_xlfn.TEXTBEFORE(_xlfn._xlws.FILTER('Profile Viewer'!E:E,ISNUMBER(SEARCH('Maturity Reports'!N99,'Profile Viewer'!B:B)),"")," -"))),"")</f>
        <v>4</v>
      </c>
      <c r="Q99" s="34">
        <f t="shared" si="8"/>
        <v>3</v>
      </c>
      <c r="R99" s="77"/>
    </row>
    <row r="100" spans="1:18" s="22" customFormat="1" ht="28.5" customHeight="1" x14ac:dyDescent="0.2">
      <c r="A100" s="73"/>
      <c r="B100" s="78"/>
      <c r="C100" s="79"/>
      <c r="D100" s="79"/>
      <c r="E100" s="79"/>
      <c r="F100" s="74"/>
      <c r="G100" s="74"/>
      <c r="H100" s="79"/>
      <c r="I100" s="79"/>
      <c r="J100" s="79"/>
      <c r="K100" s="79"/>
      <c r="L100" s="74"/>
      <c r="M100" s="74"/>
      <c r="N100" s="67" t="str">
        <v>PR.AA-03</v>
      </c>
      <c r="O100" s="36" cm="1">
        <f t="array" ref="O100">IFERROR(SUM(VALUE(_xlfn.TEXTBEFORE(_xlfn._xlws.FILTER('Profile Viewer'!C:C,ISNUMBER(SEARCH('Maturity Reports'!N100,'Profile Viewer'!B:B)),"")," -"))),"")</f>
        <v>1</v>
      </c>
      <c r="P100" s="32" cm="1">
        <f t="array" ref="P100">IFERROR(SUM(VALUE(_xlfn.TEXTBEFORE(_xlfn._xlws.FILTER('Profile Viewer'!E:E,ISNUMBER(SEARCH('Maturity Reports'!N100,'Profile Viewer'!B:B)),"")," -"))),"")</f>
        <v>5</v>
      </c>
      <c r="Q100" s="34">
        <f t="shared" si="8"/>
        <v>4</v>
      </c>
      <c r="R100" s="77"/>
    </row>
    <row r="101" spans="1:18" s="22" customFormat="1" ht="28.5" customHeight="1" x14ac:dyDescent="0.2">
      <c r="A101" s="73"/>
      <c r="B101" s="78"/>
      <c r="C101" s="79"/>
      <c r="D101" s="79"/>
      <c r="E101" s="79"/>
      <c r="F101" s="74"/>
      <c r="G101" s="74"/>
      <c r="H101" s="79"/>
      <c r="I101" s="79"/>
      <c r="J101" s="79"/>
      <c r="K101" s="79"/>
      <c r="L101" s="74"/>
      <c r="M101" s="74"/>
      <c r="N101" s="67" t="str">
        <v>PR.AA-04</v>
      </c>
      <c r="O101" s="36" cm="1">
        <f t="array" ref="O101">IFERROR(SUM(VALUE(_xlfn.TEXTBEFORE(_xlfn._xlws.FILTER('Profile Viewer'!C:C,ISNUMBER(SEARCH('Maturity Reports'!N101,'Profile Viewer'!B:B)),"")," -"))),"")</f>
        <v>2</v>
      </c>
      <c r="P101" s="32" cm="1">
        <f t="array" ref="P101">IFERROR(SUM(VALUE(_xlfn.TEXTBEFORE(_xlfn._xlws.FILTER('Profile Viewer'!E:E,ISNUMBER(SEARCH('Maturity Reports'!N101,'Profile Viewer'!B:B)),"")," -"))),"")</f>
        <v>4</v>
      </c>
      <c r="Q101" s="34">
        <f t="shared" si="8"/>
        <v>2</v>
      </c>
      <c r="R101" s="77"/>
    </row>
    <row r="102" spans="1:18" s="22" customFormat="1" ht="28.5" customHeight="1" x14ac:dyDescent="0.2">
      <c r="A102" s="73"/>
      <c r="B102" s="78"/>
      <c r="C102" s="79"/>
      <c r="D102" s="79"/>
      <c r="E102" s="79"/>
      <c r="F102" s="74"/>
      <c r="G102" s="74"/>
      <c r="H102" s="79"/>
      <c r="I102" s="79"/>
      <c r="J102" s="79"/>
      <c r="K102" s="79"/>
      <c r="L102" s="74"/>
      <c r="M102" s="74"/>
      <c r="N102" s="67" t="str">
        <v>PR.AA-05</v>
      </c>
      <c r="O102" s="36" cm="1">
        <f t="array" ref="O102">IFERROR(SUM(VALUE(_xlfn.TEXTBEFORE(_xlfn._xlws.FILTER('Profile Viewer'!C:C,ISNUMBER(SEARCH('Maturity Reports'!N102,'Profile Viewer'!B:B)),"")," -"))),"")</f>
        <v>2</v>
      </c>
      <c r="P102" s="32" cm="1">
        <f t="array" ref="P102">IFERROR(SUM(VALUE(_xlfn.TEXTBEFORE(_xlfn._xlws.FILTER('Profile Viewer'!E:E,ISNUMBER(SEARCH('Maturity Reports'!N102,'Profile Viewer'!B:B)),"")," -"))),"")</f>
        <v>3</v>
      </c>
      <c r="Q102" s="34">
        <f t="shared" si="8"/>
        <v>1</v>
      </c>
      <c r="R102" s="77"/>
    </row>
    <row r="103" spans="1:18" s="22" customFormat="1" ht="28.5" customHeight="1" x14ac:dyDescent="0.2">
      <c r="A103" s="73"/>
      <c r="B103" s="78"/>
      <c r="C103" s="79"/>
      <c r="D103" s="79"/>
      <c r="E103" s="79"/>
      <c r="F103" s="74"/>
      <c r="G103" s="74"/>
      <c r="H103" s="79"/>
      <c r="I103" s="79"/>
      <c r="J103" s="79"/>
      <c r="K103" s="79"/>
      <c r="L103" s="74"/>
      <c r="M103" s="74"/>
      <c r="N103" s="67" t="str">
        <v>PR.AA-06</v>
      </c>
      <c r="O103" s="36" cm="1">
        <f t="array" ref="O103">IFERROR(SUM(VALUE(_xlfn.TEXTBEFORE(_xlfn._xlws.FILTER('Profile Viewer'!C:C,ISNUMBER(SEARCH('Maturity Reports'!N103,'Profile Viewer'!B:B)),"")," -"))),"")</f>
        <v>1</v>
      </c>
      <c r="P103" s="32" cm="1">
        <f t="array" ref="P103">IFERROR(SUM(VALUE(_xlfn.TEXTBEFORE(_xlfn._xlws.FILTER('Profile Viewer'!E:E,ISNUMBER(SEARCH('Maturity Reports'!N103,'Profile Viewer'!B:B)),"")," -"))),"")</f>
        <v>5</v>
      </c>
      <c r="Q103" s="34">
        <f t="shared" si="8"/>
        <v>4</v>
      </c>
      <c r="R103" s="77"/>
    </row>
    <row r="104" spans="1:18" s="22" customFormat="1" ht="28.5" customHeight="1" x14ac:dyDescent="0.2">
      <c r="A104" s="73"/>
      <c r="B104" s="78"/>
      <c r="C104" s="79"/>
      <c r="D104" s="79"/>
      <c r="E104" s="79"/>
      <c r="F104" s="74"/>
      <c r="G104" s="74"/>
      <c r="H104" s="79"/>
      <c r="I104" s="79"/>
      <c r="J104" s="79"/>
      <c r="K104" s="79"/>
      <c r="L104" s="74"/>
      <c r="M104" s="74"/>
      <c r="N104" s="67" t="str">
        <v>PR.AT-01</v>
      </c>
      <c r="O104" s="36" cm="1">
        <f t="array" ref="O104">IFERROR(SUM(VALUE(_xlfn.TEXTBEFORE(_xlfn._xlws.FILTER('Profile Viewer'!C:C,ISNUMBER(SEARCH('Maturity Reports'!N104,'Profile Viewer'!B:B)),"")," -"))),"")</f>
        <v>2</v>
      </c>
      <c r="P104" s="32" cm="1">
        <f t="array" ref="P104">IFERROR(SUM(VALUE(_xlfn.TEXTBEFORE(_xlfn._xlws.FILTER('Profile Viewer'!E:E,ISNUMBER(SEARCH('Maturity Reports'!N104,'Profile Viewer'!B:B)),"")," -"))),"")</f>
        <v>4</v>
      </c>
      <c r="Q104" s="34">
        <f t="shared" si="8"/>
        <v>2</v>
      </c>
      <c r="R104" s="77"/>
    </row>
    <row r="105" spans="1:18" s="22" customFormat="1" ht="28.5" customHeight="1" x14ac:dyDescent="0.2">
      <c r="A105" s="73"/>
      <c r="B105" s="78"/>
      <c r="C105" s="79"/>
      <c r="D105" s="79"/>
      <c r="E105" s="79"/>
      <c r="F105" s="74"/>
      <c r="G105" s="74"/>
      <c r="H105" s="79"/>
      <c r="I105" s="79"/>
      <c r="J105" s="79"/>
      <c r="K105" s="79"/>
      <c r="L105" s="74"/>
      <c r="M105" s="74"/>
      <c r="N105" s="67" t="str">
        <v>PR.AT-02</v>
      </c>
      <c r="O105" s="36" cm="1">
        <f t="array" ref="O105">IFERROR(SUM(VALUE(_xlfn.TEXTBEFORE(_xlfn._xlws.FILTER('Profile Viewer'!C:C,ISNUMBER(SEARCH('Maturity Reports'!N105,'Profile Viewer'!B:B)),"")," -"))),"")</f>
        <v>1</v>
      </c>
      <c r="P105" s="32" cm="1">
        <f t="array" ref="P105">IFERROR(SUM(VALUE(_xlfn.TEXTBEFORE(_xlfn._xlws.FILTER('Profile Viewer'!E:E,ISNUMBER(SEARCH('Maturity Reports'!N105,'Profile Viewer'!B:B)),"")," -"))),"")</f>
        <v>5</v>
      </c>
      <c r="Q105" s="34">
        <f t="shared" si="8"/>
        <v>4</v>
      </c>
      <c r="R105" s="77"/>
    </row>
    <row r="106" spans="1:18" s="22" customFormat="1" ht="28.5" customHeight="1" x14ac:dyDescent="0.2">
      <c r="A106" s="73"/>
      <c r="B106" s="78"/>
      <c r="C106" s="79"/>
      <c r="D106" s="79"/>
      <c r="E106" s="79"/>
      <c r="F106" s="74"/>
      <c r="G106" s="74"/>
      <c r="H106" s="79"/>
      <c r="I106" s="79"/>
      <c r="J106" s="79"/>
      <c r="K106" s="79"/>
      <c r="L106" s="74"/>
      <c r="M106" s="74"/>
      <c r="N106" s="67" t="str">
        <v>PR.DS-01</v>
      </c>
      <c r="O106" s="36" cm="1">
        <f t="array" ref="O106">IFERROR(SUM(VALUE(_xlfn.TEXTBEFORE(_xlfn._xlws.FILTER('Profile Viewer'!C:C,ISNUMBER(SEARCH('Maturity Reports'!N106,'Profile Viewer'!B:B)),"")," -"))),"")</f>
        <v>2</v>
      </c>
      <c r="P106" s="32" cm="1">
        <f t="array" ref="P106">IFERROR(SUM(VALUE(_xlfn.TEXTBEFORE(_xlfn._xlws.FILTER('Profile Viewer'!E:E,ISNUMBER(SEARCH('Maturity Reports'!N106,'Profile Viewer'!B:B)),"")," -"))),"")</f>
        <v>5</v>
      </c>
      <c r="Q106" s="34">
        <f t="shared" si="8"/>
        <v>3</v>
      </c>
      <c r="R106" s="77"/>
    </row>
    <row r="107" spans="1:18" s="22" customFormat="1" ht="28.5" customHeight="1" x14ac:dyDescent="0.2">
      <c r="A107" s="73"/>
      <c r="B107" s="78"/>
      <c r="C107" s="79"/>
      <c r="D107" s="79"/>
      <c r="E107" s="79"/>
      <c r="F107" s="74"/>
      <c r="G107" s="74"/>
      <c r="H107" s="79"/>
      <c r="I107" s="79"/>
      <c r="J107" s="79"/>
      <c r="K107" s="79"/>
      <c r="L107" s="74"/>
      <c r="M107" s="74"/>
      <c r="N107" s="67" t="str">
        <v>PR.DS-02</v>
      </c>
      <c r="O107" s="36" cm="1">
        <f t="array" ref="O107">IFERROR(SUM(VALUE(_xlfn.TEXTBEFORE(_xlfn._xlws.FILTER('Profile Viewer'!C:C,ISNUMBER(SEARCH('Maturity Reports'!N107,'Profile Viewer'!B:B)),"")," -"))),"")</f>
        <v>1</v>
      </c>
      <c r="P107" s="32" cm="1">
        <f t="array" ref="P107">IFERROR(SUM(VALUE(_xlfn.TEXTBEFORE(_xlfn._xlws.FILTER('Profile Viewer'!E:E,ISNUMBER(SEARCH('Maturity Reports'!N107,'Profile Viewer'!B:B)),"")," -"))),"")</f>
        <v>4</v>
      </c>
      <c r="Q107" s="34">
        <f t="shared" si="8"/>
        <v>3</v>
      </c>
      <c r="R107" s="77"/>
    </row>
    <row r="108" spans="1:18" s="22" customFormat="1" ht="28.5" customHeight="1" x14ac:dyDescent="0.2">
      <c r="A108" s="73"/>
      <c r="B108" s="78"/>
      <c r="C108" s="79"/>
      <c r="D108" s="79"/>
      <c r="E108" s="79"/>
      <c r="F108" s="74"/>
      <c r="G108" s="74"/>
      <c r="H108" s="79"/>
      <c r="I108" s="79"/>
      <c r="J108" s="79"/>
      <c r="K108" s="79"/>
      <c r="L108" s="74"/>
      <c r="M108" s="74"/>
      <c r="N108" s="67" t="str">
        <v>PR.DS-10</v>
      </c>
      <c r="O108" s="36" cm="1">
        <f t="array" ref="O108">IFERROR(SUM(VALUE(_xlfn.TEXTBEFORE(_xlfn._xlws.FILTER('Profile Viewer'!C:C,ISNUMBER(SEARCH('Maturity Reports'!N108,'Profile Viewer'!B:B)),"")," -"))),"")</f>
        <v>2</v>
      </c>
      <c r="P108" s="32" cm="1">
        <f t="array" ref="P108">IFERROR(SUM(VALUE(_xlfn.TEXTBEFORE(_xlfn._xlws.FILTER('Profile Viewer'!E:E,ISNUMBER(SEARCH('Maturity Reports'!N108,'Profile Viewer'!B:B)),"")," -"))),"")</f>
        <v>3</v>
      </c>
      <c r="Q108" s="34">
        <f t="shared" si="8"/>
        <v>1</v>
      </c>
      <c r="R108" s="77"/>
    </row>
    <row r="109" spans="1:18" s="22" customFormat="1" ht="28.5" customHeight="1" x14ac:dyDescent="0.2">
      <c r="A109" s="73"/>
      <c r="B109" s="78"/>
      <c r="C109" s="79"/>
      <c r="D109" s="79"/>
      <c r="E109" s="79"/>
      <c r="F109" s="74"/>
      <c r="G109" s="74"/>
      <c r="H109" s="79"/>
      <c r="I109" s="79"/>
      <c r="J109" s="79"/>
      <c r="K109" s="79"/>
      <c r="L109" s="74"/>
      <c r="M109" s="74"/>
      <c r="N109" s="67" t="str">
        <v>PR.DS-11</v>
      </c>
      <c r="O109" s="36" cm="1">
        <f t="array" ref="O109">IFERROR(SUM(VALUE(_xlfn.TEXTBEFORE(_xlfn._xlws.FILTER('Profile Viewer'!C:C,ISNUMBER(SEARCH('Maturity Reports'!N109,'Profile Viewer'!B:B)),"")," -"))),"")</f>
        <v>1</v>
      </c>
      <c r="P109" s="32" cm="1">
        <f t="array" ref="P109">IFERROR(SUM(VALUE(_xlfn.TEXTBEFORE(_xlfn._xlws.FILTER('Profile Viewer'!E:E,ISNUMBER(SEARCH('Maturity Reports'!N109,'Profile Viewer'!B:B)),"")," -"))),"")</f>
        <v>4</v>
      </c>
      <c r="Q109" s="34">
        <f t="shared" si="8"/>
        <v>3</v>
      </c>
      <c r="R109" s="77"/>
    </row>
    <row r="110" spans="1:18" s="22" customFormat="1" ht="28.5" customHeight="1" x14ac:dyDescent="0.2">
      <c r="A110" s="73"/>
      <c r="B110" s="78"/>
      <c r="C110" s="79"/>
      <c r="D110" s="79"/>
      <c r="E110" s="79"/>
      <c r="F110" s="74"/>
      <c r="G110" s="74"/>
      <c r="H110" s="79"/>
      <c r="I110" s="79"/>
      <c r="J110" s="79"/>
      <c r="K110" s="79"/>
      <c r="L110" s="74"/>
      <c r="M110" s="74"/>
      <c r="N110" s="67" t="str">
        <v>PR.PS-01</v>
      </c>
      <c r="O110" s="36" cm="1">
        <f t="array" ref="O110">IFERROR(SUM(VALUE(_xlfn.TEXTBEFORE(_xlfn._xlws.FILTER('Profile Viewer'!C:C,ISNUMBER(SEARCH('Maturity Reports'!N110,'Profile Viewer'!B:B)),"")," -"))),"")</f>
        <v>2</v>
      </c>
      <c r="P110" s="32" cm="1">
        <f t="array" ref="P110">IFERROR(SUM(VALUE(_xlfn.TEXTBEFORE(_xlfn._xlws.FILTER('Profile Viewer'!E:E,ISNUMBER(SEARCH('Maturity Reports'!N110,'Profile Viewer'!B:B)),"")," -"))),"")</f>
        <v>3</v>
      </c>
      <c r="Q110" s="34">
        <f t="shared" si="8"/>
        <v>1</v>
      </c>
      <c r="R110" s="77"/>
    </row>
    <row r="111" spans="1:18" s="22" customFormat="1" ht="28.5" customHeight="1" x14ac:dyDescent="0.2">
      <c r="A111" s="73"/>
      <c r="B111" s="78"/>
      <c r="C111" s="79"/>
      <c r="D111" s="79"/>
      <c r="E111" s="79"/>
      <c r="F111" s="74"/>
      <c r="G111" s="74"/>
      <c r="H111" s="79"/>
      <c r="I111" s="79"/>
      <c r="J111" s="79"/>
      <c r="K111" s="79"/>
      <c r="L111" s="74"/>
      <c r="M111" s="74"/>
      <c r="N111" s="67" t="str">
        <v>PR.PS-02</v>
      </c>
      <c r="O111" s="36" cm="1">
        <f t="array" ref="O111">IFERROR(SUM(VALUE(_xlfn.TEXTBEFORE(_xlfn._xlws.FILTER('Profile Viewer'!C:C,ISNUMBER(SEARCH('Maturity Reports'!N111,'Profile Viewer'!B:B)),"")," -"))),"")</f>
        <v>1</v>
      </c>
      <c r="P111" s="32" cm="1">
        <f t="array" ref="P111">IFERROR(SUM(VALUE(_xlfn.TEXTBEFORE(_xlfn._xlws.FILTER('Profile Viewer'!E:E,ISNUMBER(SEARCH('Maturity Reports'!N111,'Profile Viewer'!B:B)),"")," -"))),"")</f>
        <v>4</v>
      </c>
      <c r="Q111" s="34">
        <f t="shared" ref="Q111:Q151" si="9">IFERROR(P111-O111,"")</f>
        <v>3</v>
      </c>
      <c r="R111" s="77"/>
    </row>
    <row r="112" spans="1:18" s="22" customFormat="1" ht="28.5" customHeight="1" x14ac:dyDescent="0.2">
      <c r="A112" s="73"/>
      <c r="B112" s="78"/>
      <c r="C112" s="79"/>
      <c r="D112" s="79"/>
      <c r="E112" s="79"/>
      <c r="F112" s="74"/>
      <c r="G112" s="74"/>
      <c r="H112" s="79"/>
      <c r="I112" s="79"/>
      <c r="J112" s="79"/>
      <c r="K112" s="79"/>
      <c r="L112" s="74"/>
      <c r="M112" s="74"/>
      <c r="N112" s="67" t="str">
        <v>PR.PS-03</v>
      </c>
      <c r="O112" s="36" cm="1">
        <f t="array" ref="O112">IFERROR(SUM(VALUE(_xlfn.TEXTBEFORE(_xlfn._xlws.FILTER('Profile Viewer'!C:C,ISNUMBER(SEARCH('Maturity Reports'!N112,'Profile Viewer'!B:B)),"")," -"))),"")</f>
        <v>1</v>
      </c>
      <c r="P112" s="32" cm="1">
        <f t="array" ref="P112">IFERROR(SUM(VALUE(_xlfn.TEXTBEFORE(_xlfn._xlws.FILTER('Profile Viewer'!E:E,ISNUMBER(SEARCH('Maturity Reports'!N112,'Profile Viewer'!B:B)),"")," -"))),"")</f>
        <v>5</v>
      </c>
      <c r="Q112" s="34">
        <f t="shared" si="9"/>
        <v>4</v>
      </c>
      <c r="R112" s="77"/>
    </row>
    <row r="113" spans="1:18" s="22" customFormat="1" ht="28.5" customHeight="1" x14ac:dyDescent="0.2">
      <c r="A113" s="73"/>
      <c r="B113" s="78"/>
      <c r="C113" s="79"/>
      <c r="D113" s="79"/>
      <c r="E113" s="79"/>
      <c r="F113" s="74"/>
      <c r="G113" s="74"/>
      <c r="H113" s="79"/>
      <c r="I113" s="79"/>
      <c r="J113" s="79"/>
      <c r="K113" s="79"/>
      <c r="L113" s="74"/>
      <c r="M113" s="74"/>
      <c r="N113" s="67" t="str">
        <v>PR.PS-04</v>
      </c>
      <c r="O113" s="36" cm="1">
        <f t="array" ref="O113">IFERROR(SUM(VALUE(_xlfn.TEXTBEFORE(_xlfn._xlws.FILTER('Profile Viewer'!C:C,ISNUMBER(SEARCH('Maturity Reports'!N113,'Profile Viewer'!B:B)),"")," -"))),"")</f>
        <v>1</v>
      </c>
      <c r="P113" s="32" cm="1">
        <f t="array" ref="P113">IFERROR(SUM(VALUE(_xlfn.TEXTBEFORE(_xlfn._xlws.FILTER('Profile Viewer'!E:E,ISNUMBER(SEARCH('Maturity Reports'!N113,'Profile Viewer'!B:B)),"")," -"))),"")</f>
        <v>4</v>
      </c>
      <c r="Q113" s="34">
        <f t="shared" si="9"/>
        <v>3</v>
      </c>
      <c r="R113" s="77"/>
    </row>
    <row r="114" spans="1:18" s="22" customFormat="1" ht="28.5" customHeight="1" x14ac:dyDescent="0.2">
      <c r="A114" s="73"/>
      <c r="B114" s="78"/>
      <c r="C114" s="79"/>
      <c r="D114" s="79"/>
      <c r="E114" s="79"/>
      <c r="F114" s="74"/>
      <c r="G114" s="74"/>
      <c r="H114" s="79"/>
      <c r="I114" s="79"/>
      <c r="J114" s="79"/>
      <c r="K114" s="79"/>
      <c r="L114" s="74"/>
      <c r="M114" s="74"/>
      <c r="N114" s="67" t="str">
        <v>PR.PS-05</v>
      </c>
      <c r="O114" s="36" cm="1">
        <f t="array" ref="O114">IFERROR(SUM(VALUE(_xlfn.TEXTBEFORE(_xlfn._xlws.FILTER('Profile Viewer'!C:C,ISNUMBER(SEARCH('Maturity Reports'!N114,'Profile Viewer'!B:B)),"")," -"))),"")</f>
        <v>2</v>
      </c>
      <c r="P114" s="32" cm="1">
        <f t="array" ref="P114">IFERROR(SUM(VALUE(_xlfn.TEXTBEFORE(_xlfn._xlws.FILTER('Profile Viewer'!E:E,ISNUMBER(SEARCH('Maturity Reports'!N114,'Profile Viewer'!B:B)),"")," -"))),"")</f>
        <v>3</v>
      </c>
      <c r="Q114" s="34">
        <f t="shared" si="9"/>
        <v>1</v>
      </c>
      <c r="R114" s="77"/>
    </row>
    <row r="115" spans="1:18" s="22" customFormat="1" ht="28.5" customHeight="1" x14ac:dyDescent="0.2">
      <c r="A115" s="73"/>
      <c r="B115" s="78"/>
      <c r="C115" s="79"/>
      <c r="D115" s="79"/>
      <c r="E115" s="79"/>
      <c r="F115" s="74"/>
      <c r="G115" s="74"/>
      <c r="H115" s="79"/>
      <c r="I115" s="79"/>
      <c r="J115" s="79"/>
      <c r="K115" s="79"/>
      <c r="L115" s="74"/>
      <c r="M115" s="74"/>
      <c r="N115" s="67" t="str">
        <v>PR.PS-06</v>
      </c>
      <c r="O115" s="36" cm="1">
        <f t="array" ref="O115">IFERROR(SUM(VALUE(_xlfn.TEXTBEFORE(_xlfn._xlws.FILTER('Profile Viewer'!C:C,ISNUMBER(SEARCH('Maturity Reports'!N115,'Profile Viewer'!B:B)),"")," -"))),"")</f>
        <v>1</v>
      </c>
      <c r="P115" s="32" cm="1">
        <f t="array" ref="P115">IFERROR(SUM(VALUE(_xlfn.TEXTBEFORE(_xlfn._xlws.FILTER('Profile Viewer'!E:E,ISNUMBER(SEARCH('Maturity Reports'!N115,'Profile Viewer'!B:B)),"")," -"))),"")</f>
        <v>3</v>
      </c>
      <c r="Q115" s="34">
        <f t="shared" si="9"/>
        <v>2</v>
      </c>
      <c r="R115" s="77"/>
    </row>
    <row r="116" spans="1:18" s="22" customFormat="1" ht="28.5" customHeight="1" x14ac:dyDescent="0.2">
      <c r="A116" s="73"/>
      <c r="B116" s="78"/>
      <c r="C116" s="79"/>
      <c r="D116" s="79"/>
      <c r="E116" s="79"/>
      <c r="F116" s="74"/>
      <c r="G116" s="74"/>
      <c r="H116" s="79"/>
      <c r="I116" s="79"/>
      <c r="J116" s="79"/>
      <c r="K116" s="79"/>
      <c r="L116" s="74"/>
      <c r="M116" s="74"/>
      <c r="N116" s="67" t="str">
        <v>PR.IR-01</v>
      </c>
      <c r="O116" s="36" cm="1">
        <f t="array" ref="O116">IFERROR(SUM(VALUE(_xlfn.TEXTBEFORE(_xlfn._xlws.FILTER('Profile Viewer'!C:C,ISNUMBER(SEARCH('Maturity Reports'!N116,'Profile Viewer'!B:B)),"")," -"))),"")</f>
        <v>1</v>
      </c>
      <c r="P116" s="32" cm="1">
        <f t="array" ref="P116">IFERROR(SUM(VALUE(_xlfn.TEXTBEFORE(_xlfn._xlws.FILTER('Profile Viewer'!E:E,ISNUMBER(SEARCH('Maturity Reports'!N116,'Profile Viewer'!B:B)),"")," -"))),"")</f>
        <v>5</v>
      </c>
      <c r="Q116" s="34">
        <f t="shared" si="9"/>
        <v>4</v>
      </c>
      <c r="R116" s="77"/>
    </row>
    <row r="117" spans="1:18" s="22" customFormat="1" ht="28.5" customHeight="1" x14ac:dyDescent="0.2">
      <c r="A117" s="73"/>
      <c r="B117" s="78"/>
      <c r="C117" s="79"/>
      <c r="D117" s="79"/>
      <c r="E117" s="79"/>
      <c r="F117" s="74"/>
      <c r="G117" s="74"/>
      <c r="H117" s="79"/>
      <c r="I117" s="79"/>
      <c r="J117" s="79"/>
      <c r="K117" s="79"/>
      <c r="L117" s="74"/>
      <c r="M117" s="74"/>
      <c r="N117" s="67" t="str">
        <v>PR.IR-02</v>
      </c>
      <c r="O117" s="36" cm="1">
        <f t="array" ref="O117">IFERROR(SUM(VALUE(_xlfn.TEXTBEFORE(_xlfn._xlws.FILTER('Profile Viewer'!C:C,ISNUMBER(SEARCH('Maturity Reports'!N117,'Profile Viewer'!B:B)),"")," -"))),"")</f>
        <v>2</v>
      </c>
      <c r="P117" s="32" cm="1">
        <f t="array" ref="P117">IFERROR(SUM(VALUE(_xlfn.TEXTBEFORE(_xlfn._xlws.FILTER('Profile Viewer'!E:E,ISNUMBER(SEARCH('Maturity Reports'!N117,'Profile Viewer'!B:B)),"")," -"))),"")</f>
        <v>3</v>
      </c>
      <c r="Q117" s="34">
        <f t="shared" si="9"/>
        <v>1</v>
      </c>
      <c r="R117" s="77"/>
    </row>
    <row r="118" spans="1:18" s="22" customFormat="1" ht="28.5" customHeight="1" x14ac:dyDescent="0.2">
      <c r="A118" s="73"/>
      <c r="B118" s="78"/>
      <c r="C118" s="79"/>
      <c r="D118" s="79"/>
      <c r="E118" s="79"/>
      <c r="F118" s="74"/>
      <c r="G118" s="74"/>
      <c r="H118" s="79"/>
      <c r="I118" s="79"/>
      <c r="J118" s="79"/>
      <c r="K118" s="79"/>
      <c r="L118" s="74"/>
      <c r="M118" s="74"/>
      <c r="N118" s="67" t="str">
        <v>PR.IR-03</v>
      </c>
      <c r="O118" s="36" cm="1">
        <f t="array" ref="O118">IFERROR(SUM(VALUE(_xlfn.TEXTBEFORE(_xlfn._xlws.FILTER('Profile Viewer'!C:C,ISNUMBER(SEARCH('Maturity Reports'!N118,'Profile Viewer'!B:B)),"")," -"))),"")</f>
        <v>1</v>
      </c>
      <c r="P118" s="32" cm="1">
        <f t="array" ref="P118">IFERROR(SUM(VALUE(_xlfn.TEXTBEFORE(_xlfn._xlws.FILTER('Profile Viewer'!E:E,ISNUMBER(SEARCH('Maturity Reports'!N118,'Profile Viewer'!B:B)),"")," -"))),"")</f>
        <v>5</v>
      </c>
      <c r="Q118" s="34">
        <f t="shared" si="9"/>
        <v>4</v>
      </c>
      <c r="R118" s="77"/>
    </row>
    <row r="119" spans="1:18" s="22" customFormat="1" ht="28.5" customHeight="1" x14ac:dyDescent="0.2">
      <c r="A119" s="73"/>
      <c r="B119" s="78"/>
      <c r="C119" s="79"/>
      <c r="D119" s="79"/>
      <c r="E119" s="79"/>
      <c r="F119" s="74"/>
      <c r="G119" s="74"/>
      <c r="H119" s="79"/>
      <c r="I119" s="79"/>
      <c r="J119" s="79"/>
      <c r="K119" s="79"/>
      <c r="L119" s="74"/>
      <c r="M119" s="74"/>
      <c r="N119" s="67" t="str">
        <v>PR.IR-04</v>
      </c>
      <c r="O119" s="36" cm="1">
        <f t="array" ref="O119">IFERROR(SUM(VALUE(_xlfn.TEXTBEFORE(_xlfn._xlws.FILTER('Profile Viewer'!C:C,ISNUMBER(SEARCH('Maturity Reports'!N119,'Profile Viewer'!B:B)),"")," -"))),"")</f>
        <v>2</v>
      </c>
      <c r="P119" s="32" cm="1">
        <f t="array" ref="P119">IFERROR(SUM(VALUE(_xlfn.TEXTBEFORE(_xlfn._xlws.FILTER('Profile Viewer'!E:E,ISNUMBER(SEARCH('Maturity Reports'!N119,'Profile Viewer'!B:B)),"")," -"))),"")</f>
        <v>4</v>
      </c>
      <c r="Q119" s="34">
        <f t="shared" si="9"/>
        <v>2</v>
      </c>
      <c r="R119" s="77"/>
    </row>
    <row r="120" spans="1:18" s="22" customFormat="1" ht="28.5" customHeight="1" x14ac:dyDescent="0.2">
      <c r="A120" s="73"/>
      <c r="B120" s="78"/>
      <c r="C120" s="79"/>
      <c r="D120" s="79"/>
      <c r="E120" s="79"/>
      <c r="F120" s="74"/>
      <c r="G120" s="74"/>
      <c r="H120" s="79"/>
      <c r="I120" s="79"/>
      <c r="J120" s="79"/>
      <c r="K120" s="79"/>
      <c r="L120" s="74"/>
      <c r="M120" s="74"/>
      <c r="N120" s="68" t="str">
        <v>DE.CM-01</v>
      </c>
      <c r="O120" s="36" cm="1">
        <f t="array" ref="O120">IFERROR(SUM(VALUE(_xlfn.TEXTBEFORE(_xlfn._xlws.FILTER('Profile Viewer'!C:C,ISNUMBER(SEARCH('Maturity Reports'!N120,'Profile Viewer'!B:B)),"")," -"))),"")</f>
        <v>2</v>
      </c>
      <c r="P120" s="32" cm="1">
        <f t="array" ref="P120">IFERROR(SUM(VALUE(_xlfn.TEXTBEFORE(_xlfn._xlws.FILTER('Profile Viewer'!E:E,ISNUMBER(SEARCH('Maturity Reports'!N120,'Profile Viewer'!B:B)),"")," -"))),"")</f>
        <v>4</v>
      </c>
      <c r="Q120" s="34">
        <f t="shared" si="9"/>
        <v>2</v>
      </c>
      <c r="R120" s="77"/>
    </row>
    <row r="121" spans="1:18" s="22" customFormat="1" ht="28.5" customHeight="1" x14ac:dyDescent="0.2">
      <c r="A121" s="73"/>
      <c r="B121" s="78"/>
      <c r="C121" s="79"/>
      <c r="D121" s="79"/>
      <c r="E121" s="79"/>
      <c r="F121" s="74"/>
      <c r="G121" s="74"/>
      <c r="H121" s="79"/>
      <c r="I121" s="79"/>
      <c r="J121" s="79"/>
      <c r="K121" s="79"/>
      <c r="L121" s="74"/>
      <c r="M121" s="74"/>
      <c r="N121" s="68" t="str">
        <v>DE.CM-02</v>
      </c>
      <c r="O121" s="36" cm="1">
        <f t="array" ref="O121">IFERROR(SUM(VALUE(_xlfn.TEXTBEFORE(_xlfn._xlws.FILTER('Profile Viewer'!C:C,ISNUMBER(SEARCH('Maturity Reports'!N121,'Profile Viewer'!B:B)),"")," -"))),"")</f>
        <v>1</v>
      </c>
      <c r="P121" s="32" cm="1">
        <f t="array" ref="P121">IFERROR(SUM(VALUE(_xlfn.TEXTBEFORE(_xlfn._xlws.FILTER('Profile Viewer'!E:E,ISNUMBER(SEARCH('Maturity Reports'!N121,'Profile Viewer'!B:B)),"")," -"))),"")</f>
        <v>5</v>
      </c>
      <c r="Q121" s="34">
        <f t="shared" si="9"/>
        <v>4</v>
      </c>
      <c r="R121" s="77"/>
    </row>
    <row r="122" spans="1:18" s="22" customFormat="1" ht="28.5" customHeight="1" x14ac:dyDescent="0.2">
      <c r="A122" s="73"/>
      <c r="B122" s="78"/>
      <c r="C122" s="79"/>
      <c r="D122" s="79"/>
      <c r="E122" s="79"/>
      <c r="F122" s="74"/>
      <c r="G122" s="74"/>
      <c r="H122" s="79"/>
      <c r="I122" s="79"/>
      <c r="J122" s="79"/>
      <c r="K122" s="79"/>
      <c r="L122" s="74"/>
      <c r="M122" s="74"/>
      <c r="N122" s="68" t="str">
        <v>DE.CM-03</v>
      </c>
      <c r="O122" s="36" cm="1">
        <f t="array" ref="O122">IFERROR(SUM(VALUE(_xlfn.TEXTBEFORE(_xlfn._xlws.FILTER('Profile Viewer'!C:C,ISNUMBER(SEARCH('Maturity Reports'!N122,'Profile Viewer'!B:B)),"")," -"))),"")</f>
        <v>1</v>
      </c>
      <c r="P122" s="32" cm="1">
        <f t="array" ref="P122">IFERROR(SUM(VALUE(_xlfn.TEXTBEFORE(_xlfn._xlws.FILTER('Profile Viewer'!E:E,ISNUMBER(SEARCH('Maturity Reports'!N122,'Profile Viewer'!B:B)),"")," -"))),"")</f>
        <v>5</v>
      </c>
      <c r="Q122" s="34">
        <f t="shared" si="9"/>
        <v>4</v>
      </c>
      <c r="R122" s="77"/>
    </row>
    <row r="123" spans="1:18" s="22" customFormat="1" ht="28.5" customHeight="1" x14ac:dyDescent="0.2">
      <c r="A123" s="73"/>
      <c r="B123" s="78"/>
      <c r="C123" s="79"/>
      <c r="D123" s="79"/>
      <c r="E123" s="79"/>
      <c r="F123" s="74"/>
      <c r="G123" s="74"/>
      <c r="H123" s="79"/>
      <c r="I123" s="79"/>
      <c r="J123" s="79"/>
      <c r="K123" s="79"/>
      <c r="L123" s="74"/>
      <c r="M123" s="74"/>
      <c r="N123" s="68" t="str">
        <v>DE.CM-06</v>
      </c>
      <c r="O123" s="36" cm="1">
        <f t="array" ref="O123">IFERROR(SUM(VALUE(_xlfn.TEXTBEFORE(_xlfn._xlws.FILTER('Profile Viewer'!C:C,ISNUMBER(SEARCH('Maturity Reports'!N123,'Profile Viewer'!B:B)),"")," -"))),"")</f>
        <v>2</v>
      </c>
      <c r="P123" s="32" cm="1">
        <f t="array" ref="P123">IFERROR(SUM(VALUE(_xlfn.TEXTBEFORE(_xlfn._xlws.FILTER('Profile Viewer'!E:E,ISNUMBER(SEARCH('Maturity Reports'!N123,'Profile Viewer'!B:B)),"")," -"))),"")</f>
        <v>5</v>
      </c>
      <c r="Q123" s="34">
        <f t="shared" si="9"/>
        <v>3</v>
      </c>
      <c r="R123" s="77"/>
    </row>
    <row r="124" spans="1:18" s="22" customFormat="1" ht="28.5" customHeight="1" x14ac:dyDescent="0.2">
      <c r="A124" s="73"/>
      <c r="B124" s="78"/>
      <c r="C124" s="79"/>
      <c r="D124" s="79"/>
      <c r="E124" s="79"/>
      <c r="F124" s="74"/>
      <c r="G124" s="74"/>
      <c r="H124" s="79"/>
      <c r="I124" s="79"/>
      <c r="J124" s="79"/>
      <c r="K124" s="79"/>
      <c r="L124" s="74"/>
      <c r="M124" s="74"/>
      <c r="N124" s="68" t="str">
        <v>DE.CM-09</v>
      </c>
      <c r="O124" s="36" cm="1">
        <f t="array" ref="O124">IFERROR(SUM(VALUE(_xlfn.TEXTBEFORE(_xlfn._xlws.FILTER('Profile Viewer'!C:C,ISNUMBER(SEARCH('Maturity Reports'!N124,'Profile Viewer'!B:B)),"")," -"))),"")</f>
        <v>1</v>
      </c>
      <c r="P124" s="32" cm="1">
        <f t="array" ref="P124">IFERROR(SUM(VALUE(_xlfn.TEXTBEFORE(_xlfn._xlws.FILTER('Profile Viewer'!E:E,ISNUMBER(SEARCH('Maturity Reports'!N124,'Profile Viewer'!B:B)),"")," -"))),"")</f>
        <v>4</v>
      </c>
      <c r="Q124" s="34">
        <f t="shared" si="9"/>
        <v>3</v>
      </c>
      <c r="R124" s="77"/>
    </row>
    <row r="125" spans="1:18" s="22" customFormat="1" ht="28.5" customHeight="1" x14ac:dyDescent="0.2">
      <c r="A125" s="73"/>
      <c r="B125" s="78"/>
      <c r="C125" s="79"/>
      <c r="D125" s="79"/>
      <c r="E125" s="79"/>
      <c r="F125" s="74"/>
      <c r="G125" s="74"/>
      <c r="H125" s="79"/>
      <c r="I125" s="79"/>
      <c r="J125" s="79"/>
      <c r="K125" s="79"/>
      <c r="L125" s="74"/>
      <c r="M125" s="74"/>
      <c r="N125" s="68" t="str">
        <v>DE.AE-02</v>
      </c>
      <c r="O125" s="36" cm="1">
        <f t="array" ref="O125">IFERROR(SUM(VALUE(_xlfn.TEXTBEFORE(_xlfn._xlws.FILTER('Profile Viewer'!C:C,ISNUMBER(SEARCH('Maturity Reports'!N125,'Profile Viewer'!B:B)),"")," -"))),"")</f>
        <v>5</v>
      </c>
      <c r="P125" s="32" cm="1">
        <f t="array" ref="P125">IFERROR(SUM(VALUE(_xlfn.TEXTBEFORE(_xlfn._xlws.FILTER('Profile Viewer'!E:E,ISNUMBER(SEARCH('Maturity Reports'!N125,'Profile Viewer'!B:B)),"")," -"))),"")</f>
        <v>1</v>
      </c>
      <c r="Q125" s="34">
        <f t="shared" si="9"/>
        <v>-4</v>
      </c>
      <c r="R125" s="77"/>
    </row>
    <row r="126" spans="1:18" s="22" customFormat="1" ht="28.5" customHeight="1" x14ac:dyDescent="0.2">
      <c r="A126" s="73"/>
      <c r="B126" s="78"/>
      <c r="C126" s="79"/>
      <c r="D126" s="79"/>
      <c r="E126" s="79"/>
      <c r="F126" s="74"/>
      <c r="G126" s="74"/>
      <c r="H126" s="79"/>
      <c r="I126" s="79"/>
      <c r="J126" s="79"/>
      <c r="K126" s="79"/>
      <c r="L126" s="74"/>
      <c r="M126" s="74"/>
      <c r="N126" s="68" t="str">
        <v>DE.AE-03</v>
      </c>
      <c r="O126" s="36" cm="1">
        <f t="array" ref="O126">IFERROR(SUM(VALUE(_xlfn.TEXTBEFORE(_xlfn._xlws.FILTER('Profile Viewer'!C:C,ISNUMBER(SEARCH('Maturity Reports'!N126,'Profile Viewer'!B:B)),"")," -"))),"")</f>
        <v>1</v>
      </c>
      <c r="P126" s="32" cm="1">
        <f t="array" ref="P126">IFERROR(SUM(VALUE(_xlfn.TEXTBEFORE(_xlfn._xlws.FILTER('Profile Viewer'!E:E,ISNUMBER(SEARCH('Maturity Reports'!N126,'Profile Viewer'!B:B)),"")," -"))),"")</f>
        <v>4</v>
      </c>
      <c r="Q126" s="34">
        <f t="shared" si="9"/>
        <v>3</v>
      </c>
      <c r="R126" s="77"/>
    </row>
    <row r="127" spans="1:18" s="22" customFormat="1" ht="28.5" customHeight="1" x14ac:dyDescent="0.2">
      <c r="A127" s="73"/>
      <c r="B127" s="78"/>
      <c r="C127" s="79"/>
      <c r="D127" s="79"/>
      <c r="E127" s="79"/>
      <c r="F127" s="74"/>
      <c r="G127" s="74"/>
      <c r="H127" s="79"/>
      <c r="I127" s="79"/>
      <c r="J127" s="79"/>
      <c r="K127" s="79"/>
      <c r="L127" s="74"/>
      <c r="M127" s="74"/>
      <c r="N127" s="68" t="str">
        <v>DE.AE-04</v>
      </c>
      <c r="O127" s="36" cm="1">
        <f t="array" ref="O127">IFERROR(SUM(VALUE(_xlfn.TEXTBEFORE(_xlfn._xlws.FILTER('Profile Viewer'!C:C,ISNUMBER(SEARCH('Maturity Reports'!N127,'Profile Viewer'!B:B)),"")," -"))),"")</f>
        <v>2</v>
      </c>
      <c r="P127" s="32" cm="1">
        <f t="array" ref="P127">IFERROR(SUM(VALUE(_xlfn.TEXTBEFORE(_xlfn._xlws.FILTER('Profile Viewer'!E:E,ISNUMBER(SEARCH('Maturity Reports'!N127,'Profile Viewer'!B:B)),"")," -"))),"")</f>
        <v>4</v>
      </c>
      <c r="Q127" s="34">
        <f t="shared" si="9"/>
        <v>2</v>
      </c>
      <c r="R127" s="77"/>
    </row>
    <row r="128" spans="1:18" s="22" customFormat="1" ht="28.5" customHeight="1" x14ac:dyDescent="0.2">
      <c r="A128" s="73"/>
      <c r="B128" s="78"/>
      <c r="C128" s="79"/>
      <c r="D128" s="79"/>
      <c r="E128" s="79"/>
      <c r="F128" s="74"/>
      <c r="G128" s="74"/>
      <c r="H128" s="79"/>
      <c r="I128" s="79"/>
      <c r="J128" s="79"/>
      <c r="K128" s="79"/>
      <c r="L128" s="74"/>
      <c r="M128" s="74"/>
      <c r="N128" s="68" t="str">
        <v>DE.AE-06</v>
      </c>
      <c r="O128" s="36" cm="1">
        <f t="array" ref="O128">IFERROR(SUM(VALUE(_xlfn.TEXTBEFORE(_xlfn._xlws.FILTER('Profile Viewer'!C:C,ISNUMBER(SEARCH('Maturity Reports'!N128,'Profile Viewer'!B:B)),"")," -"))),"")</f>
        <v>2</v>
      </c>
      <c r="P128" s="32" cm="1">
        <f t="array" ref="P128">IFERROR(SUM(VALUE(_xlfn.TEXTBEFORE(_xlfn._xlws.FILTER('Profile Viewer'!E:E,ISNUMBER(SEARCH('Maturity Reports'!N128,'Profile Viewer'!B:B)),"")," -"))),"")</f>
        <v>5</v>
      </c>
      <c r="Q128" s="34">
        <f t="shared" si="9"/>
        <v>3</v>
      </c>
      <c r="R128" s="77"/>
    </row>
    <row r="129" spans="1:18" s="22" customFormat="1" ht="28.5" customHeight="1" x14ac:dyDescent="0.2">
      <c r="A129" s="73"/>
      <c r="B129" s="78"/>
      <c r="C129" s="79"/>
      <c r="D129" s="79"/>
      <c r="E129" s="79"/>
      <c r="F129" s="74"/>
      <c r="G129" s="74"/>
      <c r="H129" s="79"/>
      <c r="I129" s="79"/>
      <c r="J129" s="79"/>
      <c r="K129" s="79"/>
      <c r="L129" s="74"/>
      <c r="M129" s="74"/>
      <c r="N129" s="68" t="str">
        <v>DE.AE-07</v>
      </c>
      <c r="O129" s="36" cm="1">
        <f t="array" ref="O129">IFERROR(SUM(VALUE(_xlfn.TEXTBEFORE(_xlfn._xlws.FILTER('Profile Viewer'!C:C,ISNUMBER(SEARCH('Maturity Reports'!N129,'Profile Viewer'!B:B)),"")," -"))),"")</f>
        <v>1</v>
      </c>
      <c r="P129" s="32" cm="1">
        <f t="array" ref="P129">IFERROR(SUM(VALUE(_xlfn.TEXTBEFORE(_xlfn._xlws.FILTER('Profile Viewer'!E:E,ISNUMBER(SEARCH('Maturity Reports'!N129,'Profile Viewer'!B:B)),"")," -"))),"")</f>
        <v>5</v>
      </c>
      <c r="Q129" s="34">
        <f t="shared" si="9"/>
        <v>4</v>
      </c>
      <c r="R129" s="77"/>
    </row>
    <row r="130" spans="1:18" s="22" customFormat="1" ht="28.5" customHeight="1" x14ac:dyDescent="0.2">
      <c r="A130" s="73"/>
      <c r="B130" s="78"/>
      <c r="C130" s="79"/>
      <c r="D130" s="79"/>
      <c r="E130" s="79"/>
      <c r="F130" s="74"/>
      <c r="G130" s="74"/>
      <c r="H130" s="79"/>
      <c r="I130" s="79"/>
      <c r="J130" s="79"/>
      <c r="K130" s="79"/>
      <c r="L130" s="74"/>
      <c r="M130" s="74"/>
      <c r="N130" s="68" t="str">
        <v>DE.AE-08</v>
      </c>
      <c r="O130" s="36" cm="1">
        <f t="array" ref="O130">IFERROR(SUM(VALUE(_xlfn.TEXTBEFORE(_xlfn._xlws.FILTER('Profile Viewer'!C:C,ISNUMBER(SEARCH('Maturity Reports'!N130,'Profile Viewer'!B:B)),"")," -"))),"")</f>
        <v>1</v>
      </c>
      <c r="P130" s="32" cm="1">
        <f t="array" ref="P130">IFERROR(SUM(VALUE(_xlfn.TEXTBEFORE(_xlfn._xlws.FILTER('Profile Viewer'!E:E,ISNUMBER(SEARCH('Maturity Reports'!N130,'Profile Viewer'!B:B)),"")," -"))),"")</f>
        <v>4</v>
      </c>
      <c r="Q130" s="34">
        <f t="shared" si="9"/>
        <v>3</v>
      </c>
      <c r="R130" s="77"/>
    </row>
    <row r="131" spans="1:18" s="22" customFormat="1" ht="28.5" customHeight="1" x14ac:dyDescent="0.2">
      <c r="A131" s="73"/>
      <c r="B131" s="78"/>
      <c r="C131" s="79"/>
      <c r="D131" s="79"/>
      <c r="E131" s="79"/>
      <c r="F131" s="74"/>
      <c r="G131" s="74"/>
      <c r="H131" s="79"/>
      <c r="I131" s="79"/>
      <c r="J131" s="79"/>
      <c r="K131" s="79"/>
      <c r="L131" s="74"/>
      <c r="M131" s="74"/>
      <c r="N131" s="69" t="str">
        <v>RS.MA-01</v>
      </c>
      <c r="O131" s="36" cm="1">
        <f t="array" ref="O131">IFERROR(SUM(VALUE(_xlfn.TEXTBEFORE(_xlfn._xlws.FILTER('Profile Viewer'!C:C,ISNUMBER(SEARCH('Maturity Reports'!N131,'Profile Viewer'!B:B)),"")," -"))),"")</f>
        <v>2</v>
      </c>
      <c r="P131" s="32" cm="1">
        <f t="array" ref="P131">IFERROR(SUM(VALUE(_xlfn.TEXTBEFORE(_xlfn._xlws.FILTER('Profile Viewer'!E:E,ISNUMBER(SEARCH('Maturity Reports'!N131,'Profile Viewer'!B:B)),"")," -"))),"")</f>
        <v>5</v>
      </c>
      <c r="Q131" s="34">
        <f t="shared" si="9"/>
        <v>3</v>
      </c>
      <c r="R131" s="77"/>
    </row>
    <row r="132" spans="1:18" s="22" customFormat="1" ht="28.5" customHeight="1" x14ac:dyDescent="0.2">
      <c r="A132" s="73"/>
      <c r="B132" s="78"/>
      <c r="C132" s="79"/>
      <c r="D132" s="79"/>
      <c r="E132" s="79"/>
      <c r="F132" s="74"/>
      <c r="G132" s="74"/>
      <c r="H132" s="79"/>
      <c r="I132" s="79"/>
      <c r="J132" s="79"/>
      <c r="K132" s="79"/>
      <c r="L132" s="74"/>
      <c r="M132" s="74"/>
      <c r="N132" s="69" t="str">
        <v>RS.MA-02</v>
      </c>
      <c r="O132" s="36" cm="1">
        <f t="array" ref="O132">IFERROR(SUM(VALUE(_xlfn.TEXTBEFORE(_xlfn._xlws.FILTER('Profile Viewer'!C:C,ISNUMBER(SEARCH('Maturity Reports'!N132,'Profile Viewer'!B:B)),"")," -"))),"")</f>
        <v>1</v>
      </c>
      <c r="P132" s="32" cm="1">
        <f t="array" ref="P132">IFERROR(SUM(VALUE(_xlfn.TEXTBEFORE(_xlfn._xlws.FILTER('Profile Viewer'!E:E,ISNUMBER(SEARCH('Maturity Reports'!N132,'Profile Viewer'!B:B)),"")," -"))),"")</f>
        <v>4</v>
      </c>
      <c r="Q132" s="34">
        <f t="shared" si="9"/>
        <v>3</v>
      </c>
      <c r="R132" s="77"/>
    </row>
    <row r="133" spans="1:18" s="22" customFormat="1" ht="28.5" customHeight="1" x14ac:dyDescent="0.2">
      <c r="A133" s="73"/>
      <c r="B133" s="78"/>
      <c r="C133" s="79"/>
      <c r="D133" s="79"/>
      <c r="E133" s="79"/>
      <c r="F133" s="74"/>
      <c r="G133" s="74"/>
      <c r="H133" s="79"/>
      <c r="I133" s="79"/>
      <c r="J133" s="79"/>
      <c r="K133" s="79"/>
      <c r="L133" s="74"/>
      <c r="M133" s="74"/>
      <c r="N133" s="69" t="str">
        <v>RS.MA-03</v>
      </c>
      <c r="O133" s="36" cm="1">
        <f t="array" ref="O133">IFERROR(SUM(VALUE(_xlfn.TEXTBEFORE(_xlfn._xlws.FILTER('Profile Viewer'!C:C,ISNUMBER(SEARCH('Maturity Reports'!N133,'Profile Viewer'!B:B)),"")," -"))),"")</f>
        <v>1</v>
      </c>
      <c r="P133" s="32" cm="1">
        <f t="array" ref="P133">IFERROR(SUM(VALUE(_xlfn.TEXTBEFORE(_xlfn._xlws.FILTER('Profile Viewer'!E:E,ISNUMBER(SEARCH('Maturity Reports'!N133,'Profile Viewer'!B:B)),"")," -"))),"")</f>
        <v>4</v>
      </c>
      <c r="Q133" s="34">
        <f t="shared" si="9"/>
        <v>3</v>
      </c>
      <c r="R133" s="77"/>
    </row>
    <row r="134" spans="1:18" s="22" customFormat="1" ht="28.5" customHeight="1" x14ac:dyDescent="0.2">
      <c r="A134" s="73"/>
      <c r="B134" s="78"/>
      <c r="C134" s="79"/>
      <c r="D134" s="79"/>
      <c r="E134" s="79"/>
      <c r="F134" s="74"/>
      <c r="G134" s="74"/>
      <c r="H134" s="79"/>
      <c r="I134" s="79"/>
      <c r="J134" s="79"/>
      <c r="K134" s="79"/>
      <c r="L134" s="74"/>
      <c r="M134" s="74"/>
      <c r="N134" s="69" t="str">
        <v>RS.MA-04</v>
      </c>
      <c r="O134" s="36" cm="1">
        <f t="array" ref="O134">IFERROR(SUM(VALUE(_xlfn.TEXTBEFORE(_xlfn._xlws.FILTER('Profile Viewer'!C:C,ISNUMBER(SEARCH('Maturity Reports'!N134,'Profile Viewer'!B:B)),"")," -"))),"")</f>
        <v>1</v>
      </c>
      <c r="P134" s="32" cm="1">
        <f t="array" ref="P134">IFERROR(SUM(VALUE(_xlfn.TEXTBEFORE(_xlfn._xlws.FILTER('Profile Viewer'!E:E,ISNUMBER(SEARCH('Maturity Reports'!N134,'Profile Viewer'!B:B)),"")," -"))),"")</f>
        <v>5</v>
      </c>
      <c r="Q134" s="34">
        <f t="shared" si="9"/>
        <v>4</v>
      </c>
      <c r="R134" s="77"/>
    </row>
    <row r="135" spans="1:18" s="22" customFormat="1" ht="28.5" customHeight="1" x14ac:dyDescent="0.2">
      <c r="A135" s="73"/>
      <c r="B135" s="78"/>
      <c r="C135" s="79"/>
      <c r="D135" s="79"/>
      <c r="E135" s="79"/>
      <c r="F135" s="74"/>
      <c r="G135" s="74"/>
      <c r="H135" s="79"/>
      <c r="I135" s="79"/>
      <c r="J135" s="79"/>
      <c r="K135" s="79"/>
      <c r="L135" s="74"/>
      <c r="M135" s="74"/>
      <c r="N135" s="69" t="str">
        <v>RS.MA-05</v>
      </c>
      <c r="O135" s="36" cm="1">
        <f t="array" ref="O135">IFERROR(SUM(VALUE(_xlfn.TEXTBEFORE(_xlfn._xlws.FILTER('Profile Viewer'!C:C,ISNUMBER(SEARCH('Maturity Reports'!N135,'Profile Viewer'!B:B)),"")," -"))),"")</f>
        <v>2</v>
      </c>
      <c r="P135" s="32" cm="1">
        <f t="array" ref="P135">IFERROR(SUM(VALUE(_xlfn.TEXTBEFORE(_xlfn._xlws.FILTER('Profile Viewer'!E:E,ISNUMBER(SEARCH('Maturity Reports'!N135,'Profile Viewer'!B:B)),"")," -"))),"")</f>
        <v>5</v>
      </c>
      <c r="Q135" s="34">
        <f t="shared" si="9"/>
        <v>3</v>
      </c>
      <c r="R135" s="77"/>
    </row>
    <row r="136" spans="1:18" s="22" customFormat="1" ht="28.5" customHeight="1" x14ac:dyDescent="0.2">
      <c r="A136" s="73"/>
      <c r="B136" s="78"/>
      <c r="C136" s="79"/>
      <c r="D136" s="79"/>
      <c r="E136" s="79"/>
      <c r="F136" s="74"/>
      <c r="G136" s="74"/>
      <c r="H136" s="79"/>
      <c r="I136" s="79"/>
      <c r="J136" s="79"/>
      <c r="K136" s="79"/>
      <c r="L136" s="74"/>
      <c r="M136" s="74"/>
      <c r="N136" s="69" t="str">
        <v>RS.AN-03</v>
      </c>
      <c r="O136" s="36" cm="1">
        <f t="array" ref="O136">IFERROR(SUM(VALUE(_xlfn.TEXTBEFORE(_xlfn._xlws.FILTER('Profile Viewer'!C:C,ISNUMBER(SEARCH('Maturity Reports'!N136,'Profile Viewer'!B:B)),"")," -"))),"")</f>
        <v>1</v>
      </c>
      <c r="P136" s="32" cm="1">
        <f t="array" ref="P136">IFERROR(SUM(VALUE(_xlfn.TEXTBEFORE(_xlfn._xlws.FILTER('Profile Viewer'!E:E,ISNUMBER(SEARCH('Maturity Reports'!N136,'Profile Viewer'!B:B)),"")," -"))),"")</f>
        <v>4</v>
      </c>
      <c r="Q136" s="34">
        <f t="shared" si="9"/>
        <v>3</v>
      </c>
      <c r="R136" s="77"/>
    </row>
    <row r="137" spans="1:18" s="22" customFormat="1" ht="28.5" customHeight="1" x14ac:dyDescent="0.2">
      <c r="A137" s="73"/>
      <c r="B137" s="78"/>
      <c r="C137" s="79"/>
      <c r="D137" s="79"/>
      <c r="E137" s="79"/>
      <c r="F137" s="74"/>
      <c r="G137" s="74"/>
      <c r="H137" s="79"/>
      <c r="I137" s="79"/>
      <c r="J137" s="79"/>
      <c r="K137" s="79"/>
      <c r="L137" s="74"/>
      <c r="M137" s="74"/>
      <c r="N137" s="69" t="str">
        <v>RS.AN-06</v>
      </c>
      <c r="O137" s="36" cm="1">
        <f t="array" ref="O137">IFERROR(SUM(VALUE(_xlfn.TEXTBEFORE(_xlfn._xlws.FILTER('Profile Viewer'!C:C,ISNUMBER(SEARCH('Maturity Reports'!N137,'Profile Viewer'!B:B)),"")," -"))),"")</f>
        <v>2</v>
      </c>
      <c r="P137" s="32" cm="1">
        <f t="array" ref="P137">IFERROR(SUM(VALUE(_xlfn.TEXTBEFORE(_xlfn._xlws.FILTER('Profile Viewer'!E:E,ISNUMBER(SEARCH('Maturity Reports'!N137,'Profile Viewer'!B:B)),"")," -"))),"")</f>
        <v>5</v>
      </c>
      <c r="Q137" s="34">
        <f t="shared" si="9"/>
        <v>3</v>
      </c>
      <c r="R137" s="77"/>
    </row>
    <row r="138" spans="1:18" s="22" customFormat="1" ht="28.5" customHeight="1" x14ac:dyDescent="0.2">
      <c r="A138" s="73"/>
      <c r="B138" s="78"/>
      <c r="C138" s="79"/>
      <c r="D138" s="79"/>
      <c r="E138" s="79"/>
      <c r="F138" s="74"/>
      <c r="G138" s="74"/>
      <c r="H138" s="79"/>
      <c r="I138" s="79"/>
      <c r="J138" s="79"/>
      <c r="K138" s="79"/>
      <c r="L138" s="74"/>
      <c r="M138" s="74"/>
      <c r="N138" s="69" t="str">
        <v>RS.AN-07</v>
      </c>
      <c r="O138" s="36" cm="1">
        <f t="array" ref="O138">IFERROR(SUM(VALUE(_xlfn.TEXTBEFORE(_xlfn._xlws.FILTER('Profile Viewer'!C:C,ISNUMBER(SEARCH('Maturity Reports'!N138,'Profile Viewer'!B:B)),"")," -"))),"")</f>
        <v>2</v>
      </c>
      <c r="P138" s="32" cm="1">
        <f t="array" ref="P138">IFERROR(SUM(VALUE(_xlfn.TEXTBEFORE(_xlfn._xlws.FILTER('Profile Viewer'!E:E,ISNUMBER(SEARCH('Maturity Reports'!N138,'Profile Viewer'!B:B)),"")," -"))),"")</f>
        <v>5</v>
      </c>
      <c r="Q138" s="34">
        <f t="shared" si="9"/>
        <v>3</v>
      </c>
      <c r="R138" s="77"/>
    </row>
    <row r="139" spans="1:18" s="22" customFormat="1" ht="28.5" customHeight="1" x14ac:dyDescent="0.2">
      <c r="A139" s="73"/>
      <c r="B139" s="78"/>
      <c r="C139" s="79"/>
      <c r="D139" s="79"/>
      <c r="E139" s="79"/>
      <c r="F139" s="74"/>
      <c r="G139" s="74"/>
      <c r="H139" s="79"/>
      <c r="I139" s="79"/>
      <c r="J139" s="79"/>
      <c r="K139" s="79"/>
      <c r="L139" s="74"/>
      <c r="M139" s="74"/>
      <c r="N139" s="69" t="str">
        <v>RS.AN-08</v>
      </c>
      <c r="O139" s="36" cm="1">
        <f t="array" ref="O139">IFERROR(SUM(VALUE(_xlfn.TEXTBEFORE(_xlfn._xlws.FILTER('Profile Viewer'!C:C,ISNUMBER(SEARCH('Maturity Reports'!N139,'Profile Viewer'!B:B)),"")," -"))),"")</f>
        <v>1</v>
      </c>
      <c r="P139" s="32" cm="1">
        <f t="array" ref="P139">IFERROR(SUM(VALUE(_xlfn.TEXTBEFORE(_xlfn._xlws.FILTER('Profile Viewer'!E:E,ISNUMBER(SEARCH('Maturity Reports'!N139,'Profile Viewer'!B:B)),"")," -"))),"")</f>
        <v>5</v>
      </c>
      <c r="Q139" s="34">
        <f t="shared" si="9"/>
        <v>4</v>
      </c>
      <c r="R139" s="77"/>
    </row>
    <row r="140" spans="1:18" s="22" customFormat="1" ht="28.5" customHeight="1" x14ac:dyDescent="0.2">
      <c r="A140" s="73"/>
      <c r="B140" s="78"/>
      <c r="C140" s="79"/>
      <c r="D140" s="79"/>
      <c r="E140" s="79"/>
      <c r="F140" s="74"/>
      <c r="G140" s="74"/>
      <c r="H140" s="79"/>
      <c r="I140" s="79"/>
      <c r="J140" s="79"/>
      <c r="K140" s="79"/>
      <c r="L140" s="74"/>
      <c r="M140" s="74"/>
      <c r="N140" s="69" t="str">
        <v>RS.CO-02</v>
      </c>
      <c r="O140" s="36" cm="1">
        <f t="array" ref="O140">IFERROR(SUM(VALUE(_xlfn.TEXTBEFORE(_xlfn._xlws.FILTER('Profile Viewer'!C:C,ISNUMBER(SEARCH('Maturity Reports'!N140,'Profile Viewer'!B:B)),"")," -"))),"")</f>
        <v>2</v>
      </c>
      <c r="P140" s="32" cm="1">
        <f t="array" ref="P140">IFERROR(SUM(VALUE(_xlfn.TEXTBEFORE(_xlfn._xlws.FILTER('Profile Viewer'!E:E,ISNUMBER(SEARCH('Maturity Reports'!N140,'Profile Viewer'!B:B)),"")," -"))),"")</f>
        <v>5</v>
      </c>
      <c r="Q140" s="34">
        <f t="shared" si="9"/>
        <v>3</v>
      </c>
      <c r="R140" s="77"/>
    </row>
    <row r="141" spans="1:18" s="22" customFormat="1" ht="28.5" customHeight="1" x14ac:dyDescent="0.2">
      <c r="A141" s="73"/>
      <c r="B141" s="78"/>
      <c r="C141" s="79"/>
      <c r="D141" s="79"/>
      <c r="E141" s="79"/>
      <c r="F141" s="74"/>
      <c r="G141" s="74"/>
      <c r="H141" s="79"/>
      <c r="I141" s="79"/>
      <c r="J141" s="79"/>
      <c r="K141" s="79"/>
      <c r="L141" s="74"/>
      <c r="M141" s="74"/>
      <c r="N141" s="69" t="str">
        <v>RS.CO-03</v>
      </c>
      <c r="O141" s="36" cm="1">
        <f t="array" ref="O141">IFERROR(SUM(VALUE(_xlfn.TEXTBEFORE(_xlfn._xlws.FILTER('Profile Viewer'!C:C,ISNUMBER(SEARCH('Maturity Reports'!N141,'Profile Viewer'!B:B)),"")," -"))),"")</f>
        <v>1</v>
      </c>
      <c r="P141" s="32" cm="1">
        <f t="array" ref="P141">IFERROR(SUM(VALUE(_xlfn.TEXTBEFORE(_xlfn._xlws.FILTER('Profile Viewer'!E:E,ISNUMBER(SEARCH('Maturity Reports'!N141,'Profile Viewer'!B:B)),"")," -"))),"")</f>
        <v>4</v>
      </c>
      <c r="Q141" s="34">
        <f t="shared" si="9"/>
        <v>3</v>
      </c>
      <c r="R141" s="77"/>
    </row>
    <row r="142" spans="1:18" s="22" customFormat="1" ht="28.5" customHeight="1" x14ac:dyDescent="0.2">
      <c r="A142" s="73"/>
      <c r="B142" s="78"/>
      <c r="C142" s="79"/>
      <c r="D142" s="79"/>
      <c r="E142" s="79"/>
      <c r="F142" s="74"/>
      <c r="G142" s="74"/>
      <c r="H142" s="79"/>
      <c r="I142" s="79"/>
      <c r="J142" s="79"/>
      <c r="K142" s="79"/>
      <c r="L142" s="74"/>
      <c r="M142" s="74"/>
      <c r="N142" s="69" t="str">
        <v>RS.MI-01</v>
      </c>
      <c r="O142" s="36" cm="1">
        <f t="array" ref="O142">IFERROR(SUM(VALUE(_xlfn.TEXTBEFORE(_xlfn._xlws.FILTER('Profile Viewer'!C:C,ISNUMBER(SEARCH('Maturity Reports'!N142,'Profile Viewer'!B:B)),"")," -"))),"")</f>
        <v>2</v>
      </c>
      <c r="P142" s="32" cm="1">
        <f t="array" ref="P142">IFERROR(SUM(VALUE(_xlfn.TEXTBEFORE(_xlfn._xlws.FILTER('Profile Viewer'!E:E,ISNUMBER(SEARCH('Maturity Reports'!N142,'Profile Viewer'!B:B)),"")," -"))),"")</f>
        <v>4</v>
      </c>
      <c r="Q142" s="34">
        <f t="shared" si="9"/>
        <v>2</v>
      </c>
      <c r="R142" s="77"/>
    </row>
    <row r="143" spans="1:18" s="22" customFormat="1" ht="28.5" customHeight="1" x14ac:dyDescent="0.2">
      <c r="A143" s="73"/>
      <c r="B143" s="78"/>
      <c r="C143" s="79"/>
      <c r="D143" s="79"/>
      <c r="E143" s="79"/>
      <c r="F143" s="74"/>
      <c r="G143" s="74"/>
      <c r="H143" s="79"/>
      <c r="I143" s="79"/>
      <c r="J143" s="79"/>
      <c r="K143" s="79"/>
      <c r="L143" s="74"/>
      <c r="M143" s="74"/>
      <c r="N143" s="69" t="str">
        <v>RS.MI-02</v>
      </c>
      <c r="O143" s="36" cm="1">
        <f t="array" ref="O143">IFERROR(SUM(VALUE(_xlfn.TEXTBEFORE(_xlfn._xlws.FILTER('Profile Viewer'!C:C,ISNUMBER(SEARCH('Maturity Reports'!N143,'Profile Viewer'!B:B)),"")," -"))),"")</f>
        <v>1</v>
      </c>
      <c r="P143" s="32" cm="1">
        <f t="array" ref="P143">IFERROR(SUM(VALUE(_xlfn.TEXTBEFORE(_xlfn._xlws.FILTER('Profile Viewer'!E:E,ISNUMBER(SEARCH('Maturity Reports'!N143,'Profile Viewer'!B:B)),"")," -"))),"")</f>
        <v>4</v>
      </c>
      <c r="Q143" s="34">
        <f t="shared" si="9"/>
        <v>3</v>
      </c>
      <c r="R143" s="77"/>
    </row>
    <row r="144" spans="1:18" s="22" customFormat="1" ht="28.5" customHeight="1" x14ac:dyDescent="0.2">
      <c r="A144" s="73"/>
      <c r="B144" s="78"/>
      <c r="C144" s="79"/>
      <c r="D144" s="79"/>
      <c r="E144" s="79"/>
      <c r="F144" s="74"/>
      <c r="G144" s="74"/>
      <c r="H144" s="79"/>
      <c r="I144" s="79"/>
      <c r="J144" s="79"/>
      <c r="K144" s="79"/>
      <c r="L144" s="74"/>
      <c r="M144" s="74"/>
      <c r="N144" s="71" t="str">
        <v>RC.RP-01</v>
      </c>
      <c r="O144" s="36" cm="1">
        <f t="array" ref="O144">IFERROR(SUM(VALUE(_xlfn.TEXTBEFORE(_xlfn._xlws.FILTER('Profile Viewer'!C:C,ISNUMBER(SEARCH('Maturity Reports'!N144,'Profile Viewer'!B:B)),"")," -"))),"")</f>
        <v>2</v>
      </c>
      <c r="P144" s="32" cm="1">
        <f t="array" ref="P144">IFERROR(SUM(VALUE(_xlfn.TEXTBEFORE(_xlfn._xlws.FILTER('Profile Viewer'!E:E,ISNUMBER(SEARCH('Maturity Reports'!N144,'Profile Viewer'!B:B)),"")," -"))),"")</f>
        <v>4</v>
      </c>
      <c r="Q144" s="34">
        <f t="shared" si="9"/>
        <v>2</v>
      </c>
      <c r="R144" s="77"/>
    </row>
    <row r="145" spans="1:18" s="22" customFormat="1" ht="28.5" customHeight="1" x14ac:dyDescent="0.2">
      <c r="A145" s="73"/>
      <c r="B145" s="78"/>
      <c r="C145" s="79"/>
      <c r="D145" s="79"/>
      <c r="E145" s="79"/>
      <c r="F145" s="74"/>
      <c r="G145" s="74"/>
      <c r="H145" s="79"/>
      <c r="I145" s="79"/>
      <c r="J145" s="79"/>
      <c r="K145" s="79"/>
      <c r="L145" s="74"/>
      <c r="M145" s="74"/>
      <c r="N145" s="71" t="str">
        <v>RC.RP-02</v>
      </c>
      <c r="O145" s="36" cm="1">
        <f t="array" ref="O145">IFERROR(SUM(VALUE(_xlfn.TEXTBEFORE(_xlfn._xlws.FILTER('Profile Viewer'!C:C,ISNUMBER(SEARCH('Maturity Reports'!N145,'Profile Viewer'!B:B)),"")," -"))),"")</f>
        <v>2</v>
      </c>
      <c r="P145" s="32" cm="1">
        <f t="array" ref="P145">IFERROR(SUM(VALUE(_xlfn.TEXTBEFORE(_xlfn._xlws.FILTER('Profile Viewer'!E:E,ISNUMBER(SEARCH('Maturity Reports'!N145,'Profile Viewer'!B:B)),"")," -"))),"")</f>
        <v>4</v>
      </c>
      <c r="Q145" s="34">
        <f t="shared" si="9"/>
        <v>2</v>
      </c>
      <c r="R145" s="77"/>
    </row>
    <row r="146" spans="1:18" s="22" customFormat="1" ht="28.5" customHeight="1" x14ac:dyDescent="0.2">
      <c r="A146" s="73"/>
      <c r="B146" s="78"/>
      <c r="C146" s="79"/>
      <c r="D146" s="79"/>
      <c r="E146" s="79"/>
      <c r="F146" s="74"/>
      <c r="G146" s="74"/>
      <c r="H146" s="79"/>
      <c r="I146" s="79"/>
      <c r="J146" s="79"/>
      <c r="K146" s="79"/>
      <c r="L146" s="74"/>
      <c r="M146" s="74"/>
      <c r="N146" s="71" t="str">
        <v>RC.RP-03</v>
      </c>
      <c r="O146" s="36" cm="1">
        <f t="array" ref="O146">IFERROR(SUM(VALUE(_xlfn.TEXTBEFORE(_xlfn._xlws.FILTER('Profile Viewer'!C:C,ISNUMBER(SEARCH('Maturity Reports'!N146,'Profile Viewer'!B:B)),"")," -"))),"")</f>
        <v>1</v>
      </c>
      <c r="P146" s="32" cm="1">
        <f t="array" ref="P146">IFERROR(SUM(VALUE(_xlfn.TEXTBEFORE(_xlfn._xlws.FILTER('Profile Viewer'!E:E,ISNUMBER(SEARCH('Maturity Reports'!N146,'Profile Viewer'!B:B)),"")," -"))),"")</f>
        <v>5</v>
      </c>
      <c r="Q146" s="34">
        <f t="shared" si="9"/>
        <v>4</v>
      </c>
      <c r="R146" s="77"/>
    </row>
    <row r="147" spans="1:18" s="22" customFormat="1" ht="28.5" customHeight="1" x14ac:dyDescent="0.2">
      <c r="A147" s="73"/>
      <c r="B147" s="78"/>
      <c r="C147" s="79"/>
      <c r="D147" s="79"/>
      <c r="E147" s="79"/>
      <c r="F147" s="74"/>
      <c r="G147" s="74"/>
      <c r="H147" s="79"/>
      <c r="I147" s="79"/>
      <c r="J147" s="79"/>
      <c r="K147" s="79"/>
      <c r="L147" s="74"/>
      <c r="M147" s="74"/>
      <c r="N147" s="71" t="str">
        <v>RC.RP-04</v>
      </c>
      <c r="O147" s="36" cm="1">
        <f t="array" ref="O147">IFERROR(SUM(VALUE(_xlfn.TEXTBEFORE(_xlfn._xlws.FILTER('Profile Viewer'!C:C,ISNUMBER(SEARCH('Maturity Reports'!N147,'Profile Viewer'!B:B)),"")," -"))),"")</f>
        <v>1</v>
      </c>
      <c r="P147" s="32" cm="1">
        <f t="array" ref="P147">IFERROR(SUM(VALUE(_xlfn.TEXTBEFORE(_xlfn._xlws.FILTER('Profile Viewer'!E:E,ISNUMBER(SEARCH('Maturity Reports'!N147,'Profile Viewer'!B:B)),"")," -"))),"")</f>
        <v>5</v>
      </c>
      <c r="Q147" s="34">
        <f t="shared" si="9"/>
        <v>4</v>
      </c>
      <c r="R147" s="77"/>
    </row>
    <row r="148" spans="1:18" s="22" customFormat="1" ht="28.5" customHeight="1" x14ac:dyDescent="0.2">
      <c r="A148" s="73"/>
      <c r="B148" s="78"/>
      <c r="C148" s="79"/>
      <c r="D148" s="79"/>
      <c r="E148" s="79"/>
      <c r="F148" s="74"/>
      <c r="G148" s="74"/>
      <c r="H148" s="79"/>
      <c r="I148" s="79"/>
      <c r="J148" s="79"/>
      <c r="K148" s="79"/>
      <c r="L148" s="74"/>
      <c r="M148" s="74"/>
      <c r="N148" s="71" t="str">
        <v>RC.RP-05</v>
      </c>
      <c r="O148" s="36" cm="1">
        <f t="array" ref="O148">IFERROR(SUM(VALUE(_xlfn.TEXTBEFORE(_xlfn._xlws.FILTER('Profile Viewer'!C:C,ISNUMBER(SEARCH('Maturity Reports'!N148,'Profile Viewer'!B:B)),"")," -"))),"")</f>
        <v>1</v>
      </c>
      <c r="P148" s="32" cm="1">
        <f t="array" ref="P148">IFERROR(SUM(VALUE(_xlfn.TEXTBEFORE(_xlfn._xlws.FILTER('Profile Viewer'!E:E,ISNUMBER(SEARCH('Maturity Reports'!N148,'Profile Viewer'!B:B)),"")," -"))),"")</f>
        <v>4</v>
      </c>
      <c r="Q148" s="34">
        <f t="shared" si="9"/>
        <v>3</v>
      </c>
      <c r="R148" s="77"/>
    </row>
    <row r="149" spans="1:18" s="22" customFormat="1" ht="28.5" customHeight="1" x14ac:dyDescent="0.2">
      <c r="A149" s="73"/>
      <c r="B149" s="78"/>
      <c r="C149" s="79"/>
      <c r="D149" s="79"/>
      <c r="E149" s="79"/>
      <c r="F149" s="74"/>
      <c r="G149" s="74"/>
      <c r="H149" s="79"/>
      <c r="I149" s="79"/>
      <c r="J149" s="79"/>
      <c r="K149" s="79"/>
      <c r="L149" s="74"/>
      <c r="M149" s="74"/>
      <c r="N149" s="71" t="str">
        <v>RC.RP-06</v>
      </c>
      <c r="O149" s="36" cm="1">
        <f t="array" ref="O149">IFERROR(SUM(VALUE(_xlfn.TEXTBEFORE(_xlfn._xlws.FILTER('Profile Viewer'!C:C,ISNUMBER(SEARCH('Maturity Reports'!N149,'Profile Viewer'!B:B)),"")," -"))),"")</f>
        <v>1</v>
      </c>
      <c r="P149" s="32" cm="1">
        <f t="array" ref="P149">IFERROR(SUM(VALUE(_xlfn.TEXTBEFORE(_xlfn._xlws.FILTER('Profile Viewer'!E:E,ISNUMBER(SEARCH('Maturity Reports'!N149,'Profile Viewer'!B:B)),"")," -"))),"")</f>
        <v>4</v>
      </c>
      <c r="Q149" s="34">
        <f t="shared" si="9"/>
        <v>3</v>
      </c>
      <c r="R149" s="77"/>
    </row>
    <row r="150" spans="1:18" s="22" customFormat="1" ht="28.5" customHeight="1" x14ac:dyDescent="0.2">
      <c r="A150" s="73"/>
      <c r="B150" s="78"/>
      <c r="C150" s="79"/>
      <c r="D150" s="79"/>
      <c r="E150" s="79"/>
      <c r="F150" s="74"/>
      <c r="G150" s="74"/>
      <c r="H150" s="79"/>
      <c r="I150" s="79"/>
      <c r="J150" s="79"/>
      <c r="K150" s="79"/>
      <c r="L150" s="74"/>
      <c r="M150" s="74"/>
      <c r="N150" s="71" t="str">
        <v>RC.CO-03</v>
      </c>
      <c r="O150" s="36" cm="1">
        <f t="array" ref="O150">IFERROR(SUM(VALUE(_xlfn.TEXTBEFORE(_xlfn._xlws.FILTER('Profile Viewer'!C:C,ISNUMBER(SEARCH('Maturity Reports'!N150,'Profile Viewer'!B:B)),"")," -"))),"")</f>
        <v>2</v>
      </c>
      <c r="P150" s="32" cm="1">
        <f t="array" ref="P150">IFERROR(SUM(VALUE(_xlfn.TEXTBEFORE(_xlfn._xlws.FILTER('Profile Viewer'!E:E,ISNUMBER(SEARCH('Maturity Reports'!N150,'Profile Viewer'!B:B)),"")," -"))),"")</f>
        <v>3</v>
      </c>
      <c r="Q150" s="34">
        <f t="shared" si="9"/>
        <v>1</v>
      </c>
      <c r="R150" s="77"/>
    </row>
    <row r="151" spans="1:18" s="22" customFormat="1" ht="28.5" customHeight="1" thickBot="1" x14ac:dyDescent="0.25">
      <c r="A151" s="73"/>
      <c r="B151" s="78"/>
      <c r="C151" s="79"/>
      <c r="D151" s="79"/>
      <c r="E151" s="79"/>
      <c r="F151" s="74"/>
      <c r="G151" s="74"/>
      <c r="H151" s="79"/>
      <c r="I151" s="79"/>
      <c r="J151" s="79"/>
      <c r="K151" s="79"/>
      <c r="L151" s="74"/>
      <c r="M151" s="74"/>
      <c r="N151" s="70" t="str">
        <v>RC.CO-04</v>
      </c>
      <c r="O151" s="37" cm="1">
        <f t="array" ref="O151">IFERROR(SUM(VALUE(_xlfn.TEXTBEFORE(_xlfn._xlws.FILTER('Profile Viewer'!C:C,ISNUMBER(SEARCH('Maturity Reports'!N151,'Profile Viewer'!B:B)),"")," -"))),"")</f>
        <v>1</v>
      </c>
      <c r="P151" s="33" cm="1">
        <f t="array" ref="P151">IFERROR(SUM(VALUE(_xlfn.TEXTBEFORE(_xlfn._xlws.FILTER('Profile Viewer'!E:E,ISNUMBER(SEARCH('Maturity Reports'!N151,'Profile Viewer'!B:B)),"")," -"))),"")</f>
        <v>4</v>
      </c>
      <c r="Q151" s="35">
        <f t="shared" si="9"/>
        <v>3</v>
      </c>
      <c r="R151" s="77"/>
    </row>
    <row r="152" spans="1:18" s="22" customFormat="1" ht="15" thickBot="1" x14ac:dyDescent="0.25">
      <c r="A152" s="80"/>
      <c r="B152" s="81"/>
      <c r="C152" s="82"/>
      <c r="D152" s="82"/>
      <c r="E152" s="82"/>
      <c r="F152" s="83"/>
      <c r="G152" s="83"/>
      <c r="H152" s="82"/>
      <c r="I152" s="82"/>
      <c r="J152" s="82"/>
      <c r="K152" s="82"/>
      <c r="L152" s="83"/>
      <c r="M152" s="83"/>
      <c r="N152" s="82"/>
      <c r="O152" s="82"/>
      <c r="P152" s="82"/>
      <c r="Q152" s="82"/>
      <c r="R152" s="84"/>
    </row>
  </sheetData>
  <sheetProtection algorithmName="SHA-512" hashValue="AUA5vugypq4VlpJObd2ICooS2HqsBSh1sjFfMm3cRpXwQtJ/NTI2ZvszrdkRxWfD8e2xMzpRAbAhmFQo3MEXHA==" saltValue="Egn8h8lnoAc7XO+7QO1wLw==" spinCount="100000" sheet="1" objects="1" scenarios="1"/>
  <mergeCells count="4">
    <mergeCell ref="A43:R43"/>
    <mergeCell ref="A2:I2"/>
    <mergeCell ref="A1:X1"/>
    <mergeCell ref="J2:X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FEA63-4C10-49A8-8C0B-19332B34DB8D}">
  <dimension ref="A1:Z154"/>
  <sheetViews>
    <sheetView topLeftCell="B2" zoomScale="90" zoomScaleNormal="90" workbookViewId="0">
      <selection activeCell="G14" sqref="G14"/>
    </sheetView>
  </sheetViews>
  <sheetFormatPr defaultColWidth="8.7109375" defaultRowHeight="14.25" x14ac:dyDescent="0.2"/>
  <cols>
    <col min="1" max="1" width="29.85546875" style="22" customWidth="1"/>
    <col min="2" max="2" width="16.85546875" style="22" customWidth="1"/>
    <col min="3" max="3" width="13.85546875" style="85" bestFit="1" customWidth="1"/>
    <col min="4" max="4" width="2.5703125" style="85" customWidth="1"/>
    <col min="5" max="5" width="2.5703125" style="22" customWidth="1"/>
    <col min="6" max="6" width="26" style="22" customWidth="1"/>
    <col min="7" max="7" width="17.5703125" style="22" bestFit="1" customWidth="1"/>
    <col min="8" max="9" width="2.5703125" style="22" customWidth="1"/>
    <col min="10" max="10" width="14.85546875" style="22" customWidth="1"/>
    <col min="11" max="11" width="17.5703125" style="100" bestFit="1" customWidth="1"/>
    <col min="12" max="16384" width="8.7109375" style="22"/>
  </cols>
  <sheetData>
    <row r="1" spans="1:24" s="1" customFormat="1" ht="31.5" thickBot="1" x14ac:dyDescent="0.35">
      <c r="A1" s="26" t="s">
        <v>284</v>
      </c>
      <c r="B1" s="93"/>
      <c r="C1" s="94"/>
      <c r="D1" s="94"/>
      <c r="E1" s="93"/>
      <c r="F1" s="93"/>
      <c r="G1" s="93"/>
      <c r="H1" s="93"/>
      <c r="I1" s="93"/>
      <c r="J1" s="93"/>
      <c r="K1" s="97"/>
      <c r="L1" s="93"/>
      <c r="M1" s="93"/>
      <c r="N1" s="93"/>
      <c r="O1" s="93"/>
      <c r="P1" s="93"/>
      <c r="Q1" s="93"/>
      <c r="R1" s="93"/>
      <c r="S1" s="93"/>
      <c r="T1" s="93"/>
      <c r="U1" s="93"/>
      <c r="V1" s="93"/>
      <c r="W1" s="93"/>
      <c r="X1" s="93"/>
    </row>
    <row r="2" spans="1:24" s="1" customFormat="1" ht="34.5" customHeight="1" x14ac:dyDescent="0.3">
      <c r="A2" s="189" t="s">
        <v>313</v>
      </c>
      <c r="B2" s="190"/>
      <c r="C2" s="190"/>
      <c r="D2" s="190"/>
      <c r="E2" s="190"/>
      <c r="F2" s="190"/>
      <c r="G2" s="190"/>
      <c r="H2" s="190"/>
      <c r="I2" s="191"/>
      <c r="J2" s="189" t="s">
        <v>314</v>
      </c>
      <c r="K2" s="190"/>
      <c r="L2" s="190"/>
      <c r="M2" s="190"/>
      <c r="N2" s="190"/>
      <c r="O2" s="190"/>
      <c r="P2" s="190"/>
      <c r="Q2" s="190"/>
      <c r="R2" s="190"/>
      <c r="S2" s="190"/>
      <c r="T2" s="190"/>
      <c r="U2" s="190"/>
      <c r="V2" s="190"/>
      <c r="W2" s="190"/>
      <c r="X2" s="191"/>
    </row>
    <row r="3" spans="1:24" x14ac:dyDescent="0.2">
      <c r="A3" s="73"/>
      <c r="B3" s="74"/>
      <c r="C3" s="95"/>
      <c r="D3" s="95"/>
      <c r="E3" s="74"/>
      <c r="F3" s="74"/>
      <c r="G3" s="74"/>
      <c r="H3" s="74"/>
      <c r="I3" s="77"/>
      <c r="J3" s="73"/>
      <c r="K3" s="98"/>
      <c r="L3" s="74"/>
      <c r="M3" s="74"/>
      <c r="N3" s="74"/>
      <c r="O3" s="74"/>
      <c r="P3" s="74"/>
      <c r="Q3" s="74"/>
      <c r="R3" s="74"/>
      <c r="S3" s="74"/>
      <c r="T3" s="74"/>
      <c r="U3" s="74"/>
      <c r="V3" s="74"/>
      <c r="W3" s="74"/>
      <c r="X3" s="77"/>
    </row>
    <row r="4" spans="1:24" x14ac:dyDescent="0.2">
      <c r="A4" s="73"/>
      <c r="B4" s="74"/>
      <c r="C4" s="95"/>
      <c r="D4" s="95"/>
      <c r="E4" s="74"/>
      <c r="F4" s="74"/>
      <c r="G4" s="74"/>
      <c r="H4" s="74"/>
      <c r="I4" s="77"/>
      <c r="J4" s="73"/>
      <c r="K4" s="98"/>
      <c r="L4" s="74"/>
      <c r="M4" s="74"/>
      <c r="N4" s="74"/>
      <c r="O4" s="74"/>
      <c r="P4" s="74"/>
      <c r="Q4" s="74"/>
      <c r="R4" s="74"/>
      <c r="S4" s="74"/>
      <c r="T4" s="74"/>
      <c r="U4" s="74"/>
      <c r="V4" s="74"/>
      <c r="W4" s="74"/>
      <c r="X4" s="77"/>
    </row>
    <row r="5" spans="1:24" x14ac:dyDescent="0.2">
      <c r="A5" s="73"/>
      <c r="B5" s="74"/>
      <c r="C5" s="95"/>
      <c r="D5" s="95"/>
      <c r="E5" s="74"/>
      <c r="F5" s="74"/>
      <c r="G5" s="74"/>
      <c r="H5" s="74"/>
      <c r="I5" s="77"/>
      <c r="J5" s="73"/>
      <c r="K5" s="98"/>
      <c r="L5" s="74"/>
      <c r="M5" s="74"/>
      <c r="N5" s="74"/>
      <c r="O5" s="74"/>
      <c r="P5" s="74"/>
      <c r="Q5" s="74"/>
      <c r="R5" s="74"/>
      <c r="S5" s="74"/>
      <c r="T5" s="74"/>
      <c r="U5" s="74"/>
      <c r="V5" s="74"/>
      <c r="W5" s="74"/>
      <c r="X5" s="77"/>
    </row>
    <row r="6" spans="1:24" x14ac:dyDescent="0.2">
      <c r="A6" s="73"/>
      <c r="B6" s="74"/>
      <c r="C6" s="95"/>
      <c r="D6" s="95"/>
      <c r="E6" s="74"/>
      <c r="F6" s="74"/>
      <c r="G6" s="74"/>
      <c r="H6" s="74"/>
      <c r="I6" s="77"/>
      <c r="J6" s="73"/>
      <c r="K6" s="98"/>
      <c r="L6" s="74"/>
      <c r="M6" s="74"/>
      <c r="N6" s="74"/>
      <c r="O6" s="74"/>
      <c r="P6" s="74"/>
      <c r="Q6" s="74"/>
      <c r="R6" s="74"/>
      <c r="S6" s="74"/>
      <c r="T6" s="74"/>
      <c r="U6" s="74"/>
      <c r="V6" s="74"/>
      <c r="W6" s="74"/>
      <c r="X6" s="77"/>
    </row>
    <row r="7" spans="1:24" x14ac:dyDescent="0.2">
      <c r="A7" s="73"/>
      <c r="B7" s="74"/>
      <c r="C7" s="95"/>
      <c r="D7" s="95"/>
      <c r="E7" s="74"/>
      <c r="F7" s="74"/>
      <c r="G7" s="74"/>
      <c r="H7" s="74"/>
      <c r="I7" s="77"/>
      <c r="J7" s="73"/>
      <c r="K7" s="98"/>
      <c r="L7" s="74"/>
      <c r="M7" s="74"/>
      <c r="N7" s="74"/>
      <c r="O7" s="74"/>
      <c r="P7" s="74"/>
      <c r="Q7" s="74"/>
      <c r="R7" s="74"/>
      <c r="S7" s="74"/>
      <c r="T7" s="74"/>
      <c r="U7" s="74"/>
      <c r="V7" s="74"/>
      <c r="W7" s="74"/>
      <c r="X7" s="77"/>
    </row>
    <row r="8" spans="1:24" x14ac:dyDescent="0.2">
      <c r="A8" s="73"/>
      <c r="B8" s="74"/>
      <c r="C8" s="95"/>
      <c r="D8" s="95"/>
      <c r="E8" s="74"/>
      <c r="F8" s="74"/>
      <c r="G8" s="74"/>
      <c r="H8" s="74"/>
      <c r="I8" s="77"/>
      <c r="J8" s="73"/>
      <c r="K8" s="98"/>
      <c r="L8" s="74"/>
      <c r="M8" s="74"/>
      <c r="N8" s="74"/>
      <c r="O8" s="74"/>
      <c r="P8" s="74"/>
      <c r="Q8" s="74"/>
      <c r="R8" s="74"/>
      <c r="S8" s="74"/>
      <c r="T8" s="74"/>
      <c r="U8" s="74"/>
      <c r="V8" s="74"/>
      <c r="W8" s="74"/>
      <c r="X8" s="77"/>
    </row>
    <row r="9" spans="1:24" x14ac:dyDescent="0.2">
      <c r="A9" s="73"/>
      <c r="B9" s="74"/>
      <c r="C9" s="95"/>
      <c r="D9" s="95"/>
      <c r="E9" s="74"/>
      <c r="F9" s="74"/>
      <c r="G9" s="74"/>
      <c r="H9" s="74"/>
      <c r="I9" s="77"/>
      <c r="J9" s="73"/>
      <c r="K9" s="98"/>
      <c r="L9" s="74"/>
      <c r="M9" s="74"/>
      <c r="N9" s="74"/>
      <c r="O9" s="74"/>
      <c r="P9" s="74"/>
      <c r="Q9" s="74"/>
      <c r="R9" s="74"/>
      <c r="S9" s="74"/>
      <c r="T9" s="74"/>
      <c r="U9" s="74"/>
      <c r="V9" s="74"/>
      <c r="W9" s="74"/>
      <c r="X9" s="77"/>
    </row>
    <row r="10" spans="1:24" x14ac:dyDescent="0.2">
      <c r="A10" s="73"/>
      <c r="B10" s="74"/>
      <c r="C10" s="95"/>
      <c r="D10" s="95"/>
      <c r="E10" s="74"/>
      <c r="F10" s="74"/>
      <c r="G10" s="74"/>
      <c r="H10" s="74"/>
      <c r="I10" s="77"/>
      <c r="J10" s="73"/>
      <c r="K10" s="98"/>
      <c r="L10" s="74"/>
      <c r="M10" s="74"/>
      <c r="N10" s="74"/>
      <c r="O10" s="74"/>
      <c r="P10" s="74"/>
      <c r="Q10" s="74"/>
      <c r="R10" s="74"/>
      <c r="S10" s="74"/>
      <c r="T10" s="74"/>
      <c r="U10" s="74"/>
      <c r="V10" s="74"/>
      <c r="W10" s="74"/>
      <c r="X10" s="77"/>
    </row>
    <row r="11" spans="1:24" x14ac:dyDescent="0.2">
      <c r="A11" s="73"/>
      <c r="B11" s="74"/>
      <c r="C11" s="95"/>
      <c r="D11" s="95"/>
      <c r="E11" s="74"/>
      <c r="F11" s="74"/>
      <c r="G11" s="74"/>
      <c r="H11" s="74"/>
      <c r="I11" s="77"/>
      <c r="J11" s="73"/>
      <c r="K11" s="98"/>
      <c r="L11" s="74"/>
      <c r="M11" s="74"/>
      <c r="N11" s="74"/>
      <c r="O11" s="74"/>
      <c r="P11" s="74"/>
      <c r="Q11" s="74"/>
      <c r="R11" s="74"/>
      <c r="S11" s="74"/>
      <c r="T11" s="74"/>
      <c r="U11" s="74"/>
      <c r="V11" s="74"/>
      <c r="W11" s="74"/>
      <c r="X11" s="77"/>
    </row>
    <row r="12" spans="1:24" x14ac:dyDescent="0.2">
      <c r="A12" s="73"/>
      <c r="B12" s="74"/>
      <c r="C12" s="95"/>
      <c r="D12" s="95"/>
      <c r="E12" s="74"/>
      <c r="F12" s="74"/>
      <c r="G12" s="74"/>
      <c r="H12" s="74"/>
      <c r="I12" s="77"/>
      <c r="J12" s="73"/>
      <c r="K12" s="98"/>
      <c r="L12" s="74"/>
      <c r="M12" s="74"/>
      <c r="N12" s="74"/>
      <c r="O12" s="74"/>
      <c r="P12" s="74"/>
      <c r="Q12" s="74"/>
      <c r="R12" s="74"/>
      <c r="S12" s="74"/>
      <c r="T12" s="74"/>
      <c r="U12" s="74"/>
      <c r="V12" s="74"/>
      <c r="W12" s="74"/>
      <c r="X12" s="77"/>
    </row>
    <row r="13" spans="1:24" x14ac:dyDescent="0.2">
      <c r="A13" s="73"/>
      <c r="B13" s="74"/>
      <c r="C13" s="95"/>
      <c r="D13" s="95"/>
      <c r="E13" s="74"/>
      <c r="F13" s="74"/>
      <c r="G13" s="74"/>
      <c r="H13" s="74"/>
      <c r="I13" s="77"/>
      <c r="J13" s="73"/>
      <c r="K13" s="98"/>
      <c r="L13" s="74"/>
      <c r="M13" s="74"/>
      <c r="N13" s="74"/>
      <c r="O13" s="74"/>
      <c r="P13" s="74"/>
      <c r="Q13" s="74"/>
      <c r="R13" s="74"/>
      <c r="S13" s="74"/>
      <c r="T13" s="74"/>
      <c r="U13" s="74"/>
      <c r="V13" s="74"/>
      <c r="W13" s="74"/>
      <c r="X13" s="77"/>
    </row>
    <row r="14" spans="1:24" x14ac:dyDescent="0.2">
      <c r="A14" s="73"/>
      <c r="B14" s="74"/>
      <c r="C14" s="95"/>
      <c r="D14" s="95"/>
      <c r="E14" s="74"/>
      <c r="F14" s="74"/>
      <c r="G14" s="74"/>
      <c r="H14" s="74"/>
      <c r="I14" s="77"/>
      <c r="J14" s="73"/>
      <c r="K14" s="98"/>
      <c r="L14" s="74"/>
      <c r="M14" s="74"/>
      <c r="N14" s="74"/>
      <c r="O14" s="74"/>
      <c r="P14" s="74"/>
      <c r="Q14" s="74"/>
      <c r="R14" s="74"/>
      <c r="S14" s="74"/>
      <c r="T14" s="74"/>
      <c r="U14" s="74"/>
      <c r="V14" s="74"/>
      <c r="W14" s="74"/>
      <c r="X14" s="77"/>
    </row>
    <row r="15" spans="1:24" x14ac:dyDescent="0.2">
      <c r="A15" s="73"/>
      <c r="B15" s="74"/>
      <c r="C15" s="95"/>
      <c r="D15" s="95"/>
      <c r="E15" s="74"/>
      <c r="F15" s="74"/>
      <c r="G15" s="74"/>
      <c r="H15" s="74"/>
      <c r="I15" s="77"/>
      <c r="J15" s="73"/>
      <c r="K15" s="98"/>
      <c r="L15" s="74"/>
      <c r="M15" s="74"/>
      <c r="N15" s="74"/>
      <c r="O15" s="74"/>
      <c r="P15" s="74"/>
      <c r="Q15" s="74"/>
      <c r="R15" s="74"/>
      <c r="S15" s="74"/>
      <c r="T15" s="74"/>
      <c r="U15" s="74"/>
      <c r="V15" s="74"/>
      <c r="W15" s="74"/>
      <c r="X15" s="77"/>
    </row>
    <row r="16" spans="1:24" x14ac:dyDescent="0.2">
      <c r="A16" s="73"/>
      <c r="B16" s="74"/>
      <c r="C16" s="95"/>
      <c r="D16" s="95"/>
      <c r="E16" s="74"/>
      <c r="F16" s="74"/>
      <c r="G16" s="74"/>
      <c r="H16" s="74"/>
      <c r="I16" s="77"/>
      <c r="J16" s="73"/>
      <c r="K16" s="98"/>
      <c r="L16" s="74"/>
      <c r="M16" s="74"/>
      <c r="N16" s="74"/>
      <c r="O16" s="74"/>
      <c r="P16" s="74"/>
      <c r="Q16" s="74"/>
      <c r="R16" s="74"/>
      <c r="S16" s="74"/>
      <c r="T16" s="74"/>
      <c r="U16" s="74"/>
      <c r="V16" s="74"/>
      <c r="W16" s="74"/>
      <c r="X16" s="77"/>
    </row>
    <row r="17" spans="1:24" x14ac:dyDescent="0.2">
      <c r="A17" s="73"/>
      <c r="B17" s="74"/>
      <c r="C17" s="95"/>
      <c r="D17" s="95"/>
      <c r="E17" s="74"/>
      <c r="F17" s="74"/>
      <c r="G17" s="74"/>
      <c r="H17" s="74"/>
      <c r="I17" s="77"/>
      <c r="J17" s="73"/>
      <c r="K17" s="98"/>
      <c r="L17" s="74"/>
      <c r="M17" s="74"/>
      <c r="N17" s="74"/>
      <c r="O17" s="74"/>
      <c r="P17" s="74"/>
      <c r="Q17" s="74"/>
      <c r="R17" s="74"/>
      <c r="S17" s="74"/>
      <c r="T17" s="74"/>
      <c r="U17" s="74"/>
      <c r="V17" s="74"/>
      <c r="W17" s="74"/>
      <c r="X17" s="77"/>
    </row>
    <row r="18" spans="1:24" x14ac:dyDescent="0.2">
      <c r="A18" s="73"/>
      <c r="B18" s="74"/>
      <c r="C18" s="95"/>
      <c r="D18" s="95"/>
      <c r="E18" s="74"/>
      <c r="F18" s="74"/>
      <c r="G18" s="74"/>
      <c r="H18" s="74"/>
      <c r="I18" s="77"/>
      <c r="J18" s="73"/>
      <c r="K18" s="98"/>
      <c r="L18" s="74"/>
      <c r="M18" s="74"/>
      <c r="N18" s="74"/>
      <c r="O18" s="74"/>
      <c r="P18" s="74"/>
      <c r="Q18" s="74"/>
      <c r="R18" s="74"/>
      <c r="S18" s="74"/>
      <c r="T18" s="74"/>
      <c r="U18" s="74"/>
      <c r="V18" s="74"/>
      <c r="W18" s="74"/>
      <c r="X18" s="77"/>
    </row>
    <row r="19" spans="1:24" x14ac:dyDescent="0.2">
      <c r="A19" s="73"/>
      <c r="B19" s="74"/>
      <c r="C19" s="95"/>
      <c r="D19" s="95"/>
      <c r="E19" s="74"/>
      <c r="F19" s="74"/>
      <c r="G19" s="74"/>
      <c r="H19" s="74"/>
      <c r="I19" s="77"/>
      <c r="J19" s="73"/>
      <c r="K19" s="98"/>
      <c r="L19" s="74"/>
      <c r="M19" s="74"/>
      <c r="N19" s="74"/>
      <c r="O19" s="74"/>
      <c r="P19" s="74"/>
      <c r="Q19" s="74"/>
      <c r="R19" s="74"/>
      <c r="S19" s="74"/>
      <c r="T19" s="74"/>
      <c r="U19" s="74"/>
      <c r="V19" s="74"/>
      <c r="W19" s="74"/>
      <c r="X19" s="77"/>
    </row>
    <row r="20" spans="1:24" x14ac:dyDescent="0.2">
      <c r="A20" s="73"/>
      <c r="B20" s="74"/>
      <c r="C20" s="95"/>
      <c r="D20" s="95"/>
      <c r="E20" s="74"/>
      <c r="F20" s="74"/>
      <c r="G20" s="74"/>
      <c r="H20" s="74"/>
      <c r="I20" s="77"/>
      <c r="J20" s="73"/>
      <c r="K20" s="98"/>
      <c r="L20" s="74"/>
      <c r="M20" s="74"/>
      <c r="N20" s="74"/>
      <c r="O20" s="74"/>
      <c r="P20" s="74"/>
      <c r="Q20" s="74"/>
      <c r="R20" s="74"/>
      <c r="S20" s="74"/>
      <c r="T20" s="74"/>
      <c r="U20" s="74"/>
      <c r="V20" s="74"/>
      <c r="W20" s="74"/>
      <c r="X20" s="77"/>
    </row>
    <row r="21" spans="1:24" x14ac:dyDescent="0.2">
      <c r="A21" s="73"/>
      <c r="B21" s="74"/>
      <c r="C21" s="95"/>
      <c r="D21" s="95"/>
      <c r="E21" s="74"/>
      <c r="F21" s="74"/>
      <c r="G21" s="74"/>
      <c r="H21" s="74"/>
      <c r="I21" s="77"/>
      <c r="J21" s="73"/>
      <c r="K21" s="98"/>
      <c r="L21" s="74"/>
      <c r="M21" s="74"/>
      <c r="N21" s="74"/>
      <c r="O21" s="74"/>
      <c r="P21" s="74"/>
      <c r="Q21" s="74"/>
      <c r="R21" s="74"/>
      <c r="S21" s="74"/>
      <c r="T21" s="74"/>
      <c r="U21" s="74"/>
      <c r="V21" s="74"/>
      <c r="W21" s="74"/>
      <c r="X21" s="77"/>
    </row>
    <row r="22" spans="1:24" x14ac:dyDescent="0.2">
      <c r="A22" s="73"/>
      <c r="B22" s="74"/>
      <c r="C22" s="95"/>
      <c r="D22" s="95"/>
      <c r="E22" s="74"/>
      <c r="F22" s="74"/>
      <c r="G22" s="74"/>
      <c r="H22" s="74"/>
      <c r="I22" s="77"/>
      <c r="J22" s="73"/>
      <c r="K22" s="98"/>
      <c r="L22" s="74"/>
      <c r="M22" s="74"/>
      <c r="N22" s="74"/>
      <c r="O22" s="74"/>
      <c r="P22" s="74"/>
      <c r="Q22" s="74"/>
      <c r="R22" s="74"/>
      <c r="S22" s="74"/>
      <c r="T22" s="74"/>
      <c r="U22" s="74"/>
      <c r="V22" s="74"/>
      <c r="W22" s="74"/>
      <c r="X22" s="77"/>
    </row>
    <row r="23" spans="1:24" x14ac:dyDescent="0.2">
      <c r="A23" s="73"/>
      <c r="B23" s="74"/>
      <c r="C23" s="95"/>
      <c r="D23" s="95"/>
      <c r="E23" s="74"/>
      <c r="F23" s="74"/>
      <c r="G23" s="74"/>
      <c r="H23" s="74"/>
      <c r="I23" s="77"/>
      <c r="J23" s="73"/>
      <c r="K23" s="98"/>
      <c r="L23" s="74"/>
      <c r="M23" s="74"/>
      <c r="N23" s="74"/>
      <c r="O23" s="74"/>
      <c r="P23" s="74"/>
      <c r="Q23" s="74"/>
      <c r="R23" s="74"/>
      <c r="S23" s="74"/>
      <c r="T23" s="74"/>
      <c r="U23" s="74"/>
      <c r="V23" s="74"/>
      <c r="W23" s="74"/>
      <c r="X23" s="77"/>
    </row>
    <row r="24" spans="1:24" x14ac:dyDescent="0.2">
      <c r="A24" s="73"/>
      <c r="B24" s="74"/>
      <c r="C24" s="95"/>
      <c r="D24" s="95"/>
      <c r="E24" s="74"/>
      <c r="F24" s="74"/>
      <c r="G24" s="74"/>
      <c r="H24" s="74"/>
      <c r="I24" s="77"/>
      <c r="J24" s="73"/>
      <c r="K24" s="98"/>
      <c r="L24" s="74"/>
      <c r="M24" s="74"/>
      <c r="N24" s="74"/>
      <c r="O24" s="74"/>
      <c r="P24" s="74"/>
      <c r="Q24" s="74"/>
      <c r="R24" s="74"/>
      <c r="S24" s="74"/>
      <c r="T24" s="74"/>
      <c r="U24" s="74"/>
      <c r="V24" s="74"/>
      <c r="W24" s="74"/>
      <c r="X24" s="77"/>
    </row>
    <row r="25" spans="1:24" x14ac:dyDescent="0.2">
      <c r="A25" s="73"/>
      <c r="B25" s="74"/>
      <c r="C25" s="95"/>
      <c r="D25" s="95"/>
      <c r="E25" s="74"/>
      <c r="F25" s="74"/>
      <c r="G25" s="74"/>
      <c r="H25" s="74"/>
      <c r="I25" s="77"/>
      <c r="J25" s="73"/>
      <c r="K25" s="98"/>
      <c r="L25" s="74"/>
      <c r="M25" s="74"/>
      <c r="N25" s="74"/>
      <c r="O25" s="74"/>
      <c r="P25" s="74"/>
      <c r="Q25" s="74"/>
      <c r="R25" s="74"/>
      <c r="S25" s="74"/>
      <c r="T25" s="74"/>
      <c r="U25" s="74"/>
      <c r="V25" s="74"/>
      <c r="W25" s="74"/>
      <c r="X25" s="77"/>
    </row>
    <row r="26" spans="1:24" x14ac:dyDescent="0.2">
      <c r="A26" s="73"/>
      <c r="B26" s="74"/>
      <c r="C26" s="95"/>
      <c r="D26" s="95"/>
      <c r="E26" s="74"/>
      <c r="F26" s="74"/>
      <c r="G26" s="74"/>
      <c r="H26" s="74"/>
      <c r="I26" s="77"/>
      <c r="J26" s="73"/>
      <c r="K26" s="98"/>
      <c r="L26" s="74"/>
      <c r="M26" s="74"/>
      <c r="N26" s="74"/>
      <c r="O26" s="74"/>
      <c r="P26" s="74"/>
      <c r="Q26" s="74"/>
      <c r="R26" s="74"/>
      <c r="S26" s="74"/>
      <c r="T26" s="74"/>
      <c r="U26" s="74"/>
      <c r="V26" s="74"/>
      <c r="W26" s="74"/>
      <c r="X26" s="77"/>
    </row>
    <row r="27" spans="1:24" x14ac:dyDescent="0.2">
      <c r="A27" s="73"/>
      <c r="B27" s="74"/>
      <c r="C27" s="95"/>
      <c r="D27" s="95"/>
      <c r="E27" s="74"/>
      <c r="F27" s="74"/>
      <c r="G27" s="74"/>
      <c r="H27" s="74"/>
      <c r="I27" s="77"/>
      <c r="J27" s="73"/>
      <c r="K27" s="98"/>
      <c r="L27" s="74"/>
      <c r="M27" s="74"/>
      <c r="N27" s="74"/>
      <c r="O27" s="74"/>
      <c r="P27" s="74"/>
      <c r="Q27" s="74"/>
      <c r="R27" s="74"/>
      <c r="S27" s="74"/>
      <c r="T27" s="74"/>
      <c r="U27" s="74"/>
      <c r="V27" s="74"/>
      <c r="W27" s="74"/>
      <c r="X27" s="77"/>
    </row>
    <row r="28" spans="1:24" x14ac:dyDescent="0.2">
      <c r="A28" s="73"/>
      <c r="B28" s="74"/>
      <c r="C28" s="95"/>
      <c r="D28" s="95"/>
      <c r="E28" s="74"/>
      <c r="F28" s="74"/>
      <c r="G28" s="74"/>
      <c r="H28" s="74"/>
      <c r="I28" s="77"/>
      <c r="J28" s="73"/>
      <c r="K28" s="98"/>
      <c r="L28" s="74"/>
      <c r="M28" s="74"/>
      <c r="N28" s="74"/>
      <c r="O28" s="74"/>
      <c r="P28" s="74"/>
      <c r="Q28" s="74"/>
      <c r="R28" s="74"/>
      <c r="S28" s="74"/>
      <c r="T28" s="74"/>
      <c r="U28" s="74"/>
      <c r="V28" s="74"/>
      <c r="W28" s="74"/>
      <c r="X28" s="77"/>
    </row>
    <row r="29" spans="1:24" x14ac:dyDescent="0.2">
      <c r="A29" s="73"/>
      <c r="B29" s="74"/>
      <c r="C29" s="95"/>
      <c r="D29" s="95"/>
      <c r="E29" s="74"/>
      <c r="F29" s="74"/>
      <c r="G29" s="74"/>
      <c r="H29" s="74"/>
      <c r="I29" s="77"/>
      <c r="J29" s="73"/>
      <c r="K29" s="98"/>
      <c r="L29" s="74"/>
      <c r="M29" s="74"/>
      <c r="N29" s="74"/>
      <c r="O29" s="74"/>
      <c r="P29" s="74"/>
      <c r="Q29" s="74"/>
      <c r="R29" s="74"/>
      <c r="S29" s="74"/>
      <c r="T29" s="74"/>
      <c r="U29" s="74"/>
      <c r="V29" s="74"/>
      <c r="W29" s="74"/>
      <c r="X29" s="77"/>
    </row>
    <row r="30" spans="1:24" x14ac:dyDescent="0.2">
      <c r="A30" s="73"/>
      <c r="B30" s="74"/>
      <c r="C30" s="95"/>
      <c r="D30" s="95"/>
      <c r="E30" s="74"/>
      <c r="F30" s="74"/>
      <c r="G30" s="74"/>
      <c r="H30" s="74"/>
      <c r="I30" s="77"/>
      <c r="J30" s="73"/>
      <c r="K30" s="98"/>
      <c r="L30" s="74"/>
      <c r="M30" s="74"/>
      <c r="N30" s="74"/>
      <c r="O30" s="74"/>
      <c r="P30" s="74"/>
      <c r="Q30" s="74"/>
      <c r="R30" s="74"/>
      <c r="S30" s="74"/>
      <c r="T30" s="74"/>
      <c r="U30" s="74"/>
      <c r="V30" s="74"/>
      <c r="W30" s="74"/>
      <c r="X30" s="77"/>
    </row>
    <row r="31" spans="1:24" x14ac:dyDescent="0.2">
      <c r="A31" s="73"/>
      <c r="B31" s="74"/>
      <c r="C31" s="95"/>
      <c r="D31" s="95"/>
      <c r="E31" s="74"/>
      <c r="F31" s="74"/>
      <c r="G31" s="74"/>
      <c r="H31" s="74"/>
      <c r="I31" s="77"/>
      <c r="J31" s="73"/>
      <c r="K31" s="98"/>
      <c r="L31" s="74"/>
      <c r="M31" s="74"/>
      <c r="N31" s="74"/>
      <c r="O31" s="74"/>
      <c r="P31" s="74"/>
      <c r="Q31" s="74"/>
      <c r="R31" s="74"/>
      <c r="S31" s="74"/>
      <c r="T31" s="74"/>
      <c r="U31" s="74"/>
      <c r="V31" s="74"/>
      <c r="W31" s="74"/>
      <c r="X31" s="77"/>
    </row>
    <row r="32" spans="1:24" x14ac:dyDescent="0.2">
      <c r="A32" s="73"/>
      <c r="B32" s="74"/>
      <c r="C32" s="95"/>
      <c r="D32" s="95"/>
      <c r="E32" s="74"/>
      <c r="F32" s="74"/>
      <c r="G32" s="74"/>
      <c r="H32" s="74"/>
      <c r="I32" s="77"/>
      <c r="J32" s="73"/>
      <c r="K32" s="98"/>
      <c r="L32" s="74"/>
      <c r="M32" s="74"/>
      <c r="N32" s="74"/>
      <c r="O32" s="74"/>
      <c r="P32" s="74"/>
      <c r="Q32" s="74"/>
      <c r="R32" s="74"/>
      <c r="S32" s="74"/>
      <c r="T32" s="74"/>
      <c r="U32" s="74"/>
      <c r="V32" s="74"/>
      <c r="W32" s="74"/>
      <c r="X32" s="77"/>
    </row>
    <row r="33" spans="1:26" x14ac:dyDescent="0.2">
      <c r="A33" s="73"/>
      <c r="B33" s="74"/>
      <c r="C33" s="95"/>
      <c r="D33" s="95"/>
      <c r="E33" s="74"/>
      <c r="F33" s="74"/>
      <c r="G33" s="74"/>
      <c r="H33" s="74"/>
      <c r="I33" s="77"/>
      <c r="J33" s="73"/>
      <c r="K33" s="98"/>
      <c r="L33" s="74"/>
      <c r="M33" s="74"/>
      <c r="N33" s="74"/>
      <c r="O33" s="74"/>
      <c r="P33" s="74"/>
      <c r="Q33" s="74"/>
      <c r="R33" s="74"/>
      <c r="S33" s="74"/>
      <c r="T33" s="74"/>
      <c r="U33" s="74"/>
      <c r="V33" s="74"/>
      <c r="W33" s="74"/>
      <c r="X33" s="77"/>
    </row>
    <row r="34" spans="1:26" x14ac:dyDescent="0.2">
      <c r="A34" s="73"/>
      <c r="B34" s="74"/>
      <c r="C34" s="95"/>
      <c r="D34" s="95"/>
      <c r="E34" s="74"/>
      <c r="F34" s="74"/>
      <c r="G34" s="74"/>
      <c r="H34" s="74"/>
      <c r="I34" s="77"/>
      <c r="J34" s="73"/>
      <c r="K34" s="98"/>
      <c r="L34" s="74"/>
      <c r="M34" s="74"/>
      <c r="N34" s="74"/>
      <c r="O34" s="74"/>
      <c r="P34" s="74"/>
      <c r="Q34" s="74"/>
      <c r="R34" s="74"/>
      <c r="S34" s="74"/>
      <c r="T34" s="74"/>
      <c r="U34" s="74"/>
      <c r="V34" s="74"/>
      <c r="W34" s="74"/>
      <c r="X34" s="77"/>
    </row>
    <row r="35" spans="1:26" x14ac:dyDescent="0.2">
      <c r="A35" s="73"/>
      <c r="B35" s="74"/>
      <c r="C35" s="95"/>
      <c r="D35" s="95"/>
      <c r="E35" s="74"/>
      <c r="F35" s="74"/>
      <c r="G35" s="74"/>
      <c r="H35" s="74"/>
      <c r="I35" s="77"/>
      <c r="J35" s="73"/>
      <c r="K35" s="98"/>
      <c r="L35" s="74"/>
      <c r="M35" s="74"/>
      <c r="N35" s="74"/>
      <c r="O35" s="74"/>
      <c r="P35" s="74"/>
      <c r="Q35" s="74"/>
      <c r="R35" s="74"/>
      <c r="S35" s="74"/>
      <c r="T35" s="74"/>
      <c r="U35" s="74"/>
      <c r="V35" s="74"/>
      <c r="W35" s="74"/>
      <c r="X35" s="77"/>
    </row>
    <row r="36" spans="1:26" x14ac:dyDescent="0.2">
      <c r="A36" s="73"/>
      <c r="B36" s="74"/>
      <c r="C36" s="95"/>
      <c r="D36" s="95"/>
      <c r="E36" s="74"/>
      <c r="F36" s="74"/>
      <c r="G36" s="74"/>
      <c r="H36" s="74"/>
      <c r="I36" s="77"/>
      <c r="J36" s="73"/>
      <c r="K36" s="98"/>
      <c r="L36" s="74"/>
      <c r="M36" s="74"/>
      <c r="N36" s="74"/>
      <c r="O36" s="74"/>
      <c r="P36" s="74"/>
      <c r="Q36" s="74"/>
      <c r="R36" s="74"/>
      <c r="S36" s="74"/>
      <c r="T36" s="74"/>
      <c r="U36" s="74"/>
      <c r="V36" s="74"/>
      <c r="W36" s="74"/>
      <c r="X36" s="77"/>
    </row>
    <row r="37" spans="1:26" x14ac:dyDescent="0.2">
      <c r="A37" s="73"/>
      <c r="B37" s="74"/>
      <c r="C37" s="95"/>
      <c r="D37" s="95"/>
      <c r="E37" s="74"/>
      <c r="F37" s="74"/>
      <c r="G37" s="74"/>
      <c r="H37" s="74"/>
      <c r="I37" s="77"/>
      <c r="J37" s="73"/>
      <c r="K37" s="98"/>
      <c r="L37" s="74"/>
      <c r="M37" s="74"/>
      <c r="N37" s="74"/>
      <c r="O37" s="74"/>
      <c r="P37" s="74"/>
      <c r="Q37" s="74"/>
      <c r="R37" s="74"/>
      <c r="S37" s="74"/>
      <c r="T37" s="74"/>
      <c r="U37" s="74"/>
      <c r="V37" s="74"/>
      <c r="W37" s="74"/>
      <c r="X37" s="77"/>
    </row>
    <row r="38" spans="1:26" x14ac:dyDescent="0.2">
      <c r="A38" s="73"/>
      <c r="B38" s="74"/>
      <c r="C38" s="95"/>
      <c r="D38" s="95"/>
      <c r="E38" s="74"/>
      <c r="F38" s="74"/>
      <c r="G38" s="74"/>
      <c r="H38" s="74"/>
      <c r="I38" s="77"/>
      <c r="J38" s="73"/>
      <c r="K38" s="98"/>
      <c r="L38" s="74"/>
      <c r="M38" s="74"/>
      <c r="N38" s="74"/>
      <c r="O38" s="74"/>
      <c r="P38" s="74"/>
      <c r="Q38" s="74"/>
      <c r="R38" s="74"/>
      <c r="S38" s="74"/>
      <c r="T38" s="74"/>
      <c r="U38" s="74"/>
      <c r="V38" s="74"/>
      <c r="W38" s="74"/>
      <c r="X38" s="77"/>
    </row>
    <row r="39" spans="1:26" x14ac:dyDescent="0.2">
      <c r="A39" s="73"/>
      <c r="B39" s="74"/>
      <c r="C39" s="95"/>
      <c r="D39" s="95"/>
      <c r="E39" s="74"/>
      <c r="F39" s="74"/>
      <c r="G39" s="74"/>
      <c r="H39" s="74"/>
      <c r="I39" s="77"/>
      <c r="J39" s="73"/>
      <c r="K39" s="98"/>
      <c r="L39" s="74"/>
      <c r="M39" s="74"/>
      <c r="N39" s="74"/>
      <c r="O39" s="74"/>
      <c r="P39" s="74"/>
      <c r="Q39" s="74"/>
      <c r="R39" s="74"/>
      <c r="S39" s="74"/>
      <c r="T39" s="74"/>
      <c r="U39" s="74"/>
      <c r="V39" s="74"/>
      <c r="W39" s="74"/>
      <c r="X39" s="77"/>
    </row>
    <row r="40" spans="1:26" x14ac:dyDescent="0.2">
      <c r="A40" s="73"/>
      <c r="B40" s="74"/>
      <c r="C40" s="95"/>
      <c r="D40" s="95"/>
      <c r="E40" s="74"/>
      <c r="F40" s="74"/>
      <c r="G40" s="74"/>
      <c r="H40" s="74"/>
      <c r="I40" s="77"/>
      <c r="J40" s="73"/>
      <c r="K40" s="98"/>
      <c r="L40" s="74"/>
      <c r="M40" s="74"/>
      <c r="N40" s="74"/>
      <c r="O40" s="74"/>
      <c r="P40" s="74"/>
      <c r="Q40" s="74"/>
      <c r="R40" s="74"/>
      <c r="S40" s="74"/>
      <c r="T40" s="74"/>
      <c r="U40" s="74"/>
      <c r="V40" s="74"/>
      <c r="W40" s="74"/>
      <c r="X40" s="77"/>
    </row>
    <row r="41" spans="1:26" x14ac:dyDescent="0.2">
      <c r="A41" s="73"/>
      <c r="B41" s="74"/>
      <c r="C41" s="95"/>
      <c r="D41" s="95"/>
      <c r="E41" s="74"/>
      <c r="F41" s="74"/>
      <c r="G41" s="74"/>
      <c r="H41" s="74"/>
      <c r="I41" s="77"/>
      <c r="J41" s="73"/>
      <c r="K41" s="98"/>
      <c r="L41" s="74"/>
      <c r="M41" s="74"/>
      <c r="N41" s="74"/>
      <c r="O41" s="74"/>
      <c r="P41" s="74"/>
      <c r="Q41" s="74"/>
      <c r="R41" s="74"/>
      <c r="S41" s="74"/>
      <c r="T41" s="74"/>
      <c r="U41" s="74"/>
      <c r="V41" s="74"/>
      <c r="W41" s="74"/>
      <c r="X41" s="77"/>
    </row>
    <row r="42" spans="1:26" x14ac:dyDescent="0.2">
      <c r="A42" s="73"/>
      <c r="B42" s="74"/>
      <c r="C42" s="95"/>
      <c r="D42" s="95"/>
      <c r="E42" s="74"/>
      <c r="F42" s="74"/>
      <c r="G42" s="74"/>
      <c r="H42" s="74"/>
      <c r="I42" s="77"/>
      <c r="J42" s="73"/>
      <c r="K42" s="98"/>
      <c r="L42" s="74"/>
      <c r="M42" s="74"/>
      <c r="N42" s="74"/>
      <c r="O42" s="74"/>
      <c r="P42" s="74"/>
      <c r="Q42" s="74"/>
      <c r="R42" s="74"/>
      <c r="S42" s="74"/>
      <c r="T42" s="74"/>
      <c r="U42" s="74"/>
      <c r="V42" s="74"/>
      <c r="W42" s="74"/>
      <c r="X42" s="77"/>
    </row>
    <row r="43" spans="1:26" ht="15" thickBot="1" x14ac:dyDescent="0.25">
      <c r="A43" s="80"/>
      <c r="B43" s="83"/>
      <c r="C43" s="96"/>
      <c r="D43" s="96"/>
      <c r="E43" s="83"/>
      <c r="F43" s="83"/>
      <c r="G43" s="83"/>
      <c r="H43" s="83"/>
      <c r="I43" s="84"/>
      <c r="J43" s="80"/>
      <c r="K43" s="99"/>
      <c r="L43" s="83"/>
      <c r="M43" s="83"/>
      <c r="N43" s="83"/>
      <c r="O43" s="83"/>
      <c r="P43" s="83"/>
      <c r="Q43" s="83"/>
      <c r="R43" s="83"/>
      <c r="S43" s="83"/>
      <c r="T43" s="83"/>
      <c r="U43" s="83"/>
      <c r="V43" s="83"/>
      <c r="W43" s="83"/>
      <c r="X43" s="84"/>
    </row>
    <row r="44" spans="1:26" ht="15" thickBot="1" x14ac:dyDescent="0.25"/>
    <row r="45" spans="1:26" s="1" customFormat="1" ht="32.25" customHeight="1" thickBot="1" x14ac:dyDescent="0.35">
      <c r="A45" s="186" t="s">
        <v>319</v>
      </c>
      <c r="B45" s="187"/>
      <c r="C45" s="187"/>
      <c r="D45" s="187"/>
      <c r="E45" s="187"/>
      <c r="F45" s="187"/>
      <c r="G45" s="187"/>
      <c r="H45" s="187"/>
      <c r="I45" s="187"/>
      <c r="J45" s="187"/>
      <c r="K45" s="187"/>
      <c r="L45" s="187"/>
      <c r="M45" s="187"/>
      <c r="N45" s="187"/>
      <c r="O45" s="187"/>
      <c r="P45" s="187"/>
      <c r="Q45" s="187"/>
      <c r="R45" s="188"/>
      <c r="S45" s="22"/>
      <c r="T45" s="22"/>
      <c r="U45" s="22"/>
      <c r="V45" s="22"/>
      <c r="W45" s="22"/>
      <c r="X45" s="22"/>
      <c r="Y45" s="22"/>
      <c r="Z45" s="22"/>
    </row>
    <row r="46" spans="1:26" ht="15" thickBot="1" x14ac:dyDescent="0.25">
      <c r="A46" s="91"/>
      <c r="B46" s="92"/>
      <c r="C46" s="92"/>
      <c r="D46" s="92"/>
      <c r="E46" s="92"/>
      <c r="F46" s="92"/>
      <c r="G46" s="92"/>
      <c r="H46" s="92"/>
      <c r="I46" s="92"/>
      <c r="J46" s="92"/>
      <c r="K46" s="104"/>
      <c r="L46" s="92"/>
      <c r="M46" s="92"/>
      <c r="N46" s="92"/>
      <c r="O46" s="92"/>
      <c r="P46" s="92"/>
      <c r="Q46" s="92"/>
      <c r="R46" s="105"/>
    </row>
    <row r="47" spans="1:26" ht="30.75" thickBot="1" x14ac:dyDescent="0.3">
      <c r="A47" s="91" t="s">
        <v>144</v>
      </c>
      <c r="B47" s="41" t="s">
        <v>144</v>
      </c>
      <c r="C47" s="42" t="str">
        <f>D47</f>
        <v>Progress Status</v>
      </c>
      <c r="D47" s="106" t="s">
        <v>167</v>
      </c>
      <c r="E47" s="106" t="str">
        <f>D47</f>
        <v>Progress Status</v>
      </c>
      <c r="F47" s="41" t="s">
        <v>145</v>
      </c>
      <c r="G47" s="42" t="str">
        <f>H47</f>
        <v>Progress Status</v>
      </c>
      <c r="H47" s="106" t="s">
        <v>167</v>
      </c>
      <c r="I47" s="106" t="s">
        <v>145</v>
      </c>
      <c r="J47" s="41" t="s">
        <v>143</v>
      </c>
      <c r="K47" s="42" t="str">
        <f>L47</f>
        <v>Progress Status</v>
      </c>
      <c r="L47" s="92" t="s">
        <v>167</v>
      </c>
      <c r="M47" s="92"/>
      <c r="N47" s="92"/>
      <c r="O47" s="92"/>
      <c r="P47" s="92"/>
      <c r="Q47" s="92"/>
      <c r="R47" s="105"/>
    </row>
    <row r="48" spans="1:26" ht="28.5" x14ac:dyDescent="0.2">
      <c r="A48" s="91" t="str">
        <f t="shared" ref="A48:A53" si="0">_xlfn.TEXTBEFORE(B48,"(")</f>
        <v xml:space="preserve">GOVERN </v>
      </c>
      <c r="B48" s="64" t="str" cm="1">
        <f t="array" ref="B48:B53">CSFFunctions</f>
        <v>GOVERN (GV)</v>
      </c>
      <c r="C48" s="38" t="str" cm="1">
        <f t="array" aca="1" ref="C48" ca="1">_xlfn.XLOOKUP(TRUNC(D48),OFFSET(ProgressMatrix,,,,1),OFFSET(ProgressMatrix,,1,,1),"No Data")</f>
        <v>Started</v>
      </c>
      <c r="D48" s="92" cm="1">
        <f t="array" ref="D48">IFERROR(MROUND(AVERAGE(_xlfn._xlws.FILTER('Profile Viewer'!I:I,ISNUMBER(SEARCH(_xlfn.TEXTAFTER(_xlfn.TEXTBEFORE('Progress Reports'!B48,")"),"(")&amp;".",'Profile Viewer'!B:B)),"")),0.25),"No Data")</f>
        <v>2.5</v>
      </c>
      <c r="E48" s="92" t="str">
        <f t="shared" ref="E48:E53" si="1">_xlfn.TEXTAFTER(_xlfn.TEXTBEFORE(B48,")"),"(")</f>
        <v>GV</v>
      </c>
      <c r="F48" s="64" t="str" cm="1">
        <f t="array" ref="F48:F69">CSFCategories</f>
        <v>Organizational Context (GV.OC)</v>
      </c>
      <c r="G48" s="38" t="str" cm="1">
        <f t="array" aca="1" ref="G48" ca="1">_xlfn.XLOOKUP(TRUNC(H48),OFFSET(ProgressMatrix,,,,1),OFFSET(ProgressMatrix,,1,,1),"No Data")</f>
        <v>Mid-Project</v>
      </c>
      <c r="H48" s="92" cm="1">
        <f t="array" ref="H48">IFERROR(MROUND(AVERAGE(_xlfn._xlws.FILTER('Profile Viewer'!I:I,ISNUMBER(SEARCH(_xlfn.TEXTAFTER(_xlfn.TEXTBEFORE('Progress Reports'!F48,")"),"("),'Profile Viewer'!B:B)),"")),0.25),"No Data")</f>
        <v>3.5</v>
      </c>
      <c r="I48" s="92" t="str">
        <f t="shared" ref="I48:I69" si="2">_xlfn.TEXTAFTER(_xlfn.TEXTBEFORE(F48,")"),"(")</f>
        <v>GV.OC</v>
      </c>
      <c r="J48" s="64" t="str" cm="1">
        <f t="array" ref="J48:J153">CSFSubcategories</f>
        <v>GV.OC-01</v>
      </c>
      <c r="K48" s="101" t="str" cm="1">
        <f t="array" aca="1" ref="K48" ca="1">_xlfn.XLOOKUP(TRUNC(L48),OFFSET(ProgressMatrix,,,,1),OFFSET(ProgressMatrix,,1,,1),"No Data")</f>
        <v>Planned</v>
      </c>
      <c r="L48" s="92" cm="1">
        <f t="array" ref="L48">IFERROR(_xlfn._xlws.FILTER('Profile Viewer'!I:I,ISNUMBER(SEARCH('Progress Reports'!J48,'Profile Viewer'!B:B)),""),"No Data")</f>
        <v>1</v>
      </c>
      <c r="M48" s="92"/>
      <c r="N48" s="92"/>
      <c r="O48" s="92"/>
      <c r="P48" s="92"/>
      <c r="Q48" s="92"/>
      <c r="R48" s="105"/>
    </row>
    <row r="49" spans="1:18" ht="28.5" x14ac:dyDescent="0.2">
      <c r="A49" s="91" t="str">
        <f t="shared" si="0"/>
        <v xml:space="preserve">IDENTIFY </v>
      </c>
      <c r="B49" s="66" t="str">
        <v>IDENTIFY (ID)</v>
      </c>
      <c r="C49" s="36" t="str" cm="1">
        <f t="array" aca="1" ref="C49" ca="1">_xlfn.XLOOKUP(TRUNC(D49),OFFSET(ProgressMatrix,,,,1),OFFSET(ProgressMatrix,,1,,1),"No Data")</f>
        <v>Started</v>
      </c>
      <c r="D49" s="92" cm="1">
        <f t="array" ref="D49">IFERROR(MROUND(AVERAGE(_xlfn._xlws.FILTER('Profile Viewer'!I:I,ISNUMBER(SEARCH(_xlfn.TEXTAFTER(_xlfn.TEXTBEFORE('Progress Reports'!B49,")"),"(")&amp;".",'Profile Viewer'!B:B)),"")),0.25),"No Data")</f>
        <v>2.25</v>
      </c>
      <c r="E49" s="92" t="str">
        <f t="shared" si="1"/>
        <v>ID</v>
      </c>
      <c r="F49" s="65" t="str">
        <v>Risk Management Strategy (GV.RM)</v>
      </c>
      <c r="G49" s="36" t="str" cm="1">
        <f t="array" aca="1" ref="G49" ca="1">_xlfn.XLOOKUP(TRUNC(H49),OFFSET(ProgressMatrix,,,,1),OFFSET(ProgressMatrix,,1,,1),"No Data")</f>
        <v>Started</v>
      </c>
      <c r="H49" s="92" cm="1">
        <f t="array" ref="H49">IFERROR(MROUND(AVERAGE(_xlfn._xlws.FILTER('Profile Viewer'!I:I,ISNUMBER(SEARCH(_xlfn.TEXTAFTER(_xlfn.TEXTBEFORE('Progress Reports'!F49,")"),"("),'Profile Viewer'!B:B)),"")),0.25),"No Data")</f>
        <v>2.75</v>
      </c>
      <c r="I49" s="92" t="str">
        <f t="shared" si="2"/>
        <v>GV.RM</v>
      </c>
      <c r="J49" s="65" t="str">
        <v>GV.OC-02</v>
      </c>
      <c r="K49" s="102" t="str" cm="1">
        <f t="array" aca="1" ref="K49" ca="1">_xlfn.XLOOKUP(TRUNC(L49),OFFSET(ProgressMatrix,,,,1),OFFSET(ProgressMatrix,,1,,1),"No Data")</f>
        <v>Complete</v>
      </c>
      <c r="L49" s="92" cm="1">
        <f t="array" ref="L49">IFERROR(_xlfn._xlws.FILTER('Profile Viewer'!I:I,ISNUMBER(SEARCH('Progress Reports'!J49,'Profile Viewer'!B:B)),""),"No Data")</f>
        <v>5</v>
      </c>
      <c r="M49" s="92"/>
      <c r="N49" s="92"/>
      <c r="O49" s="92"/>
      <c r="P49" s="92"/>
      <c r="Q49" s="92"/>
      <c r="R49" s="105"/>
    </row>
    <row r="50" spans="1:18" ht="28.5" x14ac:dyDescent="0.2">
      <c r="A50" s="91" t="str">
        <f t="shared" si="0"/>
        <v xml:space="preserve">PROTECT </v>
      </c>
      <c r="B50" s="67" t="str">
        <v>PROTECT (PR)</v>
      </c>
      <c r="C50" s="36" t="str" cm="1">
        <f t="array" aca="1" ref="C50" ca="1">_xlfn.XLOOKUP(TRUNC(D50),OFFSET(ProgressMatrix,,,,1),OFFSET(ProgressMatrix,,1,,1),"No Data")</f>
        <v>Planned</v>
      </c>
      <c r="D50" s="92" cm="1">
        <f t="array" ref="D50">IFERROR(MROUND(AVERAGE(_xlfn._xlws.FILTER('Profile Viewer'!I:I,ISNUMBER(SEARCH(_xlfn.TEXTAFTER(_xlfn.TEXTBEFORE('Progress Reports'!B50,")"),"(")&amp;".",'Profile Viewer'!B:B)),"")),0.25),"No Data")</f>
        <v>1.75</v>
      </c>
      <c r="E50" s="92" t="str">
        <f t="shared" si="1"/>
        <v>PR</v>
      </c>
      <c r="F50" s="65" t="str">
        <v>Roles, Responsibilities, and Authorities (GV.RR)</v>
      </c>
      <c r="G50" s="36" t="str" cm="1">
        <f t="array" aca="1" ref="G50" ca="1">_xlfn.XLOOKUP(TRUNC(H50),OFFSET(ProgressMatrix,,,,1),OFFSET(ProgressMatrix,,1,,1),"No Data")</f>
        <v>Planned</v>
      </c>
      <c r="H50" s="92" cm="1">
        <f t="array" ref="H50">IFERROR(MROUND(AVERAGE(_xlfn._xlws.FILTER('Profile Viewer'!I:I,ISNUMBER(SEARCH(_xlfn.TEXTAFTER(_xlfn.TEXTBEFORE('Progress Reports'!F50,")"),"("),'Profile Viewer'!B:B)),"")),0.25),"No Data")</f>
        <v>1.5</v>
      </c>
      <c r="I50" s="92" t="str">
        <f t="shared" si="2"/>
        <v>GV.RR</v>
      </c>
      <c r="J50" s="65" t="str">
        <v>GV.OC-03</v>
      </c>
      <c r="K50" s="102" t="str" cm="1">
        <f t="array" aca="1" ref="K50" ca="1">_xlfn.XLOOKUP(TRUNC(L50),OFFSET(ProgressMatrix,,,,1),OFFSET(ProgressMatrix,,1,,1),"No Data")</f>
        <v>Complete</v>
      </c>
      <c r="L50" s="92" cm="1">
        <f t="array" ref="L50">IFERROR(_xlfn._xlws.FILTER('Profile Viewer'!I:I,ISNUMBER(SEARCH('Progress Reports'!J50,'Profile Viewer'!B:B)),""),"No Data")</f>
        <v>5</v>
      </c>
      <c r="M50" s="92"/>
      <c r="N50" s="92"/>
      <c r="O50" s="92"/>
      <c r="P50" s="92"/>
      <c r="Q50" s="92"/>
      <c r="R50" s="105"/>
    </row>
    <row r="51" spans="1:18" x14ac:dyDescent="0.2">
      <c r="A51" s="91" t="str">
        <f t="shared" si="0"/>
        <v xml:space="preserve">DETECT </v>
      </c>
      <c r="B51" s="68" t="str">
        <v>DETECT (DE)</v>
      </c>
      <c r="C51" s="36" t="str" cm="1">
        <f t="array" aca="1" ref="C51" ca="1">_xlfn.XLOOKUP(TRUNC(D51),OFFSET(ProgressMatrix,,,,1),OFFSET(ProgressMatrix,,1,,1),"No Data")</f>
        <v>Nearing Completion</v>
      </c>
      <c r="D51" s="92" cm="1">
        <f t="array" ref="D51">IFERROR(MROUND(AVERAGE(_xlfn._xlws.FILTER('Profile Viewer'!I:I,ISNUMBER(SEARCH(_xlfn.TEXTAFTER(_xlfn.TEXTBEFORE('Progress Reports'!B51,")"),"(")&amp;".",'Profile Viewer'!B:B)),"")),0.25),"No Data")</f>
        <v>4.25</v>
      </c>
      <c r="E51" s="92" t="str">
        <f t="shared" si="1"/>
        <v>DE</v>
      </c>
      <c r="F51" s="65" t="str">
        <v>Policy (GV.PO)</v>
      </c>
      <c r="G51" s="36" t="str" cm="1">
        <f t="array" aca="1" ref="G51" ca="1">_xlfn.XLOOKUP(TRUNC(H51),OFFSET(ProgressMatrix,,,,1),OFFSET(ProgressMatrix,,1,,1),"No Data")</f>
        <v>Not Started</v>
      </c>
      <c r="H51" s="92" cm="1">
        <f t="array" ref="H51">IFERROR(MROUND(AVERAGE(_xlfn._xlws.FILTER('Profile Viewer'!I:I,ISNUMBER(SEARCH(_xlfn.TEXTAFTER(_xlfn.TEXTBEFORE('Progress Reports'!F51,")"),"("),'Profile Viewer'!B:B)),"")),0.25),"No Data")</f>
        <v>0.75</v>
      </c>
      <c r="I51" s="92" t="str">
        <f t="shared" si="2"/>
        <v>GV.PO</v>
      </c>
      <c r="J51" s="65" t="str">
        <v>GV.OC-04</v>
      </c>
      <c r="K51" s="102" t="str" cm="1">
        <f t="array" aca="1" ref="K51" ca="1">_xlfn.XLOOKUP(TRUNC(L51),OFFSET(ProgressMatrix,,,,1),OFFSET(ProgressMatrix,,1,,1),"No Data")</f>
        <v>Complete</v>
      </c>
      <c r="L51" s="92" cm="1">
        <f t="array" ref="L51">IFERROR(_xlfn._xlws.FILTER('Profile Viewer'!I:I,ISNUMBER(SEARCH('Progress Reports'!J51,'Profile Viewer'!B:B)),""),"No Data")</f>
        <v>5</v>
      </c>
      <c r="M51" s="92"/>
      <c r="N51" s="92"/>
      <c r="O51" s="92"/>
      <c r="P51" s="92"/>
      <c r="Q51" s="92"/>
      <c r="R51" s="105"/>
    </row>
    <row r="52" spans="1:18" x14ac:dyDescent="0.2">
      <c r="A52" s="91" t="str">
        <f t="shared" si="0"/>
        <v xml:space="preserve">RESPOND </v>
      </c>
      <c r="B52" s="69" t="str">
        <v>RESPOND (RS)</v>
      </c>
      <c r="C52" s="36" t="str" cm="1">
        <f t="array" aca="1" ref="C52" ca="1">_xlfn.XLOOKUP(TRUNC(D52),OFFSET(ProgressMatrix,,,,1),OFFSET(ProgressMatrix,,1,,1),"No Data")</f>
        <v>Planned</v>
      </c>
      <c r="D52" s="92" cm="1">
        <f t="array" ref="D52">IFERROR(MROUND(AVERAGE(_xlfn._xlws.FILTER('Profile Viewer'!I:I,ISNUMBER(SEARCH(_xlfn.TEXTAFTER(_xlfn.TEXTBEFORE('Progress Reports'!B52,")"),"(")&amp;".",'Profile Viewer'!B:B)),"")),0.25),"No Data")</f>
        <v>1.5</v>
      </c>
      <c r="E52" s="92" t="str">
        <f t="shared" si="1"/>
        <v>RS</v>
      </c>
      <c r="F52" s="65" t="str">
        <v>Oversight (GV.OV)</v>
      </c>
      <c r="G52" s="36" t="str" cm="1">
        <f t="array" aca="1" ref="G52" ca="1">_xlfn.XLOOKUP(TRUNC(H52),OFFSET(ProgressMatrix,,,,1),OFFSET(ProgressMatrix,,1,,1),"No Data")</f>
        <v>Planned</v>
      </c>
      <c r="H52" s="92" cm="1">
        <f t="array" ref="H52">IFERROR(MROUND(AVERAGE(_xlfn._xlws.FILTER('Profile Viewer'!I:I,ISNUMBER(SEARCH(_xlfn.TEXTAFTER(_xlfn.TEXTBEFORE('Progress Reports'!F52,")"),"("),'Profile Viewer'!B:B)),"")),0.25),"No Data")</f>
        <v>1.5</v>
      </c>
      <c r="I52" s="92" t="str">
        <f t="shared" si="2"/>
        <v>GV.OV</v>
      </c>
      <c r="J52" s="65" t="str">
        <v>GV.OC-05</v>
      </c>
      <c r="K52" s="102" t="str" cm="1">
        <f t="array" aca="1" ref="K52" ca="1">_xlfn.XLOOKUP(TRUNC(L52),OFFSET(ProgressMatrix,,,,1),OFFSET(ProgressMatrix,,1,,1),"No Data")</f>
        <v>Complete</v>
      </c>
      <c r="L52" s="92" cm="1">
        <f t="array" ref="L52">IFERROR(_xlfn._xlws.FILTER('Profile Viewer'!I:I,ISNUMBER(SEARCH('Progress Reports'!J52,'Profile Viewer'!B:B)),""),"No Data")</f>
        <v>5</v>
      </c>
      <c r="M52" s="92"/>
      <c r="N52" s="92"/>
      <c r="O52" s="92"/>
      <c r="P52" s="92"/>
      <c r="Q52" s="92"/>
      <c r="R52" s="105"/>
    </row>
    <row r="53" spans="1:18" ht="43.5" thickBot="1" x14ac:dyDescent="0.25">
      <c r="A53" s="91" t="str">
        <f t="shared" si="0"/>
        <v xml:space="preserve">RECOVER </v>
      </c>
      <c r="B53" s="70" t="str">
        <v>RECOVER (RC)</v>
      </c>
      <c r="C53" s="37" t="str" cm="1">
        <f t="array" aca="1" ref="C53" ca="1">_xlfn.XLOOKUP(TRUNC(D53),OFFSET(ProgressMatrix,,,,1),OFFSET(ProgressMatrix,,1,,1),"No Data")</f>
        <v>Planned</v>
      </c>
      <c r="D53" s="92" cm="1">
        <f t="array" ref="D53">IFERROR(MROUND(AVERAGE(_xlfn._xlws.FILTER('Profile Viewer'!I:I,ISNUMBER(SEARCH(_xlfn.TEXTAFTER(_xlfn.TEXTBEFORE('Progress Reports'!B53,")"),"(")&amp;".",'Profile Viewer'!B:B)),"")),0.25),"No Data")</f>
        <v>1.5</v>
      </c>
      <c r="E53" s="92" t="str">
        <f t="shared" si="1"/>
        <v>RC</v>
      </c>
      <c r="F53" s="65" t="str">
        <v>Cybersecurity Supply Chain Risk Management (GV.SC)</v>
      </c>
      <c r="G53" s="36" t="str" cm="1">
        <f t="array" aca="1" ref="G53" ca="1">_xlfn.XLOOKUP(TRUNC(H53),OFFSET(ProgressMatrix,,,,1),OFFSET(ProgressMatrix,,1,,1),"No Data")</f>
        <v>Mid-Project</v>
      </c>
      <c r="H53" s="92" cm="1">
        <f t="array" ref="H53">IFERROR(MROUND(AVERAGE(_xlfn._xlws.FILTER('Profile Viewer'!I:I,ISNUMBER(SEARCH(_xlfn.TEXTAFTER(_xlfn.TEXTBEFORE('Progress Reports'!F53,")"),"("),'Profile Viewer'!B:B)),"")),0.25),"No Data")</f>
        <v>3.5</v>
      </c>
      <c r="I53" s="92" t="str">
        <f t="shared" si="2"/>
        <v>GV.SC</v>
      </c>
      <c r="J53" s="65" t="str">
        <v>GV.RM-01</v>
      </c>
      <c r="K53" s="102" t="str" cm="1">
        <f t="array" aca="1" ref="K53" ca="1">_xlfn.XLOOKUP(TRUNC(L53),OFFSET(ProgressMatrix,,,,1),OFFSET(ProgressMatrix,,1,,1),"No Data")</f>
        <v>Mid-Project</v>
      </c>
      <c r="L53" s="92" cm="1">
        <f t="array" ref="L53">IFERROR(_xlfn._xlws.FILTER('Profile Viewer'!I:I,ISNUMBER(SEARCH('Progress Reports'!J53,'Profile Viewer'!B:B)),""),"No Data")</f>
        <v>3</v>
      </c>
      <c r="M53" s="92"/>
      <c r="N53" s="92"/>
      <c r="O53" s="92"/>
      <c r="P53" s="92"/>
      <c r="Q53" s="92"/>
      <c r="R53" s="105"/>
    </row>
    <row r="54" spans="1:18" ht="28.5" x14ac:dyDescent="0.2">
      <c r="A54" s="91"/>
      <c r="B54" s="74"/>
      <c r="C54" s="95"/>
      <c r="D54" s="92"/>
      <c r="E54" s="92"/>
      <c r="F54" s="66" t="str">
        <v>Asset Management (ID.AM)</v>
      </c>
      <c r="G54" s="36" t="str" cm="1">
        <f t="array" aca="1" ref="G54" ca="1">_xlfn.XLOOKUP(TRUNC(H54),OFFSET(ProgressMatrix,,,,1),OFFSET(ProgressMatrix,,1,,1),"No Data")</f>
        <v>Mid-Project</v>
      </c>
      <c r="H54" s="92" cm="1">
        <f t="array" ref="H54">IFERROR(MROUND(AVERAGE(_xlfn._xlws.FILTER('Profile Viewer'!I:I,ISNUMBER(SEARCH(_xlfn.TEXTAFTER(_xlfn.TEXTBEFORE('Progress Reports'!F54,")"),"("),'Profile Viewer'!B:B)),"")),0.25),"No Data")</f>
        <v>3.5</v>
      </c>
      <c r="I54" s="92" t="str">
        <f t="shared" si="2"/>
        <v>ID.AM</v>
      </c>
      <c r="J54" s="65" t="str">
        <v>GV.RM-02</v>
      </c>
      <c r="K54" s="102" t="str" cm="1">
        <f t="array" aca="1" ref="K54" ca="1">_xlfn.XLOOKUP(TRUNC(L54),OFFSET(ProgressMatrix,,,,1),OFFSET(ProgressMatrix,,1,,1),"No Data")</f>
        <v>Mid-Project</v>
      </c>
      <c r="L54" s="92" cm="1">
        <f t="array" ref="L54">IFERROR(_xlfn._xlws.FILTER('Profile Viewer'!I:I,ISNUMBER(SEARCH('Progress Reports'!J54,'Profile Viewer'!B:B)),""),"No Data")</f>
        <v>3</v>
      </c>
      <c r="M54" s="92"/>
      <c r="N54" s="92"/>
      <c r="O54" s="92"/>
      <c r="P54" s="92"/>
      <c r="Q54" s="92"/>
      <c r="R54" s="105"/>
    </row>
    <row r="55" spans="1:18" x14ac:dyDescent="0.2">
      <c r="A55" s="91"/>
      <c r="B55" s="74"/>
      <c r="C55" s="95"/>
      <c r="D55" s="95"/>
      <c r="E55" s="74"/>
      <c r="F55" s="66" t="str">
        <v>Risk Assessment (ID.RA)</v>
      </c>
      <c r="G55" s="36" t="str" cm="1">
        <f t="array" aca="1" ref="G55" ca="1">_xlfn.XLOOKUP(TRUNC(H55),OFFSET(ProgressMatrix,,,,1),OFFSET(ProgressMatrix,,1,,1),"No Data")</f>
        <v>Planned</v>
      </c>
      <c r="H55" s="92" cm="1">
        <f t="array" ref="H55">IFERROR(MROUND(AVERAGE(_xlfn._xlws.FILTER('Profile Viewer'!I:I,ISNUMBER(SEARCH(_xlfn.TEXTAFTER(_xlfn.TEXTBEFORE('Progress Reports'!F55,")"),"("),'Profile Viewer'!B:B)),"")),0.25),"No Data")</f>
        <v>1.25</v>
      </c>
      <c r="I55" s="92" t="str">
        <f t="shared" si="2"/>
        <v>ID.RA</v>
      </c>
      <c r="J55" s="65" t="str">
        <v>GV.RM-03</v>
      </c>
      <c r="K55" s="102" t="str" cm="1">
        <f t="array" aca="1" ref="K55" ca="1">_xlfn.XLOOKUP(TRUNC(L55),OFFSET(ProgressMatrix,,,,1),OFFSET(ProgressMatrix,,1,,1),"No Data")</f>
        <v>Mid-Project</v>
      </c>
      <c r="L55" s="92" cm="1">
        <f t="array" ref="L55">IFERROR(_xlfn._xlws.FILTER('Profile Viewer'!I:I,ISNUMBER(SEARCH('Progress Reports'!J55,'Profile Viewer'!B:B)),""),"No Data")</f>
        <v>3</v>
      </c>
      <c r="M55" s="92"/>
      <c r="N55" s="92"/>
      <c r="O55" s="92"/>
      <c r="P55" s="92"/>
      <c r="Q55" s="92"/>
      <c r="R55" s="105"/>
    </row>
    <row r="56" spans="1:18" x14ac:dyDescent="0.2">
      <c r="A56" s="91"/>
      <c r="B56" s="74"/>
      <c r="C56" s="95"/>
      <c r="D56" s="95"/>
      <c r="E56" s="74"/>
      <c r="F56" s="66" t="str">
        <v>Improvement (ID.IM)</v>
      </c>
      <c r="G56" s="36" t="str" cm="1">
        <f t="array" aca="1" ref="G56" ca="1">_xlfn.XLOOKUP(TRUNC(H56),OFFSET(ProgressMatrix,,,,1),OFFSET(ProgressMatrix,,1,,1),"No Data")</f>
        <v>Started</v>
      </c>
      <c r="H56" s="92" cm="1">
        <f t="array" ref="H56">IFERROR(MROUND(AVERAGE(_xlfn._xlws.FILTER('Profile Viewer'!I:I,ISNUMBER(SEARCH(_xlfn.TEXTAFTER(_xlfn.TEXTBEFORE('Progress Reports'!F56,")"),"("),'Profile Viewer'!B:B)),"")),0.25),"No Data")</f>
        <v>2.5</v>
      </c>
      <c r="I56" s="92" t="str">
        <f t="shared" si="2"/>
        <v>ID.IM</v>
      </c>
      <c r="J56" s="65" t="str">
        <v>GV.RM-04</v>
      </c>
      <c r="K56" s="102" t="str" cm="1">
        <f t="array" aca="1" ref="K56" ca="1">_xlfn.XLOOKUP(TRUNC(L56),OFFSET(ProgressMatrix,,,,1),OFFSET(ProgressMatrix,,1,,1),"No Data")</f>
        <v>Mid-Project</v>
      </c>
      <c r="L56" s="92" cm="1">
        <f t="array" ref="L56">IFERROR(_xlfn._xlws.FILTER('Profile Viewer'!I:I,ISNUMBER(SEARCH('Progress Reports'!J56,'Profile Viewer'!B:B)),""),"No Data")</f>
        <v>3</v>
      </c>
      <c r="M56" s="92"/>
      <c r="N56" s="92"/>
      <c r="O56" s="92"/>
      <c r="P56" s="92"/>
      <c r="Q56" s="92"/>
      <c r="R56" s="105"/>
    </row>
    <row r="57" spans="1:18" ht="42.75" x14ac:dyDescent="0.2">
      <c r="A57" s="91"/>
      <c r="B57" s="74"/>
      <c r="C57" s="95"/>
      <c r="D57" s="95"/>
      <c r="E57" s="74"/>
      <c r="F57" s="67" t="str">
        <v>Identity Management, Authentication, and Access Control (PR.AA)</v>
      </c>
      <c r="G57" s="36" t="str" cm="1">
        <f t="array" aca="1" ref="G57" ca="1">_xlfn.XLOOKUP(TRUNC(H57),OFFSET(ProgressMatrix,,,,1),OFFSET(ProgressMatrix,,1,,1),"No Data")</f>
        <v>Not Started</v>
      </c>
      <c r="H57" s="92" cm="1">
        <f t="array" ref="H57">IFERROR(MROUND(AVERAGE(_xlfn._xlws.FILTER('Profile Viewer'!I:I,ISNUMBER(SEARCH(_xlfn.TEXTAFTER(_xlfn.TEXTBEFORE('Progress Reports'!F57,")"),"("),'Profile Viewer'!B:B)),"")),0.25),"No Data")</f>
        <v>0.75</v>
      </c>
      <c r="I57" s="92" t="str">
        <f t="shared" si="2"/>
        <v>PR.AA</v>
      </c>
      <c r="J57" s="65" t="str">
        <v>GV.RM-05</v>
      </c>
      <c r="K57" s="102" t="str" cm="1">
        <f t="array" aca="1" ref="K57" ca="1">_xlfn.XLOOKUP(TRUNC(L57),OFFSET(ProgressMatrix,,,,1),OFFSET(ProgressMatrix,,1,,1),"No Data")</f>
        <v>Mid-Project</v>
      </c>
      <c r="L57" s="92" cm="1">
        <f t="array" ref="L57">IFERROR(_xlfn._xlws.FILTER('Profile Viewer'!I:I,ISNUMBER(SEARCH('Progress Reports'!J57,'Profile Viewer'!B:B)),""),"No Data")</f>
        <v>3</v>
      </c>
      <c r="M57" s="92"/>
      <c r="N57" s="92"/>
      <c r="O57" s="92"/>
      <c r="P57" s="92"/>
      <c r="Q57" s="92"/>
      <c r="R57" s="105"/>
    </row>
    <row r="58" spans="1:18" ht="28.5" x14ac:dyDescent="0.2">
      <c r="A58" s="91"/>
      <c r="B58" s="74"/>
      <c r="C58" s="95"/>
      <c r="D58" s="95"/>
      <c r="E58" s="74"/>
      <c r="F58" s="67" t="str">
        <v>Awareness and Training (PR.AT)</v>
      </c>
      <c r="G58" s="36" t="str" cm="1">
        <f t="array" aca="1" ref="G58" ca="1">_xlfn.XLOOKUP(TRUNC(H58),OFFSET(ProgressMatrix,,,,1),OFFSET(ProgressMatrix,,1,,1),"No Data")</f>
        <v>Planned</v>
      </c>
      <c r="H58" s="92" cm="1">
        <f t="array" ref="H58">IFERROR(MROUND(AVERAGE(_xlfn._xlws.FILTER('Profile Viewer'!I:I,ISNUMBER(SEARCH(_xlfn.TEXTAFTER(_xlfn.TEXTBEFORE('Progress Reports'!F58,")"),"("),'Profile Viewer'!B:B)),"")),0.25),"No Data")</f>
        <v>1.25</v>
      </c>
      <c r="I58" s="92" t="str">
        <f t="shared" si="2"/>
        <v>PR.AT</v>
      </c>
      <c r="J58" s="65" t="str">
        <v>GV.RM-06</v>
      </c>
      <c r="K58" s="102" t="str" cm="1">
        <f t="array" aca="1" ref="K58" ca="1">_xlfn.XLOOKUP(TRUNC(L58),OFFSET(ProgressMatrix,,,,1),OFFSET(ProgressMatrix,,1,,1),"No Data")</f>
        <v>Mid-Project</v>
      </c>
      <c r="L58" s="92" cm="1">
        <f t="array" ref="L58">IFERROR(_xlfn._xlws.FILTER('Profile Viewer'!I:I,ISNUMBER(SEARCH('Progress Reports'!J58,'Profile Viewer'!B:B)),""),"No Data")</f>
        <v>3</v>
      </c>
      <c r="M58" s="92"/>
      <c r="N58" s="92"/>
      <c r="O58" s="92"/>
      <c r="P58" s="92"/>
      <c r="Q58" s="92"/>
      <c r="R58" s="105"/>
    </row>
    <row r="59" spans="1:18" x14ac:dyDescent="0.2">
      <c r="A59" s="91"/>
      <c r="B59" s="74"/>
      <c r="C59" s="95"/>
      <c r="D59" s="95"/>
      <c r="E59" s="74"/>
      <c r="F59" s="67" t="str">
        <v>Data Security (PR.DS)</v>
      </c>
      <c r="G59" s="36" t="str" cm="1">
        <f t="array" aca="1" ref="G59" ca="1">_xlfn.XLOOKUP(TRUNC(H59),OFFSET(ProgressMatrix,,,,1),OFFSET(ProgressMatrix,,1,,1),"No Data")</f>
        <v>Planned</v>
      </c>
      <c r="H59" s="92" cm="1">
        <f t="array" ref="H59">IFERROR(MROUND(AVERAGE(_xlfn._xlws.FILTER('Profile Viewer'!I:I,ISNUMBER(SEARCH(_xlfn.TEXTAFTER(_xlfn.TEXTBEFORE('Progress Reports'!F59,")"),"("),'Profile Viewer'!B:B)),"")),0.25),"No Data")</f>
        <v>1.5</v>
      </c>
      <c r="I59" s="92" t="str">
        <f t="shared" si="2"/>
        <v>PR.DS</v>
      </c>
      <c r="J59" s="65" t="str">
        <v>GV.RM-07</v>
      </c>
      <c r="K59" s="102" t="str" cm="1">
        <f t="array" aca="1" ref="K59" ca="1">_xlfn.XLOOKUP(TRUNC(L59),OFFSET(ProgressMatrix,,,,1),OFFSET(ProgressMatrix,,1,,1),"No Data")</f>
        <v>Mid-Project</v>
      </c>
      <c r="L59" s="92" cm="1">
        <f t="array" ref="L59">IFERROR(_xlfn._xlws.FILTER('Profile Viewer'!I:I,ISNUMBER(SEARCH('Progress Reports'!J59,'Profile Viewer'!B:B)),""),"No Data")</f>
        <v>3</v>
      </c>
      <c r="M59" s="92"/>
      <c r="N59" s="92"/>
      <c r="O59" s="92"/>
      <c r="P59" s="92"/>
      <c r="Q59" s="92"/>
      <c r="R59" s="105"/>
    </row>
    <row r="60" spans="1:18" x14ac:dyDescent="0.2">
      <c r="A60" s="91"/>
      <c r="B60" s="74"/>
      <c r="C60" s="95"/>
      <c r="D60" s="95"/>
      <c r="E60" s="74"/>
      <c r="F60" s="67" t="str">
        <v>Platform Security (PR.PS)</v>
      </c>
      <c r="G60" s="36" t="str" cm="1">
        <f t="array" aca="1" ref="G60" ca="1">_xlfn.XLOOKUP(TRUNC(H60),OFFSET(ProgressMatrix,,,,1),OFFSET(ProgressMatrix,,1,,1),"No Data")</f>
        <v>Not Started</v>
      </c>
      <c r="H60" s="92" cm="1">
        <f t="array" ref="H60">IFERROR(MROUND(AVERAGE(_xlfn._xlws.FILTER('Profile Viewer'!I:I,ISNUMBER(SEARCH(_xlfn.TEXTAFTER(_xlfn.TEXTBEFORE('Progress Reports'!F60,")"),"("),'Profile Viewer'!B:B)),"")),0.25),"No Data")</f>
        <v>0.75</v>
      </c>
      <c r="I60" s="92" t="str">
        <f t="shared" si="2"/>
        <v>PR.PS</v>
      </c>
      <c r="J60" s="65" t="str">
        <v>GV.RR-01</v>
      </c>
      <c r="K60" s="102" t="str" cm="1">
        <f t="array" aca="1" ref="K60" ca="1">_xlfn.XLOOKUP(TRUNC(L60),OFFSET(ProgressMatrix,,,,1),OFFSET(ProgressMatrix,,1,,1),"No Data")</f>
        <v>Started</v>
      </c>
      <c r="L60" s="92" cm="1">
        <f t="array" ref="L60">IFERROR(_xlfn._xlws.FILTER('Profile Viewer'!I:I,ISNUMBER(SEARCH('Progress Reports'!J60,'Profile Viewer'!B:B)),""),"No Data")</f>
        <v>2</v>
      </c>
      <c r="M60" s="92"/>
      <c r="N60" s="92"/>
      <c r="O60" s="92"/>
      <c r="P60" s="92"/>
      <c r="Q60" s="92"/>
      <c r="R60" s="105"/>
    </row>
    <row r="61" spans="1:18" ht="28.5" x14ac:dyDescent="0.2">
      <c r="A61" s="91"/>
      <c r="B61" s="74"/>
      <c r="C61" s="95"/>
      <c r="D61" s="95"/>
      <c r="E61" s="74"/>
      <c r="F61" s="67" t="str">
        <v>Technology Infrastructure Resilience (PR.IR)</v>
      </c>
      <c r="G61" s="36" t="str" cm="1">
        <f t="array" aca="1" ref="G61" ca="1">_xlfn.XLOOKUP(TRUNC(H61),OFFSET(ProgressMatrix,,,,1),OFFSET(ProgressMatrix,,1,,1),"No Data")</f>
        <v>Nearing Completion</v>
      </c>
      <c r="H61" s="92" cm="1">
        <f t="array" ref="H61">IFERROR(MROUND(AVERAGE(_xlfn._xlws.FILTER('Profile Viewer'!I:I,ISNUMBER(SEARCH(_xlfn.TEXTAFTER(_xlfn.TEXTBEFORE('Progress Reports'!F61,")"),"("),'Profile Viewer'!B:B)),"")),0.25),"No Data")</f>
        <v>4</v>
      </c>
      <c r="I61" s="92" t="str">
        <f t="shared" si="2"/>
        <v>PR.IR</v>
      </c>
      <c r="J61" s="65" t="str">
        <v>GV.RR-02</v>
      </c>
      <c r="K61" s="102" t="str" cm="1">
        <f t="array" aca="1" ref="K61" ca="1">_xlfn.XLOOKUP(TRUNC(L61),OFFSET(ProgressMatrix,,,,1),OFFSET(ProgressMatrix,,1,,1),"No Data")</f>
        <v>Started</v>
      </c>
      <c r="L61" s="92" cm="1">
        <f t="array" ref="L61">IFERROR(_xlfn._xlws.FILTER('Profile Viewer'!I:I,ISNUMBER(SEARCH('Progress Reports'!J61,'Profile Viewer'!B:B)),""),"No Data")</f>
        <v>2</v>
      </c>
      <c r="M61" s="92"/>
      <c r="N61" s="92"/>
      <c r="O61" s="92"/>
      <c r="P61" s="92"/>
      <c r="Q61" s="92"/>
      <c r="R61" s="105"/>
    </row>
    <row r="62" spans="1:18" ht="28.5" x14ac:dyDescent="0.2">
      <c r="A62" s="91"/>
      <c r="B62" s="74"/>
      <c r="C62" s="95"/>
      <c r="D62" s="95"/>
      <c r="E62" s="74"/>
      <c r="F62" s="68" t="str">
        <v>Continuous Monitoring (DE.CM)</v>
      </c>
      <c r="G62" s="36" t="str" cm="1">
        <f t="array" aca="1" ref="G62" ca="1">_xlfn.XLOOKUP(TRUNC(H62),OFFSET(ProgressMatrix,,,,1),OFFSET(ProgressMatrix,,1,,1),"No Data")</f>
        <v>Nearing Completion</v>
      </c>
      <c r="H62" s="92" cm="1">
        <f t="array" ref="H62">IFERROR(MROUND(AVERAGE(_xlfn._xlws.FILTER('Profile Viewer'!I:I,ISNUMBER(SEARCH(_xlfn.TEXTAFTER(_xlfn.TEXTBEFORE('Progress Reports'!F62,")"),"("),'Profile Viewer'!B:B)),"")),0.25),"No Data")</f>
        <v>4.25</v>
      </c>
      <c r="I62" s="92" t="str">
        <f t="shared" si="2"/>
        <v>DE.CM</v>
      </c>
      <c r="J62" s="65" t="str">
        <v>GV.RR-03</v>
      </c>
      <c r="K62" s="102" t="str" cm="1">
        <f t="array" aca="1" ref="K62" ca="1">_xlfn.XLOOKUP(TRUNC(L62),OFFSET(ProgressMatrix,,,,1),OFFSET(ProgressMatrix,,1,,1),"No Data")</f>
        <v>Started</v>
      </c>
      <c r="L62" s="92" cm="1">
        <f t="array" ref="L62">IFERROR(_xlfn._xlws.FILTER('Profile Viewer'!I:I,ISNUMBER(SEARCH('Progress Reports'!J62,'Profile Viewer'!B:B)),""),"No Data")</f>
        <v>2</v>
      </c>
      <c r="M62" s="92"/>
      <c r="N62" s="92"/>
      <c r="O62" s="92"/>
      <c r="P62" s="92"/>
      <c r="Q62" s="92"/>
      <c r="R62" s="105"/>
    </row>
    <row r="63" spans="1:18" ht="28.5" x14ac:dyDescent="0.2">
      <c r="A63" s="91"/>
      <c r="B63" s="74"/>
      <c r="C63" s="95"/>
      <c r="D63" s="95"/>
      <c r="E63" s="74"/>
      <c r="F63" s="68" t="str">
        <v>Adverse Event Analysis (DE.AE)</v>
      </c>
      <c r="G63" s="36" t="str" cm="1">
        <f t="array" aca="1" ref="G63" ca="1">_xlfn.XLOOKUP(TRUNC(H63),OFFSET(ProgressMatrix,,,,1),OFFSET(ProgressMatrix,,1,,1),"No Data")</f>
        <v>Nearing Completion</v>
      </c>
      <c r="H63" s="92" cm="1">
        <f t="array" ref="H63">IFERROR(MROUND(AVERAGE(_xlfn._xlws.FILTER('Profile Viewer'!I:I,ISNUMBER(SEARCH(_xlfn.TEXTAFTER(_xlfn.TEXTBEFORE('Progress Reports'!F63,")"),"("),'Profile Viewer'!B:B)),"")),0.25),"No Data")</f>
        <v>4.25</v>
      </c>
      <c r="I63" s="92" t="str">
        <f t="shared" si="2"/>
        <v>DE.AE</v>
      </c>
      <c r="J63" s="65" t="str">
        <v>GV.RR-04</v>
      </c>
      <c r="K63" s="102" t="str" cm="1">
        <f t="array" aca="1" ref="K63" ca="1">_xlfn.XLOOKUP(TRUNC(L63),OFFSET(ProgressMatrix,,,,1),OFFSET(ProgressMatrix,,1,,1),"No Data")</f>
        <v>Started</v>
      </c>
      <c r="L63" s="92" cm="1">
        <f t="array" ref="L63">IFERROR(_xlfn._xlws.FILTER('Profile Viewer'!I:I,ISNUMBER(SEARCH('Progress Reports'!J63,'Profile Viewer'!B:B)),""),"No Data")</f>
        <v>2</v>
      </c>
      <c r="M63" s="92"/>
      <c r="N63" s="92"/>
      <c r="O63" s="92"/>
      <c r="P63" s="92"/>
      <c r="Q63" s="92"/>
      <c r="R63" s="105"/>
    </row>
    <row r="64" spans="1:18" ht="28.5" x14ac:dyDescent="0.2">
      <c r="A64" s="91"/>
      <c r="B64" s="74"/>
      <c r="C64" s="95"/>
      <c r="D64" s="95"/>
      <c r="E64" s="74"/>
      <c r="F64" s="69" t="str">
        <v>Incident Management (RS.MA)</v>
      </c>
      <c r="G64" s="36" t="str" cm="1">
        <f t="array" aca="1" ref="G64" ca="1">_xlfn.XLOOKUP(TRUNC(H64),OFFSET(ProgressMatrix,,,,1),OFFSET(ProgressMatrix,,1,,1),"No Data")</f>
        <v>Not Started</v>
      </c>
      <c r="H64" s="92" cm="1">
        <f t="array" ref="H64">IFERROR(MROUND(AVERAGE(_xlfn._xlws.FILTER('Profile Viewer'!I:I,ISNUMBER(SEARCH(_xlfn.TEXTAFTER(_xlfn.TEXTBEFORE('Progress Reports'!F64,")"),"("),'Profile Viewer'!B:B)),"")),0.25),"No Data")</f>
        <v>0.75</v>
      </c>
      <c r="I64" s="92" t="str">
        <f t="shared" si="2"/>
        <v>RS.MA</v>
      </c>
      <c r="J64" s="65" t="str">
        <v>GV.PO-01</v>
      </c>
      <c r="K64" s="102" t="str" cm="1">
        <f t="array" aca="1" ref="K64" ca="1">_xlfn.XLOOKUP(TRUNC(L64),OFFSET(ProgressMatrix,,,,1),OFFSET(ProgressMatrix,,1,,1),"No Data")</f>
        <v>Planned</v>
      </c>
      <c r="L64" s="92" cm="1">
        <f t="array" ref="L64">IFERROR(_xlfn._xlws.FILTER('Profile Viewer'!I:I,ISNUMBER(SEARCH('Progress Reports'!J64,'Profile Viewer'!B:B)),""),"No Data")</f>
        <v>1</v>
      </c>
      <c r="M64" s="92"/>
      <c r="N64" s="92"/>
      <c r="O64" s="92"/>
      <c r="P64" s="92"/>
      <c r="Q64" s="92"/>
      <c r="R64" s="105"/>
    </row>
    <row r="65" spans="1:18" x14ac:dyDescent="0.2">
      <c r="A65" s="91"/>
      <c r="B65" s="74"/>
      <c r="C65" s="95"/>
      <c r="D65" s="95"/>
      <c r="E65" s="74"/>
      <c r="F65" s="69" t="str">
        <v>Incident Analysis (RS.AN)</v>
      </c>
      <c r="G65" s="36" t="str" cm="1">
        <f t="array" aca="1" ref="G65" ca="1">_xlfn.XLOOKUP(TRUNC(H65),OFFSET(ProgressMatrix,,,,1),OFFSET(ProgressMatrix,,1,,1),"No Data")</f>
        <v>Planned</v>
      </c>
      <c r="H65" s="92" cm="1">
        <f t="array" ref="H65">IFERROR(MROUND(AVERAGE(_xlfn._xlws.FILTER('Profile Viewer'!I:I,ISNUMBER(SEARCH(_xlfn.TEXTAFTER(_xlfn.TEXTBEFORE('Progress Reports'!F65,")"),"("),'Profile Viewer'!B:B)),"")),0.25),"No Data")</f>
        <v>1.5</v>
      </c>
      <c r="I65" s="92" t="str">
        <f t="shared" si="2"/>
        <v>RS.AN</v>
      </c>
      <c r="J65" s="65" t="str">
        <v>GV.PO-02</v>
      </c>
      <c r="K65" s="102" t="str" cm="1">
        <f t="array" aca="1" ref="K65" ca="1">_xlfn.XLOOKUP(TRUNC(L65),OFFSET(ProgressMatrix,,,,1),OFFSET(ProgressMatrix,,1,,1),"No Data")</f>
        <v>Planned</v>
      </c>
      <c r="L65" s="92" cm="1">
        <f t="array" ref="L65">IFERROR(_xlfn._xlws.FILTER('Profile Viewer'!I:I,ISNUMBER(SEARCH('Progress Reports'!J65,'Profile Viewer'!B:B)),""),"No Data")</f>
        <v>1</v>
      </c>
      <c r="M65" s="92"/>
      <c r="N65" s="92"/>
      <c r="O65" s="92"/>
      <c r="P65" s="92"/>
      <c r="Q65" s="92"/>
      <c r="R65" s="105"/>
    </row>
    <row r="66" spans="1:18" ht="42.75" x14ac:dyDescent="0.2">
      <c r="A66" s="91"/>
      <c r="B66" s="74"/>
      <c r="C66" s="95"/>
      <c r="D66" s="95"/>
      <c r="E66" s="74"/>
      <c r="F66" s="69" t="str">
        <v>Incident Response Reporting and Communication (RS.CO)</v>
      </c>
      <c r="G66" s="36" t="str" cm="1">
        <f t="array" aca="1" ref="G66" ca="1">_xlfn.XLOOKUP(TRUNC(H66),OFFSET(ProgressMatrix,,,,1),OFFSET(ProgressMatrix,,1,,1),"No Data")</f>
        <v>Started</v>
      </c>
      <c r="H66" s="92" cm="1">
        <f t="array" ref="H66">IFERROR(MROUND(AVERAGE(_xlfn._xlws.FILTER('Profile Viewer'!I:I,ISNUMBER(SEARCH(_xlfn.TEXTAFTER(_xlfn.TEXTBEFORE('Progress Reports'!F66,")"),"("),'Profile Viewer'!B:B)),"")),0.25),"No Data")</f>
        <v>2.25</v>
      </c>
      <c r="I66" s="92" t="str">
        <f t="shared" si="2"/>
        <v>RS.CO</v>
      </c>
      <c r="J66" s="65" t="str">
        <v>GV.OV-01</v>
      </c>
      <c r="K66" s="102" t="str" cm="1">
        <f t="array" aca="1" ref="K66" ca="1">_xlfn.XLOOKUP(TRUNC(L66),OFFSET(ProgressMatrix,,,,1),OFFSET(ProgressMatrix,,1,,1),"No Data")</f>
        <v>Started</v>
      </c>
      <c r="L66" s="92" cm="1">
        <f t="array" ref="L66">IFERROR(_xlfn._xlws.FILTER('Profile Viewer'!I:I,ISNUMBER(SEARCH('Progress Reports'!J66,'Profile Viewer'!B:B)),""),"No Data")</f>
        <v>2</v>
      </c>
      <c r="M66" s="92"/>
      <c r="N66" s="92"/>
      <c r="O66" s="92"/>
      <c r="P66" s="92"/>
      <c r="Q66" s="92"/>
      <c r="R66" s="105"/>
    </row>
    <row r="67" spans="1:18" x14ac:dyDescent="0.2">
      <c r="A67" s="91"/>
      <c r="B67" s="74"/>
      <c r="C67" s="95"/>
      <c r="D67" s="95"/>
      <c r="E67" s="74"/>
      <c r="F67" s="69" t="str">
        <v>Incident Mitigation (RS.MI)</v>
      </c>
      <c r="G67" s="36" t="str" cm="1">
        <f t="array" aca="1" ref="G67" ca="1">_xlfn.XLOOKUP(TRUNC(H67),OFFSET(ProgressMatrix,,,,1),OFFSET(ProgressMatrix,,1,,1),"No Data")</f>
        <v>Planned</v>
      </c>
      <c r="H67" s="92" cm="1">
        <f t="array" ref="H67">IFERROR(MROUND(AVERAGE(_xlfn._xlws.FILTER('Profile Viewer'!I:I,ISNUMBER(SEARCH(_xlfn.TEXTAFTER(_xlfn.TEXTBEFORE('Progress Reports'!F67,")"),"("),'Profile Viewer'!B:B)),"")),0.25),"No Data")</f>
        <v>1.25</v>
      </c>
      <c r="I67" s="92" t="str">
        <f t="shared" si="2"/>
        <v>RS.MI</v>
      </c>
      <c r="J67" s="65" t="str">
        <v>GV.OV-02</v>
      </c>
      <c r="K67" s="102" t="str" cm="1">
        <f t="array" aca="1" ref="K67" ca="1">_xlfn.XLOOKUP(TRUNC(L67),OFFSET(ProgressMatrix,,,,1),OFFSET(ProgressMatrix,,1,,1),"No Data")</f>
        <v>Started</v>
      </c>
      <c r="L67" s="92" cm="1">
        <f t="array" ref="L67">IFERROR(_xlfn._xlws.FILTER('Profile Viewer'!I:I,ISNUMBER(SEARCH('Progress Reports'!J67,'Profile Viewer'!B:B)),""),"No Data")</f>
        <v>2</v>
      </c>
      <c r="M67" s="92"/>
      <c r="N67" s="92"/>
      <c r="O67" s="92"/>
      <c r="P67" s="92"/>
      <c r="Q67" s="92"/>
      <c r="R67" s="105"/>
    </row>
    <row r="68" spans="1:18" ht="28.5" x14ac:dyDescent="0.2">
      <c r="A68" s="91"/>
      <c r="B68" s="74"/>
      <c r="C68" s="95"/>
      <c r="D68" s="95"/>
      <c r="E68" s="74"/>
      <c r="F68" s="71" t="str">
        <v>Incident Recovery Plan Execution (RC.RP)</v>
      </c>
      <c r="G68" s="36" t="str" cm="1">
        <f t="array" aca="1" ref="G68" ca="1">_xlfn.XLOOKUP(TRUNC(H68),OFFSET(ProgressMatrix,,,,1),OFFSET(ProgressMatrix,,1,,1),"No Data")</f>
        <v>Not Started</v>
      </c>
      <c r="H68" s="92" cm="1">
        <f t="array" ref="H68">IFERROR(MROUND(AVERAGE(_xlfn._xlws.FILTER('Profile Viewer'!I:I,ISNUMBER(SEARCH(_xlfn.TEXTAFTER(_xlfn.TEXTBEFORE('Progress Reports'!F68,")"),"("),'Profile Viewer'!B:B)),"")),0.25),"No Data")</f>
        <v>0.75</v>
      </c>
      <c r="I68" s="92" t="str">
        <f t="shared" si="2"/>
        <v>RC.RP</v>
      </c>
      <c r="J68" s="65" t="str">
        <v>GV.OV-03</v>
      </c>
      <c r="K68" s="102" t="str" cm="1">
        <f t="array" aca="1" ref="K68" ca="1">_xlfn.XLOOKUP(TRUNC(L68),OFFSET(ProgressMatrix,,,,1),OFFSET(ProgressMatrix,,1,,1),"No Data")</f>
        <v>Started</v>
      </c>
      <c r="L68" s="92" cm="1">
        <f t="array" ref="L68">IFERROR(_xlfn._xlws.FILTER('Profile Viewer'!I:I,ISNUMBER(SEARCH('Progress Reports'!J68,'Profile Viewer'!B:B)),""),"No Data")</f>
        <v>2</v>
      </c>
      <c r="M68" s="92"/>
      <c r="N68" s="92"/>
      <c r="O68" s="92"/>
      <c r="P68" s="92"/>
      <c r="Q68" s="92"/>
      <c r="R68" s="105"/>
    </row>
    <row r="69" spans="1:18" ht="29.25" thickBot="1" x14ac:dyDescent="0.25">
      <c r="A69" s="91"/>
      <c r="B69" s="74"/>
      <c r="C69" s="95"/>
      <c r="D69" s="95"/>
      <c r="E69" s="74"/>
      <c r="F69" s="70" t="str">
        <v>Incident Recovery Communication (RC.CO)</v>
      </c>
      <c r="G69" s="37" t="str" cm="1">
        <f t="array" aca="1" ref="G69" ca="1">_xlfn.XLOOKUP(TRUNC(H69),OFFSET(ProgressMatrix,,,,1),OFFSET(ProgressMatrix,,1,,1),"No Data")</f>
        <v>Mid-Project</v>
      </c>
      <c r="H69" s="92" cm="1">
        <f t="array" ref="H69">IFERROR(MROUND(AVERAGE(_xlfn._xlws.FILTER('Profile Viewer'!I:I,ISNUMBER(SEARCH(_xlfn.TEXTAFTER(_xlfn.TEXTBEFORE('Progress Reports'!F69,")"),"("),'Profile Viewer'!B:B)),"")),0.25),"No Data")</f>
        <v>3.25</v>
      </c>
      <c r="I69" s="92" t="str">
        <f t="shared" si="2"/>
        <v>RC.CO</v>
      </c>
      <c r="J69" s="65" t="str">
        <v>GV.SC-01</v>
      </c>
      <c r="K69" s="102" t="str" cm="1">
        <f t="array" aca="1" ref="K69" ca="1">_xlfn.XLOOKUP(TRUNC(L69),OFFSET(ProgressMatrix,,,,1),OFFSET(ProgressMatrix,,1,,1),"No Data")</f>
        <v>Mid-Project</v>
      </c>
      <c r="L69" s="92" cm="1">
        <f t="array" ref="L69">IFERROR(_xlfn._xlws.FILTER('Profile Viewer'!I:I,ISNUMBER(SEARCH('Progress Reports'!J69,'Profile Viewer'!B:B)),""),"No Data")</f>
        <v>3</v>
      </c>
      <c r="M69" s="92"/>
      <c r="N69" s="92"/>
      <c r="O69" s="92"/>
      <c r="P69" s="92"/>
      <c r="Q69" s="92"/>
      <c r="R69" s="105"/>
    </row>
    <row r="70" spans="1:18" ht="28.5" x14ac:dyDescent="0.2">
      <c r="A70" s="91"/>
      <c r="B70" s="74"/>
      <c r="C70" s="95"/>
      <c r="D70" s="95"/>
      <c r="E70" s="74"/>
      <c r="F70" s="74"/>
      <c r="G70" s="74"/>
      <c r="H70" s="74"/>
      <c r="I70" s="74"/>
      <c r="J70" s="65" t="str">
        <v>GV.SC-02</v>
      </c>
      <c r="K70" s="102" t="str" cm="1">
        <f t="array" aca="1" ref="K70" ca="1">_xlfn.XLOOKUP(TRUNC(L70),OFFSET(ProgressMatrix,,,,1),OFFSET(ProgressMatrix,,1,,1),"No Data")</f>
        <v>Nearing Completion</v>
      </c>
      <c r="L70" s="92" cm="1">
        <f t="array" ref="L70">IFERROR(_xlfn._xlws.FILTER('Profile Viewer'!I:I,ISNUMBER(SEARCH('Progress Reports'!J70,'Profile Viewer'!B:B)),""),"No Data")</f>
        <v>4</v>
      </c>
      <c r="M70" s="92"/>
      <c r="N70" s="92"/>
      <c r="O70" s="92"/>
      <c r="P70" s="92"/>
      <c r="Q70" s="92"/>
      <c r="R70" s="105"/>
    </row>
    <row r="71" spans="1:18" ht="28.5" x14ac:dyDescent="0.2">
      <c r="A71" s="91"/>
      <c r="B71" s="74"/>
      <c r="C71" s="95"/>
      <c r="D71" s="95"/>
      <c r="E71" s="74"/>
      <c r="F71" s="74"/>
      <c r="G71" s="74"/>
      <c r="H71" s="74"/>
      <c r="I71" s="74"/>
      <c r="J71" s="65" t="str">
        <v>GV.SC-03</v>
      </c>
      <c r="K71" s="102" t="str" cm="1">
        <f t="array" aca="1" ref="K71" ca="1">_xlfn.XLOOKUP(TRUNC(L71),OFFSET(ProgressMatrix,,,,1),OFFSET(ProgressMatrix,,1,,1),"No Data")</f>
        <v>Nearing Completion</v>
      </c>
      <c r="L71" s="92" cm="1">
        <f t="array" ref="L71">IFERROR(_xlfn._xlws.FILTER('Profile Viewer'!I:I,ISNUMBER(SEARCH('Progress Reports'!J71,'Profile Viewer'!B:B)),""),"No Data")</f>
        <v>4</v>
      </c>
      <c r="M71" s="92"/>
      <c r="N71" s="92"/>
      <c r="O71" s="92"/>
      <c r="P71" s="92"/>
      <c r="Q71" s="92"/>
      <c r="R71" s="105"/>
    </row>
    <row r="72" spans="1:18" ht="28.5" x14ac:dyDescent="0.2">
      <c r="A72" s="91"/>
      <c r="B72" s="74"/>
      <c r="C72" s="95"/>
      <c r="D72" s="95"/>
      <c r="E72" s="74"/>
      <c r="F72" s="74"/>
      <c r="G72" s="74"/>
      <c r="H72" s="74"/>
      <c r="I72" s="74"/>
      <c r="J72" s="65" t="str">
        <v>GV.SC-04</v>
      </c>
      <c r="K72" s="102" t="str" cm="1">
        <f t="array" aca="1" ref="K72" ca="1">_xlfn.XLOOKUP(TRUNC(L72),OFFSET(ProgressMatrix,,,,1),OFFSET(ProgressMatrix,,1,,1),"No Data")</f>
        <v>Nearing Completion</v>
      </c>
      <c r="L72" s="92" cm="1">
        <f t="array" ref="L72">IFERROR(_xlfn._xlws.FILTER('Profile Viewer'!I:I,ISNUMBER(SEARCH('Progress Reports'!J72,'Profile Viewer'!B:B)),""),"No Data")</f>
        <v>4</v>
      </c>
      <c r="M72" s="92"/>
      <c r="N72" s="92"/>
      <c r="O72" s="92"/>
      <c r="P72" s="92"/>
      <c r="Q72" s="92"/>
      <c r="R72" s="105"/>
    </row>
    <row r="73" spans="1:18" ht="28.5" x14ac:dyDescent="0.2">
      <c r="A73" s="91"/>
      <c r="B73" s="74"/>
      <c r="C73" s="95"/>
      <c r="D73" s="95"/>
      <c r="E73" s="74"/>
      <c r="F73" s="74"/>
      <c r="G73" s="74"/>
      <c r="H73" s="74"/>
      <c r="I73" s="74"/>
      <c r="J73" s="65" t="str">
        <v>GV.SC-05</v>
      </c>
      <c r="K73" s="102" t="str" cm="1">
        <f t="array" aca="1" ref="K73" ca="1">_xlfn.XLOOKUP(TRUNC(L73),OFFSET(ProgressMatrix,,,,1),OFFSET(ProgressMatrix,,1,,1),"No Data")</f>
        <v>Nearing Completion</v>
      </c>
      <c r="L73" s="92" cm="1">
        <f t="array" ref="L73">IFERROR(_xlfn._xlws.FILTER('Profile Viewer'!I:I,ISNUMBER(SEARCH('Progress Reports'!J73,'Profile Viewer'!B:B)),""),"No Data")</f>
        <v>4</v>
      </c>
      <c r="M73" s="92"/>
      <c r="N73" s="92"/>
      <c r="O73" s="92"/>
      <c r="P73" s="92"/>
      <c r="Q73" s="92"/>
      <c r="R73" s="105"/>
    </row>
    <row r="74" spans="1:18" ht="28.5" x14ac:dyDescent="0.2">
      <c r="A74" s="91"/>
      <c r="B74" s="74"/>
      <c r="C74" s="95"/>
      <c r="D74" s="95"/>
      <c r="E74" s="74"/>
      <c r="F74" s="74"/>
      <c r="G74" s="74"/>
      <c r="H74" s="74"/>
      <c r="I74" s="74"/>
      <c r="J74" s="65" t="str">
        <v>GV.SC-06</v>
      </c>
      <c r="K74" s="102" t="str" cm="1">
        <f t="array" aca="1" ref="K74" ca="1">_xlfn.XLOOKUP(TRUNC(L74),OFFSET(ProgressMatrix,,,,1),OFFSET(ProgressMatrix,,1,,1),"No Data")</f>
        <v>Nearing Completion</v>
      </c>
      <c r="L74" s="92" cm="1">
        <f t="array" ref="L74">IFERROR(_xlfn._xlws.FILTER('Profile Viewer'!I:I,ISNUMBER(SEARCH('Progress Reports'!J74,'Profile Viewer'!B:B)),""),"No Data")</f>
        <v>4</v>
      </c>
      <c r="M74" s="92"/>
      <c r="N74" s="92"/>
      <c r="O74" s="92"/>
      <c r="P74" s="92"/>
      <c r="Q74" s="92"/>
      <c r="R74" s="105"/>
    </row>
    <row r="75" spans="1:18" ht="28.5" x14ac:dyDescent="0.2">
      <c r="A75" s="91"/>
      <c r="B75" s="74"/>
      <c r="C75" s="95"/>
      <c r="D75" s="95"/>
      <c r="E75" s="74"/>
      <c r="F75" s="74"/>
      <c r="G75" s="74"/>
      <c r="H75" s="74"/>
      <c r="I75" s="74"/>
      <c r="J75" s="65" t="str">
        <v>GV.SC-07</v>
      </c>
      <c r="K75" s="102" t="str" cm="1">
        <f t="array" aca="1" ref="K75" ca="1">_xlfn.XLOOKUP(TRUNC(L75),OFFSET(ProgressMatrix,,,,1),OFFSET(ProgressMatrix,,1,,1),"No Data")</f>
        <v>Nearing Completion</v>
      </c>
      <c r="L75" s="92" cm="1">
        <f t="array" ref="L75">IFERROR(_xlfn._xlws.FILTER('Profile Viewer'!I:I,ISNUMBER(SEARCH('Progress Reports'!J75,'Profile Viewer'!B:B)),""),"No Data")</f>
        <v>4</v>
      </c>
      <c r="M75" s="92"/>
      <c r="N75" s="92"/>
      <c r="O75" s="92"/>
      <c r="P75" s="92"/>
      <c r="Q75" s="92"/>
      <c r="R75" s="105"/>
    </row>
    <row r="76" spans="1:18" ht="28.5" x14ac:dyDescent="0.2">
      <c r="A76" s="91"/>
      <c r="B76" s="74"/>
      <c r="C76" s="95"/>
      <c r="D76" s="95"/>
      <c r="E76" s="74"/>
      <c r="F76" s="74"/>
      <c r="G76" s="74"/>
      <c r="H76" s="74"/>
      <c r="I76" s="74"/>
      <c r="J76" s="65" t="str">
        <v>GV.SC-08</v>
      </c>
      <c r="K76" s="102" t="str" cm="1">
        <f t="array" aca="1" ref="K76" ca="1">_xlfn.XLOOKUP(TRUNC(L76),OFFSET(ProgressMatrix,,,,1),OFFSET(ProgressMatrix,,1,,1),"No Data")</f>
        <v>Nearing Completion</v>
      </c>
      <c r="L76" s="92" cm="1">
        <f t="array" ref="L76">IFERROR(_xlfn._xlws.FILTER('Profile Viewer'!I:I,ISNUMBER(SEARCH('Progress Reports'!J76,'Profile Viewer'!B:B)),""),"No Data")</f>
        <v>4</v>
      </c>
      <c r="M76" s="92"/>
      <c r="N76" s="92"/>
      <c r="O76" s="92"/>
      <c r="P76" s="92"/>
      <c r="Q76" s="92"/>
      <c r="R76" s="105"/>
    </row>
    <row r="77" spans="1:18" ht="28.5" x14ac:dyDescent="0.2">
      <c r="A77" s="91"/>
      <c r="B77" s="74"/>
      <c r="C77" s="95"/>
      <c r="D77" s="95"/>
      <c r="E77" s="74"/>
      <c r="F77" s="74"/>
      <c r="G77" s="74"/>
      <c r="H77" s="74"/>
      <c r="I77" s="74"/>
      <c r="J77" s="65" t="str">
        <v>GV.SC-09</v>
      </c>
      <c r="K77" s="102" t="str" cm="1">
        <f t="array" aca="1" ref="K77" ca="1">_xlfn.XLOOKUP(TRUNC(L77),OFFSET(ProgressMatrix,,,,1),OFFSET(ProgressMatrix,,1,,1),"No Data")</f>
        <v>Nearing Completion</v>
      </c>
      <c r="L77" s="92" cm="1">
        <f t="array" ref="L77">IFERROR(_xlfn._xlws.FILTER('Profile Viewer'!I:I,ISNUMBER(SEARCH('Progress Reports'!J77,'Profile Viewer'!B:B)),""),"No Data")</f>
        <v>4</v>
      </c>
      <c r="M77" s="92"/>
      <c r="N77" s="92"/>
      <c r="O77" s="92"/>
      <c r="P77" s="92"/>
      <c r="Q77" s="92"/>
      <c r="R77" s="105"/>
    </row>
    <row r="78" spans="1:18" ht="28.5" x14ac:dyDescent="0.2">
      <c r="A78" s="91"/>
      <c r="B78" s="74"/>
      <c r="C78" s="95"/>
      <c r="D78" s="95"/>
      <c r="E78" s="74"/>
      <c r="F78" s="74"/>
      <c r="G78" s="74"/>
      <c r="H78" s="74"/>
      <c r="I78" s="74"/>
      <c r="J78" s="65" t="str">
        <v>GV.SC-10</v>
      </c>
      <c r="K78" s="102" t="str" cm="1">
        <f t="array" aca="1" ref="K78" ca="1">_xlfn.XLOOKUP(TRUNC(L78),OFFSET(ProgressMatrix,,,,1),OFFSET(ProgressMatrix,,1,,1),"No Data")</f>
        <v>Nearing Completion</v>
      </c>
      <c r="L78" s="92" cm="1">
        <f t="array" ref="L78">IFERROR(_xlfn._xlws.FILTER('Profile Viewer'!I:I,ISNUMBER(SEARCH('Progress Reports'!J78,'Profile Viewer'!B:B)),""),"No Data")</f>
        <v>4</v>
      </c>
      <c r="M78" s="92"/>
      <c r="N78" s="92"/>
      <c r="O78" s="92"/>
      <c r="P78" s="92"/>
      <c r="Q78" s="92"/>
      <c r="R78" s="105"/>
    </row>
    <row r="79" spans="1:18" ht="28.5" x14ac:dyDescent="0.2">
      <c r="A79" s="91"/>
      <c r="B79" s="74"/>
      <c r="C79" s="95"/>
      <c r="D79" s="95"/>
      <c r="E79" s="74"/>
      <c r="F79" s="74"/>
      <c r="G79" s="74"/>
      <c r="H79" s="74"/>
      <c r="I79" s="74"/>
      <c r="J79" s="66" t="str">
        <v>ID.AM-01</v>
      </c>
      <c r="K79" s="102" t="str" cm="1">
        <f t="array" aca="1" ref="K79" ca="1">_xlfn.XLOOKUP(TRUNC(L79),OFFSET(ProgressMatrix,,,,1),OFFSET(ProgressMatrix,,1,,1),"No Data")</f>
        <v>Nearing Completion</v>
      </c>
      <c r="L79" s="92" cm="1">
        <f t="array" ref="L79">IFERROR(_xlfn._xlws.FILTER('Profile Viewer'!I:I,ISNUMBER(SEARCH('Progress Reports'!J79,'Profile Viewer'!B:B)),""),"No Data")</f>
        <v>4</v>
      </c>
      <c r="M79" s="92"/>
      <c r="N79" s="92"/>
      <c r="O79" s="92"/>
      <c r="P79" s="92"/>
      <c r="Q79" s="92"/>
      <c r="R79" s="105"/>
    </row>
    <row r="80" spans="1:18" ht="28.5" x14ac:dyDescent="0.2">
      <c r="A80" s="91"/>
      <c r="B80" s="74"/>
      <c r="C80" s="95"/>
      <c r="D80" s="95"/>
      <c r="E80" s="74"/>
      <c r="F80" s="74"/>
      <c r="G80" s="74"/>
      <c r="H80" s="74"/>
      <c r="I80" s="74"/>
      <c r="J80" s="66" t="str">
        <v>ID.AM-02</v>
      </c>
      <c r="K80" s="102" t="str" cm="1">
        <f t="array" aca="1" ref="K80" ca="1">_xlfn.XLOOKUP(TRUNC(L80),OFFSET(ProgressMatrix,,,,1),OFFSET(ProgressMatrix,,1,,1),"No Data")</f>
        <v>Nearing Completion</v>
      </c>
      <c r="L80" s="92" cm="1">
        <f t="array" ref="L80">IFERROR(_xlfn._xlws.FILTER('Profile Viewer'!I:I,ISNUMBER(SEARCH('Progress Reports'!J80,'Profile Viewer'!B:B)),""),"No Data")</f>
        <v>4</v>
      </c>
      <c r="M80" s="92"/>
      <c r="N80" s="92"/>
      <c r="O80" s="92"/>
      <c r="P80" s="92"/>
      <c r="Q80" s="92"/>
      <c r="R80" s="105"/>
    </row>
    <row r="81" spans="1:18" ht="28.5" x14ac:dyDescent="0.2">
      <c r="A81" s="91"/>
      <c r="B81" s="74"/>
      <c r="C81" s="95"/>
      <c r="D81" s="95"/>
      <c r="E81" s="74"/>
      <c r="F81" s="74"/>
      <c r="G81" s="74"/>
      <c r="H81" s="74"/>
      <c r="I81" s="74"/>
      <c r="J81" s="66" t="str">
        <v>ID.AM-03</v>
      </c>
      <c r="K81" s="102" t="str" cm="1">
        <f t="array" aca="1" ref="K81" ca="1">_xlfn.XLOOKUP(TRUNC(L81),OFFSET(ProgressMatrix,,,,1),OFFSET(ProgressMatrix,,1,,1),"No Data")</f>
        <v>Nearing Completion</v>
      </c>
      <c r="L81" s="92" cm="1">
        <f t="array" ref="L81">IFERROR(_xlfn._xlws.FILTER('Profile Viewer'!I:I,ISNUMBER(SEARCH('Progress Reports'!J81,'Profile Viewer'!B:B)),""),"No Data")</f>
        <v>4</v>
      </c>
      <c r="M81" s="92"/>
      <c r="N81" s="92"/>
      <c r="O81" s="92"/>
      <c r="P81" s="92"/>
      <c r="Q81" s="92"/>
      <c r="R81" s="105"/>
    </row>
    <row r="82" spans="1:18" ht="28.5" x14ac:dyDescent="0.2">
      <c r="A82" s="91"/>
      <c r="B82" s="74"/>
      <c r="C82" s="95"/>
      <c r="D82" s="95"/>
      <c r="E82" s="74"/>
      <c r="F82" s="74"/>
      <c r="G82" s="74"/>
      <c r="H82" s="74"/>
      <c r="I82" s="74"/>
      <c r="J82" s="66" t="str">
        <v>ID.AM-04</v>
      </c>
      <c r="K82" s="102" t="str" cm="1">
        <f t="array" aca="1" ref="K82" ca="1">_xlfn.XLOOKUP(TRUNC(L82),OFFSET(ProgressMatrix,,,,1),OFFSET(ProgressMatrix,,1,,1),"No Data")</f>
        <v>Nearing Completion</v>
      </c>
      <c r="L82" s="92" cm="1">
        <f t="array" ref="L82">IFERROR(_xlfn._xlws.FILTER('Profile Viewer'!I:I,ISNUMBER(SEARCH('Progress Reports'!J82,'Profile Viewer'!B:B)),""),"No Data")</f>
        <v>4</v>
      </c>
      <c r="M82" s="92"/>
      <c r="N82" s="92"/>
      <c r="O82" s="92"/>
      <c r="P82" s="92"/>
      <c r="Q82" s="92"/>
      <c r="R82" s="105"/>
    </row>
    <row r="83" spans="1:18" ht="28.5" x14ac:dyDescent="0.2">
      <c r="A83" s="91"/>
      <c r="B83" s="74"/>
      <c r="C83" s="95"/>
      <c r="D83" s="95"/>
      <c r="E83" s="74"/>
      <c r="F83" s="74"/>
      <c r="G83" s="74"/>
      <c r="H83" s="74"/>
      <c r="I83" s="74"/>
      <c r="J83" s="66" t="str">
        <v>ID.AM-05</v>
      </c>
      <c r="K83" s="102" t="str" cm="1">
        <f t="array" aca="1" ref="K83" ca="1">_xlfn.XLOOKUP(TRUNC(L83),OFFSET(ProgressMatrix,,,,1),OFFSET(ProgressMatrix,,1,,1),"No Data")</f>
        <v>Nearing Completion</v>
      </c>
      <c r="L83" s="92" cm="1">
        <f t="array" ref="L83">IFERROR(_xlfn._xlws.FILTER('Profile Viewer'!I:I,ISNUMBER(SEARCH('Progress Reports'!J83,'Profile Viewer'!B:B)),""),"No Data")</f>
        <v>4</v>
      </c>
      <c r="M83" s="92"/>
      <c r="N83" s="92"/>
      <c r="O83" s="92"/>
      <c r="P83" s="92"/>
      <c r="Q83" s="92"/>
      <c r="R83" s="105"/>
    </row>
    <row r="84" spans="1:18" ht="28.5" x14ac:dyDescent="0.2">
      <c r="A84" s="91"/>
      <c r="B84" s="74"/>
      <c r="C84" s="95"/>
      <c r="D84" s="95"/>
      <c r="E84" s="74"/>
      <c r="F84" s="74"/>
      <c r="G84" s="74"/>
      <c r="H84" s="74"/>
      <c r="I84" s="74"/>
      <c r="J84" s="66" t="str">
        <v>ID.AM-07</v>
      </c>
      <c r="K84" s="102" t="str" cm="1">
        <f t="array" aca="1" ref="K84" ca="1">_xlfn.XLOOKUP(TRUNC(L84),OFFSET(ProgressMatrix,,,,1),OFFSET(ProgressMatrix,,1,,1),"No Data")</f>
        <v>Nearing Completion</v>
      </c>
      <c r="L84" s="92" cm="1">
        <f t="array" ref="L84">IFERROR(_xlfn._xlws.FILTER('Profile Viewer'!I:I,ISNUMBER(SEARCH('Progress Reports'!J84,'Profile Viewer'!B:B)),""),"No Data")</f>
        <v>4</v>
      </c>
      <c r="M84" s="92"/>
      <c r="N84" s="92"/>
      <c r="O84" s="92"/>
      <c r="P84" s="92"/>
      <c r="Q84" s="92"/>
      <c r="R84" s="105"/>
    </row>
    <row r="85" spans="1:18" ht="28.5" x14ac:dyDescent="0.2">
      <c r="A85" s="91"/>
      <c r="B85" s="74"/>
      <c r="C85" s="95"/>
      <c r="D85" s="95"/>
      <c r="E85" s="74"/>
      <c r="F85" s="74"/>
      <c r="G85" s="74"/>
      <c r="H85" s="74"/>
      <c r="I85" s="74"/>
      <c r="J85" s="66" t="str">
        <v>ID.AM-08</v>
      </c>
      <c r="K85" s="102" t="str" cm="1">
        <f t="array" aca="1" ref="K85" ca="1">_xlfn.XLOOKUP(TRUNC(L85),OFFSET(ProgressMatrix,,,,1),OFFSET(ProgressMatrix,,1,,1),"No Data")</f>
        <v>Nearing Completion</v>
      </c>
      <c r="L85" s="92" cm="1">
        <f t="array" ref="L85">IFERROR(_xlfn._xlws.FILTER('Profile Viewer'!I:I,ISNUMBER(SEARCH('Progress Reports'!J85,'Profile Viewer'!B:B)),""),"No Data")</f>
        <v>4</v>
      </c>
      <c r="M85" s="92"/>
      <c r="N85" s="92"/>
      <c r="O85" s="92"/>
      <c r="P85" s="92"/>
      <c r="Q85" s="92"/>
      <c r="R85" s="105"/>
    </row>
    <row r="86" spans="1:18" x14ac:dyDescent="0.2">
      <c r="A86" s="91"/>
      <c r="B86" s="74"/>
      <c r="C86" s="95"/>
      <c r="D86" s="95"/>
      <c r="E86" s="74"/>
      <c r="F86" s="74"/>
      <c r="G86" s="74"/>
      <c r="H86" s="74"/>
      <c r="I86" s="74"/>
      <c r="J86" s="66" t="str">
        <v>ID.RA-01</v>
      </c>
      <c r="K86" s="102" t="str" cm="1">
        <f t="array" aca="1" ref="K86" ca="1">_xlfn.XLOOKUP(TRUNC(L86),OFFSET(ProgressMatrix,,,,1),OFFSET(ProgressMatrix,,1,,1),"No Data")</f>
        <v>Not Started</v>
      </c>
      <c r="L86" s="92" cm="1">
        <f t="array" ref="L86">IFERROR(_xlfn._xlws.FILTER('Profile Viewer'!I:I,ISNUMBER(SEARCH('Progress Reports'!J86,'Profile Viewer'!B:B)),""),"No Data")</f>
        <v>0</v>
      </c>
      <c r="M86" s="92"/>
      <c r="N86" s="92"/>
      <c r="O86" s="92"/>
      <c r="P86" s="92"/>
      <c r="Q86" s="92"/>
      <c r="R86" s="105"/>
    </row>
    <row r="87" spans="1:18" x14ac:dyDescent="0.2">
      <c r="A87" s="91"/>
      <c r="B87" s="74"/>
      <c r="C87" s="95"/>
      <c r="D87" s="95"/>
      <c r="E87" s="74"/>
      <c r="F87" s="74"/>
      <c r="G87" s="74"/>
      <c r="H87" s="74"/>
      <c r="I87" s="74"/>
      <c r="J87" s="66" t="str">
        <v>ID.RA-02</v>
      </c>
      <c r="K87" s="102" t="str" cm="1">
        <f t="array" aca="1" ref="K87" ca="1">_xlfn.XLOOKUP(TRUNC(L87),OFFSET(ProgressMatrix,,,,1),OFFSET(ProgressMatrix,,1,,1),"No Data")</f>
        <v>Started</v>
      </c>
      <c r="L87" s="92" cm="1">
        <f t="array" ref="L87">IFERROR(_xlfn._xlws.FILTER('Profile Viewer'!I:I,ISNUMBER(SEARCH('Progress Reports'!J87,'Profile Viewer'!B:B)),""),"No Data")</f>
        <v>2</v>
      </c>
      <c r="M87" s="92"/>
      <c r="N87" s="92"/>
      <c r="O87" s="92"/>
      <c r="P87" s="92"/>
      <c r="Q87" s="92"/>
      <c r="R87" s="105"/>
    </row>
    <row r="88" spans="1:18" x14ac:dyDescent="0.2">
      <c r="A88" s="91"/>
      <c r="B88" s="74"/>
      <c r="C88" s="95"/>
      <c r="D88" s="95"/>
      <c r="E88" s="74"/>
      <c r="F88" s="74"/>
      <c r="G88" s="74"/>
      <c r="H88" s="74"/>
      <c r="I88" s="74"/>
      <c r="J88" s="66" t="str">
        <v>ID.RA-03</v>
      </c>
      <c r="K88" s="102" t="str" cm="1">
        <f t="array" aca="1" ref="K88" ca="1">_xlfn.XLOOKUP(TRUNC(L88),OFFSET(ProgressMatrix,,,,1),OFFSET(ProgressMatrix,,1,,1),"No Data")</f>
        <v>Not Started</v>
      </c>
      <c r="L88" s="92" cm="1">
        <f t="array" ref="L88">IFERROR(_xlfn._xlws.FILTER('Profile Viewer'!I:I,ISNUMBER(SEARCH('Progress Reports'!J88,'Profile Viewer'!B:B)),""),"No Data")</f>
        <v>0</v>
      </c>
      <c r="M88" s="92"/>
      <c r="N88" s="92"/>
      <c r="O88" s="92"/>
      <c r="P88" s="92"/>
      <c r="Q88" s="92"/>
      <c r="R88" s="105"/>
    </row>
    <row r="89" spans="1:18" x14ac:dyDescent="0.2">
      <c r="A89" s="91"/>
      <c r="B89" s="74"/>
      <c r="C89" s="95"/>
      <c r="D89" s="95"/>
      <c r="E89" s="74"/>
      <c r="F89" s="74"/>
      <c r="G89" s="74"/>
      <c r="H89" s="74"/>
      <c r="I89" s="74"/>
      <c r="J89" s="66" t="str">
        <v>ID.RA-04</v>
      </c>
      <c r="K89" s="102" t="str" cm="1">
        <f t="array" aca="1" ref="K89" ca="1">_xlfn.XLOOKUP(TRUNC(L89),OFFSET(ProgressMatrix,,,,1),OFFSET(ProgressMatrix,,1,,1),"No Data")</f>
        <v>Started</v>
      </c>
      <c r="L89" s="92" cm="1">
        <f t="array" ref="L89">IFERROR(_xlfn._xlws.FILTER('Profile Viewer'!I:I,ISNUMBER(SEARCH('Progress Reports'!J89,'Profile Viewer'!B:B)),""),"No Data")</f>
        <v>2</v>
      </c>
      <c r="M89" s="92"/>
      <c r="N89" s="92"/>
      <c r="O89" s="92"/>
      <c r="P89" s="92"/>
      <c r="Q89" s="92"/>
      <c r="R89" s="105"/>
    </row>
    <row r="90" spans="1:18" x14ac:dyDescent="0.2">
      <c r="A90" s="91"/>
      <c r="B90" s="74"/>
      <c r="C90" s="95"/>
      <c r="D90" s="95"/>
      <c r="E90" s="74"/>
      <c r="F90" s="74"/>
      <c r="G90" s="74"/>
      <c r="H90" s="74"/>
      <c r="I90" s="74"/>
      <c r="J90" s="66" t="str">
        <v>ID.RA-05</v>
      </c>
      <c r="K90" s="102" t="str" cm="1">
        <f t="array" aca="1" ref="K90" ca="1">_xlfn.XLOOKUP(TRUNC(L90),OFFSET(ProgressMatrix,,,,1),OFFSET(ProgressMatrix,,1,,1),"No Data")</f>
        <v>Started</v>
      </c>
      <c r="L90" s="92" cm="1">
        <f t="array" ref="L90">IFERROR(_xlfn._xlws.FILTER('Profile Viewer'!I:I,ISNUMBER(SEARCH('Progress Reports'!J90,'Profile Viewer'!B:B)),""),"No Data")</f>
        <v>2</v>
      </c>
      <c r="M90" s="92"/>
      <c r="N90" s="92"/>
      <c r="O90" s="92"/>
      <c r="P90" s="92"/>
      <c r="Q90" s="92"/>
      <c r="R90" s="105"/>
    </row>
    <row r="91" spans="1:18" x14ac:dyDescent="0.2">
      <c r="A91" s="91"/>
      <c r="B91" s="74"/>
      <c r="C91" s="95"/>
      <c r="D91" s="95"/>
      <c r="E91" s="74"/>
      <c r="F91" s="74"/>
      <c r="G91" s="74"/>
      <c r="H91" s="74"/>
      <c r="I91" s="74"/>
      <c r="J91" s="66" t="str">
        <v>ID.RA-06</v>
      </c>
      <c r="K91" s="102" t="str" cm="1">
        <f t="array" aca="1" ref="K91" ca="1">_xlfn.XLOOKUP(TRUNC(L91),OFFSET(ProgressMatrix,,,,1),OFFSET(ProgressMatrix,,1,,1),"No Data")</f>
        <v>Started</v>
      </c>
      <c r="L91" s="92" cm="1">
        <f t="array" ref="L91">IFERROR(_xlfn._xlws.FILTER('Profile Viewer'!I:I,ISNUMBER(SEARCH('Progress Reports'!J91,'Profile Viewer'!B:B)),""),"No Data")</f>
        <v>2</v>
      </c>
      <c r="M91" s="92"/>
      <c r="N91" s="92"/>
      <c r="O91" s="92"/>
      <c r="P91" s="92"/>
      <c r="Q91" s="92"/>
      <c r="R91" s="105"/>
    </row>
    <row r="92" spans="1:18" x14ac:dyDescent="0.2">
      <c r="A92" s="91"/>
      <c r="B92" s="74"/>
      <c r="C92" s="95"/>
      <c r="D92" s="95"/>
      <c r="E92" s="74"/>
      <c r="F92" s="74"/>
      <c r="G92" s="74"/>
      <c r="H92" s="74"/>
      <c r="I92" s="74"/>
      <c r="J92" s="66" t="str">
        <v>ID.RA-07</v>
      </c>
      <c r="K92" s="102" t="str" cm="1">
        <f t="array" aca="1" ref="K92" ca="1">_xlfn.XLOOKUP(TRUNC(L92),OFFSET(ProgressMatrix,,,,1),OFFSET(ProgressMatrix,,1,,1),"No Data")</f>
        <v>Started</v>
      </c>
      <c r="L92" s="92" cm="1">
        <f t="array" ref="L92">IFERROR(_xlfn._xlws.FILTER('Profile Viewer'!I:I,ISNUMBER(SEARCH('Progress Reports'!J92,'Profile Viewer'!B:B)),""),"No Data")</f>
        <v>2</v>
      </c>
      <c r="M92" s="92"/>
      <c r="N92" s="92"/>
      <c r="O92" s="92"/>
      <c r="P92" s="92"/>
      <c r="Q92" s="92"/>
      <c r="R92" s="105"/>
    </row>
    <row r="93" spans="1:18" x14ac:dyDescent="0.2">
      <c r="A93" s="91"/>
      <c r="B93" s="74"/>
      <c r="C93" s="95"/>
      <c r="D93" s="95"/>
      <c r="E93" s="74"/>
      <c r="F93" s="74"/>
      <c r="G93" s="74"/>
      <c r="H93" s="74"/>
      <c r="I93" s="74"/>
      <c r="J93" s="66" t="str">
        <v>ID.RA-08</v>
      </c>
      <c r="K93" s="102" t="str" cm="1">
        <f t="array" aca="1" ref="K93" ca="1">_xlfn.XLOOKUP(TRUNC(L93),OFFSET(ProgressMatrix,,,,1),OFFSET(ProgressMatrix,,1,,1),"No Data")</f>
        <v>Not Started</v>
      </c>
      <c r="L93" s="92" cm="1">
        <f t="array" ref="L93">IFERROR(_xlfn._xlws.FILTER('Profile Viewer'!I:I,ISNUMBER(SEARCH('Progress Reports'!J93,'Profile Viewer'!B:B)),""),"No Data")</f>
        <v>0</v>
      </c>
      <c r="M93" s="92"/>
      <c r="N93" s="92"/>
      <c r="O93" s="92"/>
      <c r="P93" s="92"/>
      <c r="Q93" s="92"/>
      <c r="R93" s="105"/>
    </row>
    <row r="94" spans="1:18" x14ac:dyDescent="0.2">
      <c r="A94" s="91"/>
      <c r="B94" s="74"/>
      <c r="C94" s="95"/>
      <c r="D94" s="95"/>
      <c r="E94" s="74"/>
      <c r="F94" s="74"/>
      <c r="G94" s="74"/>
      <c r="H94" s="74"/>
      <c r="I94" s="74"/>
      <c r="J94" s="66" t="str">
        <v>ID.RA-09</v>
      </c>
      <c r="K94" s="102" t="str" cm="1">
        <f t="array" aca="1" ref="K94" ca="1">_xlfn.XLOOKUP(TRUNC(L94),OFFSET(ProgressMatrix,,,,1),OFFSET(ProgressMatrix,,1,,1),"No Data")</f>
        <v>Started</v>
      </c>
      <c r="L94" s="92" cm="1">
        <f t="array" ref="L94">IFERROR(_xlfn._xlws.FILTER('Profile Viewer'!I:I,ISNUMBER(SEARCH('Progress Reports'!J94,'Profile Viewer'!B:B)),""),"No Data")</f>
        <v>2</v>
      </c>
      <c r="M94" s="92"/>
      <c r="N94" s="92"/>
      <c r="O94" s="92"/>
      <c r="P94" s="92"/>
      <c r="Q94" s="92"/>
      <c r="R94" s="105"/>
    </row>
    <row r="95" spans="1:18" x14ac:dyDescent="0.2">
      <c r="A95" s="91"/>
      <c r="B95" s="74"/>
      <c r="C95" s="95"/>
      <c r="D95" s="95"/>
      <c r="E95" s="74"/>
      <c r="F95" s="74"/>
      <c r="G95" s="74"/>
      <c r="H95" s="74"/>
      <c r="I95" s="74"/>
      <c r="J95" s="66" t="str">
        <v>ID.RA-10</v>
      </c>
      <c r="K95" s="102" t="str" cm="1">
        <f t="array" aca="1" ref="K95" ca="1">_xlfn.XLOOKUP(TRUNC(L95),OFFSET(ProgressMatrix,,,,1),OFFSET(ProgressMatrix,,1,,1),"No Data")</f>
        <v>Started</v>
      </c>
      <c r="L95" s="92" cm="1">
        <f t="array" ref="L95">IFERROR(_xlfn._xlws.FILTER('Profile Viewer'!I:I,ISNUMBER(SEARCH('Progress Reports'!J95,'Profile Viewer'!B:B)),""),"No Data")</f>
        <v>2</v>
      </c>
      <c r="M95" s="92"/>
      <c r="N95" s="92"/>
      <c r="O95" s="92"/>
      <c r="P95" s="92"/>
      <c r="Q95" s="92"/>
      <c r="R95" s="105"/>
    </row>
    <row r="96" spans="1:18" x14ac:dyDescent="0.2">
      <c r="A96" s="91"/>
      <c r="B96" s="74"/>
      <c r="C96" s="95"/>
      <c r="D96" s="95"/>
      <c r="E96" s="74"/>
      <c r="F96" s="74"/>
      <c r="G96" s="74"/>
      <c r="H96" s="74"/>
      <c r="I96" s="74"/>
      <c r="J96" s="66" t="str">
        <v>ID.IM-01</v>
      </c>
      <c r="K96" s="102" t="str" cm="1">
        <f t="array" aca="1" ref="K96" ca="1">_xlfn.XLOOKUP(TRUNC(L96),OFFSET(ProgressMatrix,,,,1),OFFSET(ProgressMatrix,,1,,1),"No Data")</f>
        <v>Mid-Project</v>
      </c>
      <c r="L96" s="92" cm="1">
        <f t="array" ref="L96">IFERROR(_xlfn._xlws.FILTER('Profile Viewer'!I:I,ISNUMBER(SEARCH('Progress Reports'!J96,'Profile Viewer'!B:B)),""),"No Data")</f>
        <v>3</v>
      </c>
      <c r="M96" s="92"/>
      <c r="N96" s="92"/>
      <c r="O96" s="92"/>
      <c r="P96" s="92"/>
      <c r="Q96" s="92"/>
      <c r="R96" s="105"/>
    </row>
    <row r="97" spans="1:18" x14ac:dyDescent="0.2">
      <c r="A97" s="91"/>
      <c r="B97" s="74"/>
      <c r="C97" s="95"/>
      <c r="D97" s="95"/>
      <c r="E97" s="74"/>
      <c r="F97" s="74"/>
      <c r="G97" s="74"/>
      <c r="H97" s="74"/>
      <c r="I97" s="74"/>
      <c r="J97" s="66" t="str">
        <v>ID.IM-02</v>
      </c>
      <c r="K97" s="102" t="str" cm="1">
        <f t="array" aca="1" ref="K97" ca="1">_xlfn.XLOOKUP(TRUNC(L97),OFFSET(ProgressMatrix,,,,1),OFFSET(ProgressMatrix,,1,,1),"No Data")</f>
        <v>Mid-Project</v>
      </c>
      <c r="L97" s="92" cm="1">
        <f t="array" ref="L97">IFERROR(_xlfn._xlws.FILTER('Profile Viewer'!I:I,ISNUMBER(SEARCH('Progress Reports'!J97,'Profile Viewer'!B:B)),""),"No Data")</f>
        <v>3</v>
      </c>
      <c r="M97" s="92"/>
      <c r="N97" s="92"/>
      <c r="O97" s="92"/>
      <c r="P97" s="92"/>
      <c r="Q97" s="92"/>
      <c r="R97" s="105"/>
    </row>
    <row r="98" spans="1:18" x14ac:dyDescent="0.2">
      <c r="A98" s="91"/>
      <c r="B98" s="74"/>
      <c r="C98" s="95"/>
      <c r="D98" s="95"/>
      <c r="E98" s="74"/>
      <c r="F98" s="74"/>
      <c r="G98" s="74"/>
      <c r="H98" s="74"/>
      <c r="I98" s="74"/>
      <c r="J98" s="66" t="str">
        <v>ID.IM-03</v>
      </c>
      <c r="K98" s="102" t="str" cm="1">
        <f t="array" aca="1" ref="K98" ca="1">_xlfn.XLOOKUP(TRUNC(L98),OFFSET(ProgressMatrix,,,,1),OFFSET(ProgressMatrix,,1,,1),"No Data")</f>
        <v>Mid-Project</v>
      </c>
      <c r="L98" s="92" cm="1">
        <f t="array" ref="L98">IFERROR(_xlfn._xlws.FILTER('Profile Viewer'!I:I,ISNUMBER(SEARCH('Progress Reports'!J98,'Profile Viewer'!B:B)),""),"No Data")</f>
        <v>3</v>
      </c>
      <c r="M98" s="92"/>
      <c r="N98" s="92"/>
      <c r="O98" s="92"/>
      <c r="P98" s="92"/>
      <c r="Q98" s="92"/>
      <c r="R98" s="105"/>
    </row>
    <row r="99" spans="1:18" x14ac:dyDescent="0.2">
      <c r="A99" s="91"/>
      <c r="B99" s="74"/>
      <c r="C99" s="95"/>
      <c r="D99" s="95"/>
      <c r="E99" s="74"/>
      <c r="F99" s="74"/>
      <c r="G99" s="74"/>
      <c r="H99" s="74"/>
      <c r="I99" s="74"/>
      <c r="J99" s="66" t="str">
        <v>ID.IM-04</v>
      </c>
      <c r="K99" s="102" t="str" cm="1">
        <f t="array" aca="1" ref="K99" ca="1">_xlfn.XLOOKUP(TRUNC(L99),OFFSET(ProgressMatrix,,,,1),OFFSET(ProgressMatrix,,1,,1),"No Data")</f>
        <v>Mid-Project</v>
      </c>
      <c r="L99" s="92" cm="1">
        <f t="array" ref="L99">IFERROR(_xlfn._xlws.FILTER('Profile Viewer'!I:I,ISNUMBER(SEARCH('Progress Reports'!J99,'Profile Viewer'!B:B)),""),"No Data")</f>
        <v>3</v>
      </c>
      <c r="M99" s="92"/>
      <c r="N99" s="92"/>
      <c r="O99" s="92"/>
      <c r="P99" s="92"/>
      <c r="Q99" s="92"/>
      <c r="R99" s="105"/>
    </row>
    <row r="100" spans="1:18" x14ac:dyDescent="0.2">
      <c r="A100" s="91"/>
      <c r="B100" s="74"/>
      <c r="C100" s="95"/>
      <c r="D100" s="95"/>
      <c r="E100" s="74"/>
      <c r="F100" s="74"/>
      <c r="G100" s="74"/>
      <c r="H100" s="74"/>
      <c r="I100" s="74"/>
      <c r="J100" s="67" t="str">
        <v>PR.AA-01</v>
      </c>
      <c r="K100" s="102" t="str" cm="1">
        <f t="array" aca="1" ref="K100" ca="1">_xlfn.XLOOKUP(TRUNC(L100),OFFSET(ProgressMatrix,,,,1),OFFSET(ProgressMatrix,,1,,1),"No Data")</f>
        <v>Planned</v>
      </c>
      <c r="L100" s="92" cm="1">
        <f t="array" ref="L100">IFERROR(_xlfn._xlws.FILTER('Profile Viewer'!I:I,ISNUMBER(SEARCH('Progress Reports'!J100,'Profile Viewer'!B:B)),""),"No Data")</f>
        <v>1</v>
      </c>
      <c r="M100" s="92"/>
      <c r="N100" s="92"/>
      <c r="O100" s="92"/>
      <c r="P100" s="92"/>
      <c r="Q100" s="92"/>
      <c r="R100" s="105"/>
    </row>
    <row r="101" spans="1:18" x14ac:dyDescent="0.2">
      <c r="A101" s="91"/>
      <c r="B101" s="74"/>
      <c r="C101" s="95"/>
      <c r="D101" s="95"/>
      <c r="E101" s="74"/>
      <c r="F101" s="74"/>
      <c r="G101" s="74"/>
      <c r="H101" s="74"/>
      <c r="I101" s="74"/>
      <c r="J101" s="67" t="str">
        <v>PR.AA-02</v>
      </c>
      <c r="K101" s="102" t="str" cm="1">
        <f t="array" aca="1" ref="K101" ca="1">_xlfn.XLOOKUP(TRUNC(L101),OFFSET(ProgressMatrix,,,,1),OFFSET(ProgressMatrix,,1,,1),"No Data")</f>
        <v>Planned</v>
      </c>
      <c r="L101" s="92" cm="1">
        <f t="array" ref="L101">IFERROR(_xlfn._xlws.FILTER('Profile Viewer'!I:I,ISNUMBER(SEARCH('Progress Reports'!J101,'Profile Viewer'!B:B)),""),"No Data")</f>
        <v>1</v>
      </c>
      <c r="M101" s="92"/>
      <c r="N101" s="92"/>
      <c r="O101" s="92"/>
      <c r="P101" s="92"/>
      <c r="Q101" s="92"/>
      <c r="R101" s="105"/>
    </row>
    <row r="102" spans="1:18" x14ac:dyDescent="0.2">
      <c r="A102" s="91"/>
      <c r="B102" s="74"/>
      <c r="C102" s="95"/>
      <c r="D102" s="95"/>
      <c r="E102" s="74"/>
      <c r="F102" s="74"/>
      <c r="G102" s="74"/>
      <c r="H102" s="74"/>
      <c r="I102" s="74"/>
      <c r="J102" s="67" t="str">
        <v>PR.AA-03</v>
      </c>
      <c r="K102" s="102" t="str" cm="1">
        <f t="array" aca="1" ref="K102" ca="1">_xlfn.XLOOKUP(TRUNC(L102),OFFSET(ProgressMatrix,,,,1),OFFSET(ProgressMatrix,,1,,1),"No Data")</f>
        <v>Planned</v>
      </c>
      <c r="L102" s="92" cm="1">
        <f t="array" ref="L102">IFERROR(_xlfn._xlws.FILTER('Profile Viewer'!I:I,ISNUMBER(SEARCH('Progress Reports'!J102,'Profile Viewer'!B:B)),""),"No Data")</f>
        <v>1</v>
      </c>
      <c r="M102" s="92"/>
      <c r="N102" s="92"/>
      <c r="O102" s="92"/>
      <c r="P102" s="92"/>
      <c r="Q102" s="92"/>
      <c r="R102" s="105"/>
    </row>
    <row r="103" spans="1:18" x14ac:dyDescent="0.2">
      <c r="A103" s="91"/>
      <c r="B103" s="74"/>
      <c r="C103" s="95"/>
      <c r="D103" s="95"/>
      <c r="E103" s="74"/>
      <c r="F103" s="74"/>
      <c r="G103" s="74"/>
      <c r="H103" s="74"/>
      <c r="I103" s="74"/>
      <c r="J103" s="67" t="str">
        <v>PR.AA-04</v>
      </c>
      <c r="K103" s="102" t="str" cm="1">
        <f t="array" aca="1" ref="K103" ca="1">_xlfn.XLOOKUP(TRUNC(L103),OFFSET(ProgressMatrix,,,,1),OFFSET(ProgressMatrix,,1,,1),"No Data")</f>
        <v>Planned</v>
      </c>
      <c r="L103" s="92" cm="1">
        <f t="array" ref="L103">IFERROR(_xlfn._xlws.FILTER('Profile Viewer'!I:I,ISNUMBER(SEARCH('Progress Reports'!J103,'Profile Viewer'!B:B)),""),"No Data")</f>
        <v>1</v>
      </c>
      <c r="M103" s="92"/>
      <c r="N103" s="92"/>
      <c r="O103" s="92"/>
      <c r="P103" s="92"/>
      <c r="Q103" s="92"/>
      <c r="R103" s="105"/>
    </row>
    <row r="104" spans="1:18" x14ac:dyDescent="0.2">
      <c r="A104" s="91"/>
      <c r="B104" s="74"/>
      <c r="C104" s="95"/>
      <c r="D104" s="95"/>
      <c r="E104" s="74"/>
      <c r="F104" s="74"/>
      <c r="G104" s="74"/>
      <c r="H104" s="74"/>
      <c r="I104" s="74"/>
      <c r="J104" s="67" t="str">
        <v>PR.AA-05</v>
      </c>
      <c r="K104" s="102" t="str" cm="1">
        <f t="array" aca="1" ref="K104" ca="1">_xlfn.XLOOKUP(TRUNC(L104),OFFSET(ProgressMatrix,,,,1),OFFSET(ProgressMatrix,,1,,1),"No Data")</f>
        <v>Planned</v>
      </c>
      <c r="L104" s="92" cm="1">
        <f t="array" ref="L104">IFERROR(_xlfn._xlws.FILTER('Profile Viewer'!I:I,ISNUMBER(SEARCH('Progress Reports'!J104,'Profile Viewer'!B:B)),""),"No Data")</f>
        <v>1</v>
      </c>
      <c r="M104" s="92"/>
      <c r="N104" s="92"/>
      <c r="O104" s="92"/>
      <c r="P104" s="92"/>
      <c r="Q104" s="92"/>
      <c r="R104" s="105"/>
    </row>
    <row r="105" spans="1:18" x14ac:dyDescent="0.2">
      <c r="A105" s="91"/>
      <c r="B105" s="74"/>
      <c r="C105" s="95"/>
      <c r="D105" s="95"/>
      <c r="E105" s="74"/>
      <c r="F105" s="74"/>
      <c r="G105" s="74"/>
      <c r="H105" s="74"/>
      <c r="I105" s="74"/>
      <c r="J105" s="67" t="str">
        <v>PR.AA-06</v>
      </c>
      <c r="K105" s="102" t="str" cm="1">
        <f t="array" aca="1" ref="K105" ca="1">_xlfn.XLOOKUP(TRUNC(L105),OFFSET(ProgressMatrix,,,,1),OFFSET(ProgressMatrix,,1,,1),"No Data")</f>
        <v>Planned</v>
      </c>
      <c r="L105" s="92" cm="1">
        <f t="array" ref="L105">IFERROR(_xlfn._xlws.FILTER('Profile Viewer'!I:I,ISNUMBER(SEARCH('Progress Reports'!J105,'Profile Viewer'!B:B)),""),"No Data")</f>
        <v>1</v>
      </c>
      <c r="M105" s="92"/>
      <c r="N105" s="92"/>
      <c r="O105" s="92"/>
      <c r="P105" s="92"/>
      <c r="Q105" s="92"/>
      <c r="R105" s="105"/>
    </row>
    <row r="106" spans="1:18" x14ac:dyDescent="0.2">
      <c r="A106" s="91"/>
      <c r="B106" s="74"/>
      <c r="C106" s="95"/>
      <c r="D106" s="95"/>
      <c r="E106" s="74"/>
      <c r="F106" s="74"/>
      <c r="G106" s="74"/>
      <c r="H106" s="74"/>
      <c r="I106" s="74"/>
      <c r="J106" s="67" t="str">
        <v>PR.AT-01</v>
      </c>
      <c r="K106" s="102" t="str" cm="1">
        <f t="array" aca="1" ref="K106" ca="1">_xlfn.XLOOKUP(TRUNC(L106),OFFSET(ProgressMatrix,,,,1),OFFSET(ProgressMatrix,,1,,1),"No Data")</f>
        <v>Started</v>
      </c>
      <c r="L106" s="92" cm="1">
        <f t="array" ref="L106">IFERROR(_xlfn._xlws.FILTER('Profile Viewer'!I:I,ISNUMBER(SEARCH('Progress Reports'!J106,'Profile Viewer'!B:B)),""),"No Data")</f>
        <v>2</v>
      </c>
      <c r="M106" s="92"/>
      <c r="N106" s="92"/>
      <c r="O106" s="92"/>
      <c r="P106" s="92"/>
      <c r="Q106" s="92"/>
      <c r="R106" s="105"/>
    </row>
    <row r="107" spans="1:18" x14ac:dyDescent="0.2">
      <c r="A107" s="91"/>
      <c r="B107" s="74"/>
      <c r="C107" s="95"/>
      <c r="D107" s="95"/>
      <c r="E107" s="74"/>
      <c r="F107" s="74"/>
      <c r="G107" s="74"/>
      <c r="H107" s="74"/>
      <c r="I107" s="74"/>
      <c r="J107" s="67" t="str">
        <v>PR.AT-02</v>
      </c>
      <c r="K107" s="102" t="str" cm="1">
        <f t="array" aca="1" ref="K107" ca="1">_xlfn.XLOOKUP(TRUNC(L107),OFFSET(ProgressMatrix,,,,1),OFFSET(ProgressMatrix,,1,,1),"No Data")</f>
        <v>Started</v>
      </c>
      <c r="L107" s="92" cm="1">
        <f t="array" ref="L107">IFERROR(_xlfn._xlws.FILTER('Profile Viewer'!I:I,ISNUMBER(SEARCH('Progress Reports'!J107,'Profile Viewer'!B:B)),""),"No Data")</f>
        <v>2</v>
      </c>
      <c r="M107" s="92"/>
      <c r="N107" s="92"/>
      <c r="O107" s="92"/>
      <c r="P107" s="92"/>
      <c r="Q107" s="92"/>
      <c r="R107" s="105"/>
    </row>
    <row r="108" spans="1:18" x14ac:dyDescent="0.2">
      <c r="A108" s="91"/>
      <c r="B108" s="74"/>
      <c r="C108" s="95"/>
      <c r="D108" s="95"/>
      <c r="E108" s="74"/>
      <c r="F108" s="74"/>
      <c r="G108" s="74"/>
      <c r="H108" s="74"/>
      <c r="I108" s="74"/>
      <c r="J108" s="67" t="str">
        <v>PR.DS-01</v>
      </c>
      <c r="K108" s="102" t="str" cm="1">
        <f t="array" aca="1" ref="K108" ca="1">_xlfn.XLOOKUP(TRUNC(L108),OFFSET(ProgressMatrix,,,,1),OFFSET(ProgressMatrix,,1,,1),"No Data")</f>
        <v>Started</v>
      </c>
      <c r="L108" s="92" cm="1">
        <f t="array" ref="L108">IFERROR(_xlfn._xlws.FILTER('Profile Viewer'!I:I,ISNUMBER(SEARCH('Progress Reports'!J108,'Profile Viewer'!B:B)),""),"No Data")</f>
        <v>2</v>
      </c>
      <c r="M108" s="92"/>
      <c r="N108" s="92"/>
      <c r="O108" s="92"/>
      <c r="P108" s="92"/>
      <c r="Q108" s="92"/>
      <c r="R108" s="105"/>
    </row>
    <row r="109" spans="1:18" x14ac:dyDescent="0.2">
      <c r="A109" s="91"/>
      <c r="B109" s="74"/>
      <c r="C109" s="95"/>
      <c r="D109" s="95"/>
      <c r="E109" s="74"/>
      <c r="F109" s="74"/>
      <c r="G109" s="74"/>
      <c r="H109" s="74"/>
      <c r="I109" s="74"/>
      <c r="J109" s="67" t="str">
        <v>PR.DS-02</v>
      </c>
      <c r="K109" s="102" t="str" cm="1">
        <f t="array" aca="1" ref="K109" ca="1">_xlfn.XLOOKUP(TRUNC(L109),OFFSET(ProgressMatrix,,,,1),OFFSET(ProgressMatrix,,1,,1),"No Data")</f>
        <v>Started</v>
      </c>
      <c r="L109" s="92" cm="1">
        <f t="array" ref="L109">IFERROR(_xlfn._xlws.FILTER('Profile Viewer'!I:I,ISNUMBER(SEARCH('Progress Reports'!J109,'Profile Viewer'!B:B)),""),"No Data")</f>
        <v>2</v>
      </c>
      <c r="M109" s="92"/>
      <c r="N109" s="92"/>
      <c r="O109" s="92"/>
      <c r="P109" s="92"/>
      <c r="Q109" s="92"/>
      <c r="R109" s="105"/>
    </row>
    <row r="110" spans="1:18" x14ac:dyDescent="0.2">
      <c r="A110" s="91"/>
      <c r="B110" s="74"/>
      <c r="C110" s="95"/>
      <c r="D110" s="95"/>
      <c r="E110" s="74"/>
      <c r="F110" s="74"/>
      <c r="G110" s="74"/>
      <c r="H110" s="74"/>
      <c r="I110" s="74"/>
      <c r="J110" s="67" t="str">
        <v>PR.DS-10</v>
      </c>
      <c r="K110" s="102" t="str" cm="1">
        <f t="array" aca="1" ref="K110" ca="1">_xlfn.XLOOKUP(TRUNC(L110),OFFSET(ProgressMatrix,,,,1),OFFSET(ProgressMatrix,,1,,1),"No Data")</f>
        <v>Started</v>
      </c>
      <c r="L110" s="92" cm="1">
        <f t="array" ref="L110">IFERROR(_xlfn._xlws.FILTER('Profile Viewer'!I:I,ISNUMBER(SEARCH('Progress Reports'!J110,'Profile Viewer'!B:B)),""),"No Data")</f>
        <v>2</v>
      </c>
      <c r="M110" s="92"/>
      <c r="N110" s="92"/>
      <c r="O110" s="92"/>
      <c r="P110" s="92"/>
      <c r="Q110" s="92"/>
      <c r="R110" s="105"/>
    </row>
    <row r="111" spans="1:18" x14ac:dyDescent="0.2">
      <c r="A111" s="91"/>
      <c r="B111" s="74"/>
      <c r="C111" s="95"/>
      <c r="D111" s="95"/>
      <c r="E111" s="74"/>
      <c r="F111" s="74"/>
      <c r="G111" s="74"/>
      <c r="H111" s="74"/>
      <c r="I111" s="74"/>
      <c r="J111" s="67" t="str">
        <v>PR.DS-11</v>
      </c>
      <c r="K111" s="102" t="str" cm="1">
        <f t="array" aca="1" ref="K111" ca="1">_xlfn.XLOOKUP(TRUNC(L111),OFFSET(ProgressMatrix,,,,1),OFFSET(ProgressMatrix,,1,,1),"No Data")</f>
        <v>Started</v>
      </c>
      <c r="L111" s="92" cm="1">
        <f t="array" ref="L111">IFERROR(_xlfn._xlws.FILTER('Profile Viewer'!I:I,ISNUMBER(SEARCH('Progress Reports'!J111,'Profile Viewer'!B:B)),""),"No Data")</f>
        <v>2</v>
      </c>
      <c r="M111" s="92"/>
      <c r="N111" s="92"/>
      <c r="O111" s="92"/>
      <c r="P111" s="92"/>
      <c r="Q111" s="92"/>
      <c r="R111" s="105"/>
    </row>
    <row r="112" spans="1:18" x14ac:dyDescent="0.2">
      <c r="A112" s="91"/>
      <c r="B112" s="74"/>
      <c r="C112" s="95"/>
      <c r="D112" s="95"/>
      <c r="E112" s="74"/>
      <c r="F112" s="74"/>
      <c r="G112" s="74"/>
      <c r="H112" s="74"/>
      <c r="I112" s="74"/>
      <c r="J112" s="67" t="str">
        <v>PR.PS-01</v>
      </c>
      <c r="K112" s="102" t="str" cm="1">
        <f t="array" aca="1" ref="K112" ca="1">_xlfn.XLOOKUP(TRUNC(L112),OFFSET(ProgressMatrix,,,,1),OFFSET(ProgressMatrix,,1,,1),"No Data")</f>
        <v>Planned</v>
      </c>
      <c r="L112" s="92" cm="1">
        <f t="array" ref="L112">IFERROR(_xlfn._xlws.FILTER('Profile Viewer'!I:I,ISNUMBER(SEARCH('Progress Reports'!J112,'Profile Viewer'!B:B)),""),"No Data")</f>
        <v>1</v>
      </c>
      <c r="M112" s="92"/>
      <c r="N112" s="92"/>
      <c r="O112" s="92"/>
      <c r="P112" s="92"/>
      <c r="Q112" s="92"/>
      <c r="R112" s="105"/>
    </row>
    <row r="113" spans="1:18" x14ac:dyDescent="0.2">
      <c r="A113" s="91"/>
      <c r="B113" s="74"/>
      <c r="C113" s="95"/>
      <c r="D113" s="95"/>
      <c r="E113" s="74"/>
      <c r="F113" s="74"/>
      <c r="G113" s="74"/>
      <c r="H113" s="74"/>
      <c r="I113" s="74"/>
      <c r="J113" s="67" t="str">
        <v>PR.PS-02</v>
      </c>
      <c r="K113" s="102" t="str" cm="1">
        <f t="array" aca="1" ref="K113" ca="1">_xlfn.XLOOKUP(TRUNC(L113),OFFSET(ProgressMatrix,,,,1),OFFSET(ProgressMatrix,,1,,1),"No Data")</f>
        <v>Planned</v>
      </c>
      <c r="L113" s="92" cm="1">
        <f t="array" ref="L113">IFERROR(_xlfn._xlws.FILTER('Profile Viewer'!I:I,ISNUMBER(SEARCH('Progress Reports'!J113,'Profile Viewer'!B:B)),""),"No Data")</f>
        <v>1</v>
      </c>
      <c r="M113" s="92"/>
      <c r="N113" s="92"/>
      <c r="O113" s="92"/>
      <c r="P113" s="92"/>
      <c r="Q113" s="92"/>
      <c r="R113" s="105"/>
    </row>
    <row r="114" spans="1:18" x14ac:dyDescent="0.2">
      <c r="A114" s="91"/>
      <c r="B114" s="74"/>
      <c r="C114" s="95"/>
      <c r="D114" s="95"/>
      <c r="E114" s="74"/>
      <c r="F114" s="74"/>
      <c r="G114" s="74"/>
      <c r="H114" s="74"/>
      <c r="I114" s="74"/>
      <c r="J114" s="67" t="str">
        <v>PR.PS-03</v>
      </c>
      <c r="K114" s="102" t="str" cm="1">
        <f t="array" aca="1" ref="K114" ca="1">_xlfn.XLOOKUP(TRUNC(L114),OFFSET(ProgressMatrix,,,,1),OFFSET(ProgressMatrix,,1,,1),"No Data")</f>
        <v>Planned</v>
      </c>
      <c r="L114" s="92" cm="1">
        <f t="array" ref="L114">IFERROR(_xlfn._xlws.FILTER('Profile Viewer'!I:I,ISNUMBER(SEARCH('Progress Reports'!J114,'Profile Viewer'!B:B)),""),"No Data")</f>
        <v>1</v>
      </c>
      <c r="M114" s="92"/>
      <c r="N114" s="92"/>
      <c r="O114" s="92"/>
      <c r="P114" s="92"/>
      <c r="Q114" s="92"/>
      <c r="R114" s="105"/>
    </row>
    <row r="115" spans="1:18" x14ac:dyDescent="0.2">
      <c r="A115" s="91"/>
      <c r="B115" s="74"/>
      <c r="C115" s="95"/>
      <c r="D115" s="95"/>
      <c r="E115" s="74"/>
      <c r="F115" s="74"/>
      <c r="G115" s="74"/>
      <c r="H115" s="74"/>
      <c r="I115" s="74"/>
      <c r="J115" s="67" t="str">
        <v>PR.PS-04</v>
      </c>
      <c r="K115" s="102" t="str" cm="1">
        <f t="array" aca="1" ref="K115" ca="1">_xlfn.XLOOKUP(TRUNC(L115),OFFSET(ProgressMatrix,,,,1),OFFSET(ProgressMatrix,,1,,1),"No Data")</f>
        <v>Planned</v>
      </c>
      <c r="L115" s="92" cm="1">
        <f t="array" ref="L115">IFERROR(_xlfn._xlws.FILTER('Profile Viewer'!I:I,ISNUMBER(SEARCH('Progress Reports'!J115,'Profile Viewer'!B:B)),""),"No Data")</f>
        <v>1</v>
      </c>
      <c r="M115" s="92"/>
      <c r="N115" s="92"/>
      <c r="O115" s="92"/>
      <c r="P115" s="92"/>
      <c r="Q115" s="92"/>
      <c r="R115" s="105"/>
    </row>
    <row r="116" spans="1:18" x14ac:dyDescent="0.2">
      <c r="A116" s="91"/>
      <c r="B116" s="74"/>
      <c r="C116" s="95"/>
      <c r="D116" s="95"/>
      <c r="E116" s="74"/>
      <c r="F116" s="74"/>
      <c r="G116" s="74"/>
      <c r="H116" s="74"/>
      <c r="I116" s="74"/>
      <c r="J116" s="67" t="str">
        <v>PR.PS-05</v>
      </c>
      <c r="K116" s="102" t="str" cm="1">
        <f t="array" aca="1" ref="K116" ca="1">_xlfn.XLOOKUP(TRUNC(L116),OFFSET(ProgressMatrix,,,,1),OFFSET(ProgressMatrix,,1,,1),"No Data")</f>
        <v>Planned</v>
      </c>
      <c r="L116" s="92" cm="1">
        <f t="array" ref="L116">IFERROR(_xlfn._xlws.FILTER('Profile Viewer'!I:I,ISNUMBER(SEARCH('Progress Reports'!J116,'Profile Viewer'!B:B)),""),"No Data")</f>
        <v>1</v>
      </c>
      <c r="M116" s="92"/>
      <c r="N116" s="92"/>
      <c r="O116" s="92"/>
      <c r="P116" s="92"/>
      <c r="Q116" s="92"/>
      <c r="R116" s="105"/>
    </row>
    <row r="117" spans="1:18" x14ac:dyDescent="0.2">
      <c r="A117" s="91"/>
      <c r="B117" s="74"/>
      <c r="C117" s="95"/>
      <c r="D117" s="95"/>
      <c r="E117" s="74"/>
      <c r="F117" s="74"/>
      <c r="G117" s="74"/>
      <c r="H117" s="74"/>
      <c r="I117" s="74"/>
      <c r="J117" s="67" t="str">
        <v>PR.PS-06</v>
      </c>
      <c r="K117" s="102" t="str" cm="1">
        <f t="array" aca="1" ref="K117" ca="1">_xlfn.XLOOKUP(TRUNC(L117),OFFSET(ProgressMatrix,,,,1),OFFSET(ProgressMatrix,,1,,1),"No Data")</f>
        <v>Planned</v>
      </c>
      <c r="L117" s="92" cm="1">
        <f t="array" ref="L117">IFERROR(_xlfn._xlws.FILTER('Profile Viewer'!I:I,ISNUMBER(SEARCH('Progress Reports'!J117,'Profile Viewer'!B:B)),""),"No Data")</f>
        <v>1</v>
      </c>
      <c r="M117" s="92"/>
      <c r="N117" s="92"/>
      <c r="O117" s="92"/>
      <c r="P117" s="92"/>
      <c r="Q117" s="92"/>
      <c r="R117" s="105"/>
    </row>
    <row r="118" spans="1:18" x14ac:dyDescent="0.2">
      <c r="A118" s="91"/>
      <c r="B118" s="74"/>
      <c r="C118" s="95"/>
      <c r="D118" s="95"/>
      <c r="E118" s="74"/>
      <c r="F118" s="74"/>
      <c r="G118" s="74"/>
      <c r="H118" s="74"/>
      <c r="I118" s="74"/>
      <c r="J118" s="67" t="str">
        <v>PR.IR-01</v>
      </c>
      <c r="K118" s="102" t="str" cm="1">
        <f t="array" aca="1" ref="K118" ca="1">_xlfn.XLOOKUP(TRUNC(L118),OFFSET(ProgressMatrix,,,,1),OFFSET(ProgressMatrix,,1,,1),"No Data")</f>
        <v>Complete</v>
      </c>
      <c r="L118" s="92" cm="1">
        <f t="array" ref="L118">IFERROR(_xlfn._xlws.FILTER('Profile Viewer'!I:I,ISNUMBER(SEARCH('Progress Reports'!J118,'Profile Viewer'!B:B)),""),"No Data")</f>
        <v>5</v>
      </c>
      <c r="M118" s="92"/>
      <c r="N118" s="92"/>
      <c r="O118" s="92"/>
      <c r="P118" s="92"/>
      <c r="Q118" s="92"/>
      <c r="R118" s="105"/>
    </row>
    <row r="119" spans="1:18" x14ac:dyDescent="0.2">
      <c r="A119" s="91"/>
      <c r="B119" s="74"/>
      <c r="C119" s="95"/>
      <c r="D119" s="95"/>
      <c r="E119" s="74"/>
      <c r="F119" s="74"/>
      <c r="G119" s="74"/>
      <c r="H119" s="74"/>
      <c r="I119" s="74"/>
      <c r="J119" s="67" t="str">
        <v>PR.IR-02</v>
      </c>
      <c r="K119" s="102" t="str" cm="1">
        <f t="array" aca="1" ref="K119" ca="1">_xlfn.XLOOKUP(TRUNC(L119),OFFSET(ProgressMatrix,,,,1),OFFSET(ProgressMatrix,,1,,1),"No Data")</f>
        <v>Complete</v>
      </c>
      <c r="L119" s="92" cm="1">
        <f t="array" ref="L119">IFERROR(_xlfn._xlws.FILTER('Profile Viewer'!I:I,ISNUMBER(SEARCH('Progress Reports'!J119,'Profile Viewer'!B:B)),""),"No Data")</f>
        <v>5</v>
      </c>
      <c r="M119" s="92"/>
      <c r="N119" s="92"/>
      <c r="O119" s="92"/>
      <c r="P119" s="92"/>
      <c r="Q119" s="92"/>
      <c r="R119" s="105"/>
    </row>
    <row r="120" spans="1:18" x14ac:dyDescent="0.2">
      <c r="A120" s="91"/>
      <c r="B120" s="74"/>
      <c r="C120" s="95"/>
      <c r="D120" s="95"/>
      <c r="E120" s="74"/>
      <c r="F120" s="74"/>
      <c r="G120" s="74"/>
      <c r="H120" s="74"/>
      <c r="I120" s="74"/>
      <c r="J120" s="67" t="str">
        <v>PR.IR-03</v>
      </c>
      <c r="K120" s="102" t="str" cm="1">
        <f t="array" aca="1" ref="K120" ca="1">_xlfn.XLOOKUP(TRUNC(L120),OFFSET(ProgressMatrix,,,,1),OFFSET(ProgressMatrix,,1,,1),"No Data")</f>
        <v>Complete</v>
      </c>
      <c r="L120" s="92" cm="1">
        <f t="array" ref="L120">IFERROR(_xlfn._xlws.FILTER('Profile Viewer'!I:I,ISNUMBER(SEARCH('Progress Reports'!J120,'Profile Viewer'!B:B)),""),"No Data")</f>
        <v>5</v>
      </c>
      <c r="M120" s="92"/>
      <c r="N120" s="92"/>
      <c r="O120" s="92"/>
      <c r="P120" s="92"/>
      <c r="Q120" s="92"/>
      <c r="R120" s="105"/>
    </row>
    <row r="121" spans="1:18" x14ac:dyDescent="0.2">
      <c r="A121" s="91"/>
      <c r="B121" s="74"/>
      <c r="C121" s="95"/>
      <c r="D121" s="95"/>
      <c r="E121" s="74"/>
      <c r="F121" s="74"/>
      <c r="G121" s="74"/>
      <c r="H121" s="74"/>
      <c r="I121" s="74"/>
      <c r="J121" s="67" t="str">
        <v>PR.IR-04</v>
      </c>
      <c r="K121" s="102" t="str" cm="1">
        <f t="array" aca="1" ref="K121" ca="1">_xlfn.XLOOKUP(TRUNC(L121),OFFSET(ProgressMatrix,,,,1),OFFSET(ProgressMatrix,,1,,1),"No Data")</f>
        <v>Complete</v>
      </c>
      <c r="L121" s="92" cm="1">
        <f t="array" ref="L121">IFERROR(_xlfn._xlws.FILTER('Profile Viewer'!I:I,ISNUMBER(SEARCH('Progress Reports'!J121,'Profile Viewer'!B:B)),""),"No Data")</f>
        <v>5</v>
      </c>
      <c r="M121" s="92"/>
      <c r="N121" s="92"/>
      <c r="O121" s="92"/>
      <c r="P121" s="92"/>
      <c r="Q121" s="92"/>
      <c r="R121" s="105"/>
    </row>
    <row r="122" spans="1:18" x14ac:dyDescent="0.2">
      <c r="A122" s="91"/>
      <c r="B122" s="74"/>
      <c r="C122" s="95"/>
      <c r="D122" s="95"/>
      <c r="E122" s="74"/>
      <c r="F122" s="74"/>
      <c r="G122" s="74"/>
      <c r="H122" s="74"/>
      <c r="I122" s="74"/>
      <c r="J122" s="68" t="str">
        <v>DE.CM-01</v>
      </c>
      <c r="K122" s="102" t="str" cm="1">
        <f t="array" aca="1" ref="K122" ca="1">_xlfn.XLOOKUP(TRUNC(L122),OFFSET(ProgressMatrix,,,,1),OFFSET(ProgressMatrix,,1,,1),"No Data")</f>
        <v>Complete</v>
      </c>
      <c r="L122" s="92" cm="1">
        <f t="array" ref="L122">IFERROR(_xlfn._xlws.FILTER('Profile Viewer'!I:I,ISNUMBER(SEARCH('Progress Reports'!J122,'Profile Viewer'!B:B)),""),"No Data")</f>
        <v>5</v>
      </c>
      <c r="M122" s="92"/>
      <c r="N122" s="92"/>
      <c r="O122" s="92"/>
      <c r="P122" s="92"/>
      <c r="Q122" s="92"/>
      <c r="R122" s="105"/>
    </row>
    <row r="123" spans="1:18" x14ac:dyDescent="0.2">
      <c r="A123" s="91"/>
      <c r="B123" s="74"/>
      <c r="C123" s="95"/>
      <c r="D123" s="95"/>
      <c r="E123" s="74"/>
      <c r="F123" s="74"/>
      <c r="G123" s="74"/>
      <c r="H123" s="74"/>
      <c r="I123" s="74"/>
      <c r="J123" s="68" t="str">
        <v>DE.CM-02</v>
      </c>
      <c r="K123" s="102" t="str" cm="1">
        <f t="array" aca="1" ref="K123" ca="1">_xlfn.XLOOKUP(TRUNC(L123),OFFSET(ProgressMatrix,,,,1),OFFSET(ProgressMatrix,,1,,1),"No Data")</f>
        <v>Complete</v>
      </c>
      <c r="L123" s="92" cm="1">
        <f t="array" ref="L123">IFERROR(_xlfn._xlws.FILTER('Profile Viewer'!I:I,ISNUMBER(SEARCH('Progress Reports'!J123,'Profile Viewer'!B:B)),""),"No Data")</f>
        <v>5</v>
      </c>
      <c r="M123" s="92"/>
      <c r="N123" s="92"/>
      <c r="O123" s="92"/>
      <c r="P123" s="92"/>
      <c r="Q123" s="92"/>
      <c r="R123" s="105"/>
    </row>
    <row r="124" spans="1:18" x14ac:dyDescent="0.2">
      <c r="A124" s="91"/>
      <c r="B124" s="74"/>
      <c r="C124" s="95"/>
      <c r="D124" s="95"/>
      <c r="E124" s="74"/>
      <c r="F124" s="74"/>
      <c r="G124" s="74"/>
      <c r="H124" s="74"/>
      <c r="I124" s="74"/>
      <c r="J124" s="68" t="str">
        <v>DE.CM-03</v>
      </c>
      <c r="K124" s="102" t="str" cm="1">
        <f t="array" aca="1" ref="K124" ca="1">_xlfn.XLOOKUP(TRUNC(L124),OFFSET(ProgressMatrix,,,,1),OFFSET(ProgressMatrix,,1,,1),"No Data")</f>
        <v>Complete</v>
      </c>
      <c r="L124" s="92" cm="1">
        <f t="array" ref="L124">IFERROR(_xlfn._xlws.FILTER('Profile Viewer'!I:I,ISNUMBER(SEARCH('Progress Reports'!J124,'Profile Viewer'!B:B)),""),"No Data")</f>
        <v>5</v>
      </c>
      <c r="M124" s="92"/>
      <c r="N124" s="92"/>
      <c r="O124" s="92"/>
      <c r="P124" s="92"/>
      <c r="Q124" s="92"/>
      <c r="R124" s="105"/>
    </row>
    <row r="125" spans="1:18" x14ac:dyDescent="0.2">
      <c r="A125" s="91"/>
      <c r="B125" s="74"/>
      <c r="C125" s="95"/>
      <c r="D125" s="95"/>
      <c r="E125" s="74"/>
      <c r="F125" s="74"/>
      <c r="G125" s="74"/>
      <c r="H125" s="74"/>
      <c r="I125" s="74"/>
      <c r="J125" s="68" t="str">
        <v>DE.CM-06</v>
      </c>
      <c r="K125" s="102" t="str" cm="1">
        <f t="array" aca="1" ref="K125" ca="1">_xlfn.XLOOKUP(TRUNC(L125),OFFSET(ProgressMatrix,,,,1),OFFSET(ProgressMatrix,,1,,1),"No Data")</f>
        <v>Complete</v>
      </c>
      <c r="L125" s="92" cm="1">
        <f t="array" ref="L125">IFERROR(_xlfn._xlws.FILTER('Profile Viewer'!I:I,ISNUMBER(SEARCH('Progress Reports'!J125,'Profile Viewer'!B:B)),""),"No Data")</f>
        <v>5</v>
      </c>
      <c r="M125" s="92"/>
      <c r="N125" s="92"/>
      <c r="O125" s="92"/>
      <c r="P125" s="92"/>
      <c r="Q125" s="92"/>
      <c r="R125" s="105"/>
    </row>
    <row r="126" spans="1:18" x14ac:dyDescent="0.2">
      <c r="A126" s="91"/>
      <c r="B126" s="74"/>
      <c r="C126" s="95"/>
      <c r="D126" s="95"/>
      <c r="E126" s="74"/>
      <c r="F126" s="74"/>
      <c r="G126" s="74"/>
      <c r="H126" s="74"/>
      <c r="I126" s="74"/>
      <c r="J126" s="68" t="str">
        <v>DE.CM-09</v>
      </c>
      <c r="K126" s="102" t="str" cm="1">
        <f t="array" aca="1" ref="K126" ca="1">_xlfn.XLOOKUP(TRUNC(L126),OFFSET(ProgressMatrix,,,,1),OFFSET(ProgressMatrix,,1,,1),"No Data")</f>
        <v>Complete</v>
      </c>
      <c r="L126" s="92" cm="1">
        <f t="array" ref="L126">IFERROR(_xlfn._xlws.FILTER('Profile Viewer'!I:I,ISNUMBER(SEARCH('Progress Reports'!J126,'Profile Viewer'!B:B)),""),"No Data")</f>
        <v>5</v>
      </c>
      <c r="M126" s="92"/>
      <c r="N126" s="92"/>
      <c r="O126" s="92"/>
      <c r="P126" s="92"/>
      <c r="Q126" s="92"/>
      <c r="R126" s="105"/>
    </row>
    <row r="127" spans="1:18" x14ac:dyDescent="0.2">
      <c r="A127" s="91"/>
      <c r="B127" s="74"/>
      <c r="C127" s="95"/>
      <c r="D127" s="95"/>
      <c r="E127" s="74"/>
      <c r="F127" s="74"/>
      <c r="G127" s="74"/>
      <c r="H127" s="74"/>
      <c r="I127" s="74"/>
      <c r="J127" s="68" t="str">
        <v>DE.AE-02</v>
      </c>
      <c r="K127" s="102" t="str" cm="1">
        <f t="array" aca="1" ref="K127" ca="1">_xlfn.XLOOKUP(TRUNC(L127),OFFSET(ProgressMatrix,,,,1),OFFSET(ProgressMatrix,,1,,1),"No Data")</f>
        <v>Complete</v>
      </c>
      <c r="L127" s="92" cm="1">
        <f t="array" ref="L127">IFERROR(_xlfn._xlws.FILTER('Profile Viewer'!I:I,ISNUMBER(SEARCH('Progress Reports'!J127,'Profile Viewer'!B:B)),""),"No Data")</f>
        <v>5</v>
      </c>
      <c r="M127" s="92"/>
      <c r="N127" s="92"/>
      <c r="O127" s="92"/>
      <c r="P127" s="92"/>
      <c r="Q127" s="92"/>
      <c r="R127" s="105"/>
    </row>
    <row r="128" spans="1:18" x14ac:dyDescent="0.2">
      <c r="A128" s="91"/>
      <c r="B128" s="74"/>
      <c r="C128" s="95"/>
      <c r="D128" s="95"/>
      <c r="E128" s="74"/>
      <c r="F128" s="74"/>
      <c r="G128" s="74"/>
      <c r="H128" s="74"/>
      <c r="I128" s="74"/>
      <c r="J128" s="68" t="str">
        <v>DE.AE-03</v>
      </c>
      <c r="K128" s="102" t="str" cm="1">
        <f t="array" aca="1" ref="K128" ca="1">_xlfn.XLOOKUP(TRUNC(L128),OFFSET(ProgressMatrix,,,,1),OFFSET(ProgressMatrix,,1,,1),"No Data")</f>
        <v>Complete</v>
      </c>
      <c r="L128" s="92" cm="1">
        <f t="array" ref="L128">IFERROR(_xlfn._xlws.FILTER('Profile Viewer'!I:I,ISNUMBER(SEARCH('Progress Reports'!J128,'Profile Viewer'!B:B)),""),"No Data")</f>
        <v>5</v>
      </c>
      <c r="M128" s="92"/>
      <c r="N128" s="92"/>
      <c r="O128" s="92"/>
      <c r="P128" s="92"/>
      <c r="Q128" s="92"/>
      <c r="R128" s="105"/>
    </row>
    <row r="129" spans="1:18" x14ac:dyDescent="0.2">
      <c r="A129" s="91"/>
      <c r="B129" s="74"/>
      <c r="C129" s="95"/>
      <c r="D129" s="95"/>
      <c r="E129" s="74"/>
      <c r="F129" s="74"/>
      <c r="G129" s="74"/>
      <c r="H129" s="74"/>
      <c r="I129" s="74"/>
      <c r="J129" s="68" t="str">
        <v>DE.AE-04</v>
      </c>
      <c r="K129" s="102" t="str" cm="1">
        <f t="array" aca="1" ref="K129" ca="1">_xlfn.XLOOKUP(TRUNC(L129),OFFSET(ProgressMatrix,,,,1),OFFSET(ProgressMatrix,,1,,1),"No Data")</f>
        <v>Complete</v>
      </c>
      <c r="L129" s="92" cm="1">
        <f t="array" ref="L129">IFERROR(_xlfn._xlws.FILTER('Profile Viewer'!I:I,ISNUMBER(SEARCH('Progress Reports'!J129,'Profile Viewer'!B:B)),""),"No Data")</f>
        <v>5</v>
      </c>
      <c r="M129" s="92"/>
      <c r="N129" s="92"/>
      <c r="O129" s="92"/>
      <c r="P129" s="92"/>
      <c r="Q129" s="92"/>
      <c r="R129" s="105"/>
    </row>
    <row r="130" spans="1:18" x14ac:dyDescent="0.2">
      <c r="A130" s="91"/>
      <c r="B130" s="74"/>
      <c r="C130" s="95"/>
      <c r="D130" s="95"/>
      <c r="E130" s="74"/>
      <c r="F130" s="74"/>
      <c r="G130" s="74"/>
      <c r="H130" s="74"/>
      <c r="I130" s="74"/>
      <c r="J130" s="68" t="str">
        <v>DE.AE-06</v>
      </c>
      <c r="K130" s="102" t="str" cm="1">
        <f t="array" aca="1" ref="K130" ca="1">_xlfn.XLOOKUP(TRUNC(L130),OFFSET(ProgressMatrix,,,,1),OFFSET(ProgressMatrix,,1,,1),"No Data")</f>
        <v>Complete</v>
      </c>
      <c r="L130" s="92" cm="1">
        <f t="array" ref="L130">IFERROR(_xlfn._xlws.FILTER('Profile Viewer'!I:I,ISNUMBER(SEARCH('Progress Reports'!J130,'Profile Viewer'!B:B)),""),"No Data")</f>
        <v>5</v>
      </c>
      <c r="M130" s="92"/>
      <c r="N130" s="92"/>
      <c r="O130" s="92"/>
      <c r="P130" s="92"/>
      <c r="Q130" s="92"/>
      <c r="R130" s="105"/>
    </row>
    <row r="131" spans="1:18" x14ac:dyDescent="0.2">
      <c r="A131" s="91"/>
      <c r="B131" s="74"/>
      <c r="C131" s="95"/>
      <c r="D131" s="95"/>
      <c r="E131" s="74"/>
      <c r="F131" s="74"/>
      <c r="G131" s="74"/>
      <c r="H131" s="74"/>
      <c r="I131" s="74"/>
      <c r="J131" s="68" t="str">
        <v>DE.AE-07</v>
      </c>
      <c r="K131" s="102" t="str" cm="1">
        <f t="array" aca="1" ref="K131" ca="1">_xlfn.XLOOKUP(TRUNC(L131),OFFSET(ProgressMatrix,,,,1),OFFSET(ProgressMatrix,,1,,1),"No Data")</f>
        <v>Complete</v>
      </c>
      <c r="L131" s="92" cm="1">
        <f t="array" ref="L131">IFERROR(_xlfn._xlws.FILTER('Profile Viewer'!I:I,ISNUMBER(SEARCH('Progress Reports'!J131,'Profile Viewer'!B:B)),""),"No Data")</f>
        <v>5</v>
      </c>
      <c r="M131" s="92"/>
      <c r="N131" s="92"/>
      <c r="O131" s="92"/>
      <c r="P131" s="92"/>
      <c r="Q131" s="92"/>
      <c r="R131" s="105"/>
    </row>
    <row r="132" spans="1:18" x14ac:dyDescent="0.2">
      <c r="A132" s="91"/>
      <c r="B132" s="74"/>
      <c r="C132" s="95"/>
      <c r="D132" s="95"/>
      <c r="E132" s="74"/>
      <c r="F132" s="74"/>
      <c r="G132" s="74"/>
      <c r="H132" s="74"/>
      <c r="I132" s="74"/>
      <c r="J132" s="68" t="str">
        <v>DE.AE-08</v>
      </c>
      <c r="K132" s="102" t="str" cm="1">
        <f t="array" aca="1" ref="K132" ca="1">_xlfn.XLOOKUP(TRUNC(L132),OFFSET(ProgressMatrix,,,,1),OFFSET(ProgressMatrix,,1,,1),"No Data")</f>
        <v>Complete</v>
      </c>
      <c r="L132" s="92" cm="1">
        <f t="array" ref="L132">IFERROR(_xlfn._xlws.FILTER('Profile Viewer'!I:I,ISNUMBER(SEARCH('Progress Reports'!J132,'Profile Viewer'!B:B)),""),"No Data")</f>
        <v>5</v>
      </c>
      <c r="M132" s="92"/>
      <c r="N132" s="92"/>
      <c r="O132" s="92"/>
      <c r="P132" s="92"/>
      <c r="Q132" s="92"/>
      <c r="R132" s="105"/>
    </row>
    <row r="133" spans="1:18" x14ac:dyDescent="0.2">
      <c r="A133" s="91"/>
      <c r="B133" s="74"/>
      <c r="C133" s="95"/>
      <c r="D133" s="95"/>
      <c r="E133" s="74"/>
      <c r="F133" s="74"/>
      <c r="G133" s="74"/>
      <c r="H133" s="74"/>
      <c r="I133" s="74"/>
      <c r="J133" s="69" t="str">
        <v>RS.MA-01</v>
      </c>
      <c r="K133" s="102" t="str" cm="1">
        <f t="array" aca="1" ref="K133" ca="1">_xlfn.XLOOKUP(TRUNC(L133),OFFSET(ProgressMatrix,,,,1),OFFSET(ProgressMatrix,,1,,1),"No Data")</f>
        <v>Planned</v>
      </c>
      <c r="L133" s="92" cm="1">
        <f t="array" ref="L133">IFERROR(_xlfn._xlws.FILTER('Profile Viewer'!I:I,ISNUMBER(SEARCH('Progress Reports'!J133,'Profile Viewer'!B:B)),""),"No Data")</f>
        <v>1</v>
      </c>
      <c r="M133" s="92"/>
      <c r="N133" s="92"/>
      <c r="O133" s="92"/>
      <c r="P133" s="92"/>
      <c r="Q133" s="92"/>
      <c r="R133" s="105"/>
    </row>
    <row r="134" spans="1:18" x14ac:dyDescent="0.2">
      <c r="A134" s="91"/>
      <c r="B134" s="74"/>
      <c r="C134" s="95"/>
      <c r="D134" s="95"/>
      <c r="E134" s="74"/>
      <c r="F134" s="74"/>
      <c r="G134" s="74"/>
      <c r="H134" s="74"/>
      <c r="I134" s="74"/>
      <c r="J134" s="69" t="str">
        <v>RS.MA-02</v>
      </c>
      <c r="K134" s="102" t="str" cm="1">
        <f t="array" aca="1" ref="K134" ca="1">_xlfn.XLOOKUP(TRUNC(L134),OFFSET(ProgressMatrix,,,,1),OFFSET(ProgressMatrix,,1,,1),"No Data")</f>
        <v>Planned</v>
      </c>
      <c r="L134" s="92" cm="1">
        <f t="array" ref="L134">IFERROR(_xlfn._xlws.FILTER('Profile Viewer'!I:I,ISNUMBER(SEARCH('Progress Reports'!J134,'Profile Viewer'!B:B)),""),"No Data")</f>
        <v>1</v>
      </c>
      <c r="M134" s="92"/>
      <c r="N134" s="92"/>
      <c r="O134" s="92"/>
      <c r="P134" s="92"/>
      <c r="Q134" s="92"/>
      <c r="R134" s="105"/>
    </row>
    <row r="135" spans="1:18" x14ac:dyDescent="0.2">
      <c r="A135" s="91"/>
      <c r="B135" s="74"/>
      <c r="C135" s="95"/>
      <c r="D135" s="95"/>
      <c r="E135" s="74"/>
      <c r="F135" s="74"/>
      <c r="G135" s="74"/>
      <c r="H135" s="74"/>
      <c r="I135" s="74"/>
      <c r="J135" s="69" t="str">
        <v>RS.MA-03</v>
      </c>
      <c r="K135" s="102" t="str" cm="1">
        <f t="array" aca="1" ref="K135" ca="1">_xlfn.XLOOKUP(TRUNC(L135),OFFSET(ProgressMatrix,,,,1),OFFSET(ProgressMatrix,,1,,1),"No Data")</f>
        <v>Planned</v>
      </c>
      <c r="L135" s="92" cm="1">
        <f t="array" ref="L135">IFERROR(_xlfn._xlws.FILTER('Profile Viewer'!I:I,ISNUMBER(SEARCH('Progress Reports'!J135,'Profile Viewer'!B:B)),""),"No Data")</f>
        <v>1</v>
      </c>
      <c r="M135" s="92"/>
      <c r="N135" s="92"/>
      <c r="O135" s="92"/>
      <c r="P135" s="92"/>
      <c r="Q135" s="92"/>
      <c r="R135" s="105"/>
    </row>
    <row r="136" spans="1:18" x14ac:dyDescent="0.2">
      <c r="A136" s="91"/>
      <c r="B136" s="74"/>
      <c r="C136" s="95"/>
      <c r="D136" s="95"/>
      <c r="E136" s="74"/>
      <c r="F136" s="74"/>
      <c r="G136" s="74"/>
      <c r="H136" s="74"/>
      <c r="I136" s="74"/>
      <c r="J136" s="69" t="str">
        <v>RS.MA-04</v>
      </c>
      <c r="K136" s="102" t="str" cm="1">
        <f t="array" aca="1" ref="K136" ca="1">_xlfn.XLOOKUP(TRUNC(L136),OFFSET(ProgressMatrix,,,,1),OFFSET(ProgressMatrix,,1,,1),"No Data")</f>
        <v>Planned</v>
      </c>
      <c r="L136" s="92" cm="1">
        <f t="array" ref="L136">IFERROR(_xlfn._xlws.FILTER('Profile Viewer'!I:I,ISNUMBER(SEARCH('Progress Reports'!J136,'Profile Viewer'!B:B)),""),"No Data")</f>
        <v>1</v>
      </c>
      <c r="M136" s="92"/>
      <c r="N136" s="92"/>
      <c r="O136" s="92"/>
      <c r="P136" s="92"/>
      <c r="Q136" s="92"/>
      <c r="R136" s="105"/>
    </row>
    <row r="137" spans="1:18" x14ac:dyDescent="0.2">
      <c r="A137" s="91"/>
      <c r="B137" s="74"/>
      <c r="C137" s="95"/>
      <c r="D137" s="95"/>
      <c r="E137" s="74"/>
      <c r="F137" s="74"/>
      <c r="G137" s="74"/>
      <c r="H137" s="74"/>
      <c r="I137" s="74"/>
      <c r="J137" s="69" t="str">
        <v>RS.MA-05</v>
      </c>
      <c r="K137" s="102" t="str" cm="1">
        <f t="array" aca="1" ref="K137" ca="1">_xlfn.XLOOKUP(TRUNC(L137),OFFSET(ProgressMatrix,,,,1),OFFSET(ProgressMatrix,,1,,1),"No Data")</f>
        <v>Planned</v>
      </c>
      <c r="L137" s="92" cm="1">
        <f t="array" ref="L137">IFERROR(_xlfn._xlws.FILTER('Profile Viewer'!I:I,ISNUMBER(SEARCH('Progress Reports'!J137,'Profile Viewer'!B:B)),""),"No Data")</f>
        <v>1</v>
      </c>
      <c r="M137" s="92"/>
      <c r="N137" s="92"/>
      <c r="O137" s="92"/>
      <c r="P137" s="92"/>
      <c r="Q137" s="92"/>
      <c r="R137" s="105"/>
    </row>
    <row r="138" spans="1:18" x14ac:dyDescent="0.2">
      <c r="A138" s="91"/>
      <c r="B138" s="74"/>
      <c r="C138" s="95"/>
      <c r="D138" s="95"/>
      <c r="E138" s="74"/>
      <c r="F138" s="74"/>
      <c r="G138" s="74"/>
      <c r="H138" s="74"/>
      <c r="I138" s="74"/>
      <c r="J138" s="69" t="str">
        <v>RS.AN-03</v>
      </c>
      <c r="K138" s="102" t="str" cm="1">
        <f t="array" aca="1" ref="K138" ca="1">_xlfn.XLOOKUP(TRUNC(L138),OFFSET(ProgressMatrix,,,,1),OFFSET(ProgressMatrix,,1,,1),"No Data")</f>
        <v>Started</v>
      </c>
      <c r="L138" s="92" cm="1">
        <f t="array" ref="L138">IFERROR(_xlfn._xlws.FILTER('Profile Viewer'!I:I,ISNUMBER(SEARCH('Progress Reports'!J138,'Profile Viewer'!B:B)),""),"No Data")</f>
        <v>2</v>
      </c>
      <c r="M138" s="92"/>
      <c r="N138" s="92"/>
      <c r="O138" s="92"/>
      <c r="P138" s="92"/>
      <c r="Q138" s="92"/>
      <c r="R138" s="105"/>
    </row>
    <row r="139" spans="1:18" x14ac:dyDescent="0.2">
      <c r="A139" s="91"/>
      <c r="B139" s="74"/>
      <c r="C139" s="95"/>
      <c r="D139" s="95"/>
      <c r="E139" s="74"/>
      <c r="F139" s="74"/>
      <c r="G139" s="74"/>
      <c r="H139" s="74"/>
      <c r="I139" s="74"/>
      <c r="J139" s="69" t="str">
        <v>RS.AN-06</v>
      </c>
      <c r="K139" s="102" t="str" cm="1">
        <f t="array" aca="1" ref="K139" ca="1">_xlfn.XLOOKUP(TRUNC(L139),OFFSET(ProgressMatrix,,,,1),OFFSET(ProgressMatrix,,1,,1),"No Data")</f>
        <v>Started</v>
      </c>
      <c r="L139" s="92" cm="1">
        <f t="array" ref="L139">IFERROR(_xlfn._xlws.FILTER('Profile Viewer'!I:I,ISNUMBER(SEARCH('Progress Reports'!J139,'Profile Viewer'!B:B)),""),"No Data")</f>
        <v>2</v>
      </c>
      <c r="M139" s="92"/>
      <c r="N139" s="92"/>
      <c r="O139" s="92"/>
      <c r="P139" s="92"/>
      <c r="Q139" s="92"/>
      <c r="R139" s="105"/>
    </row>
    <row r="140" spans="1:18" x14ac:dyDescent="0.2">
      <c r="A140" s="91"/>
      <c r="B140" s="74"/>
      <c r="C140" s="95"/>
      <c r="D140" s="95"/>
      <c r="E140" s="74"/>
      <c r="F140" s="74"/>
      <c r="G140" s="74"/>
      <c r="H140" s="74"/>
      <c r="I140" s="74"/>
      <c r="J140" s="69" t="str">
        <v>RS.AN-07</v>
      </c>
      <c r="K140" s="102" t="str" cm="1">
        <f t="array" aca="1" ref="K140" ca="1">_xlfn.XLOOKUP(TRUNC(L140),OFFSET(ProgressMatrix,,,,1),OFFSET(ProgressMatrix,,1,,1),"No Data")</f>
        <v>Started</v>
      </c>
      <c r="L140" s="92" cm="1">
        <f t="array" ref="L140">IFERROR(_xlfn._xlws.FILTER('Profile Viewer'!I:I,ISNUMBER(SEARCH('Progress Reports'!J140,'Profile Viewer'!B:B)),""),"No Data")</f>
        <v>2</v>
      </c>
      <c r="M140" s="92"/>
      <c r="N140" s="92"/>
      <c r="O140" s="92"/>
      <c r="P140" s="92"/>
      <c r="Q140" s="92"/>
      <c r="R140" s="105"/>
    </row>
    <row r="141" spans="1:18" x14ac:dyDescent="0.2">
      <c r="A141" s="91"/>
      <c r="B141" s="74"/>
      <c r="C141" s="95"/>
      <c r="D141" s="95"/>
      <c r="E141" s="74"/>
      <c r="F141" s="74"/>
      <c r="G141" s="74"/>
      <c r="H141" s="74"/>
      <c r="I141" s="74"/>
      <c r="J141" s="69" t="str">
        <v>RS.AN-08</v>
      </c>
      <c r="K141" s="102" t="str" cm="1">
        <f t="array" aca="1" ref="K141" ca="1">_xlfn.XLOOKUP(TRUNC(L141),OFFSET(ProgressMatrix,,,,1),OFFSET(ProgressMatrix,,1,,1),"No Data")</f>
        <v>Started</v>
      </c>
      <c r="L141" s="92" cm="1">
        <f t="array" ref="L141">IFERROR(_xlfn._xlws.FILTER('Profile Viewer'!I:I,ISNUMBER(SEARCH('Progress Reports'!J141,'Profile Viewer'!B:B)),""),"No Data")</f>
        <v>2</v>
      </c>
      <c r="M141" s="92"/>
      <c r="N141" s="92"/>
      <c r="O141" s="92"/>
      <c r="P141" s="92"/>
      <c r="Q141" s="92"/>
      <c r="R141" s="105"/>
    </row>
    <row r="142" spans="1:18" ht="28.5" x14ac:dyDescent="0.2">
      <c r="A142" s="91"/>
      <c r="B142" s="74"/>
      <c r="C142" s="95"/>
      <c r="D142" s="95"/>
      <c r="E142" s="74"/>
      <c r="F142" s="74"/>
      <c r="G142" s="74"/>
      <c r="H142" s="74"/>
      <c r="I142" s="74"/>
      <c r="J142" s="69" t="str">
        <v>RS.CO-02</v>
      </c>
      <c r="K142" s="102" t="str" cm="1">
        <f t="array" aca="1" ref="K142" ca="1">_xlfn.XLOOKUP(TRUNC(L142),OFFSET(ProgressMatrix,,,,1),OFFSET(ProgressMatrix,,1,,1),"No Data")</f>
        <v>Nearing Completion</v>
      </c>
      <c r="L142" s="92" cm="1">
        <f t="array" ref="L142">IFERROR(_xlfn._xlws.FILTER('Profile Viewer'!I:I,ISNUMBER(SEARCH('Progress Reports'!J142,'Profile Viewer'!B:B)),""),"No Data")</f>
        <v>4</v>
      </c>
      <c r="M142" s="92"/>
      <c r="N142" s="92"/>
      <c r="O142" s="92"/>
      <c r="P142" s="92"/>
      <c r="Q142" s="92"/>
      <c r="R142" s="105"/>
    </row>
    <row r="143" spans="1:18" x14ac:dyDescent="0.2">
      <c r="A143" s="91"/>
      <c r="B143" s="74"/>
      <c r="C143" s="95"/>
      <c r="D143" s="95"/>
      <c r="E143" s="74"/>
      <c r="F143" s="74"/>
      <c r="G143" s="74"/>
      <c r="H143" s="74"/>
      <c r="I143" s="74"/>
      <c r="J143" s="69" t="str">
        <v>RS.CO-03</v>
      </c>
      <c r="K143" s="102" t="str" cm="1">
        <f t="array" aca="1" ref="K143" ca="1">_xlfn.XLOOKUP(TRUNC(L143),OFFSET(ProgressMatrix,,,,1),OFFSET(ProgressMatrix,,1,,1),"No Data")</f>
        <v>Mid-Project</v>
      </c>
      <c r="L143" s="92" cm="1">
        <f t="array" ref="L143">IFERROR(_xlfn._xlws.FILTER('Profile Viewer'!I:I,ISNUMBER(SEARCH('Progress Reports'!J143,'Profile Viewer'!B:B)),""),"No Data")</f>
        <v>3</v>
      </c>
      <c r="M143" s="92"/>
      <c r="N143" s="92"/>
      <c r="O143" s="92"/>
      <c r="P143" s="92"/>
      <c r="Q143" s="92"/>
      <c r="R143" s="105"/>
    </row>
    <row r="144" spans="1:18" x14ac:dyDescent="0.2">
      <c r="A144" s="91"/>
      <c r="B144" s="74"/>
      <c r="C144" s="95"/>
      <c r="D144" s="95"/>
      <c r="E144" s="74"/>
      <c r="F144" s="74"/>
      <c r="G144" s="74"/>
      <c r="H144" s="74"/>
      <c r="I144" s="74"/>
      <c r="J144" s="69" t="str">
        <v>RS.MI-01</v>
      </c>
      <c r="K144" s="102" t="str" cm="1">
        <f t="array" aca="1" ref="K144" ca="1">_xlfn.XLOOKUP(TRUNC(L144),OFFSET(ProgressMatrix,,,,1),OFFSET(ProgressMatrix,,1,,1),"No Data")</f>
        <v>Started</v>
      </c>
      <c r="L144" s="92" cm="1">
        <f t="array" ref="L144">IFERROR(_xlfn._xlws.FILTER('Profile Viewer'!I:I,ISNUMBER(SEARCH('Progress Reports'!J144,'Profile Viewer'!B:B)),""),"No Data")</f>
        <v>2</v>
      </c>
      <c r="M144" s="92"/>
      <c r="N144" s="92"/>
      <c r="O144" s="92"/>
      <c r="P144" s="92"/>
      <c r="Q144" s="92"/>
      <c r="R144" s="105"/>
    </row>
    <row r="145" spans="1:18" x14ac:dyDescent="0.2">
      <c r="A145" s="91"/>
      <c r="B145" s="74"/>
      <c r="C145" s="95"/>
      <c r="D145" s="95"/>
      <c r="E145" s="74"/>
      <c r="F145" s="74"/>
      <c r="G145" s="74"/>
      <c r="H145" s="74"/>
      <c r="I145" s="74"/>
      <c r="J145" s="69" t="str">
        <v>RS.MI-02</v>
      </c>
      <c r="K145" s="102" t="str" cm="1">
        <f t="array" aca="1" ref="K145" ca="1">_xlfn.XLOOKUP(TRUNC(L145),OFFSET(ProgressMatrix,,,,1),OFFSET(ProgressMatrix,,1,,1),"No Data")</f>
        <v>Started</v>
      </c>
      <c r="L145" s="92" cm="1">
        <f t="array" ref="L145">IFERROR(_xlfn._xlws.FILTER('Profile Viewer'!I:I,ISNUMBER(SEARCH('Progress Reports'!J145,'Profile Viewer'!B:B)),""),"No Data")</f>
        <v>2</v>
      </c>
      <c r="M145" s="92"/>
      <c r="N145" s="92"/>
      <c r="O145" s="92"/>
      <c r="P145" s="92"/>
      <c r="Q145" s="92"/>
      <c r="R145" s="105"/>
    </row>
    <row r="146" spans="1:18" x14ac:dyDescent="0.2">
      <c r="A146" s="91"/>
      <c r="B146" s="74"/>
      <c r="C146" s="95"/>
      <c r="D146" s="95"/>
      <c r="E146" s="74"/>
      <c r="F146" s="74"/>
      <c r="G146" s="74"/>
      <c r="H146" s="74"/>
      <c r="I146" s="74"/>
      <c r="J146" s="71" t="str">
        <v>RC.RP-01</v>
      </c>
      <c r="K146" s="102" t="str" cm="1">
        <f t="array" aca="1" ref="K146" ca="1">_xlfn.XLOOKUP(TRUNC(L146),OFFSET(ProgressMatrix,,,,1),OFFSET(ProgressMatrix,,1,,1),"No Data")</f>
        <v>Planned</v>
      </c>
      <c r="L146" s="92" cm="1">
        <f t="array" ref="L146">IFERROR(_xlfn._xlws.FILTER('Profile Viewer'!I:I,ISNUMBER(SEARCH('Progress Reports'!J146,'Profile Viewer'!B:B)),""),"No Data")</f>
        <v>1</v>
      </c>
      <c r="M146" s="92"/>
      <c r="N146" s="92"/>
      <c r="O146" s="92"/>
      <c r="P146" s="92"/>
      <c r="Q146" s="92"/>
      <c r="R146" s="105"/>
    </row>
    <row r="147" spans="1:18" x14ac:dyDescent="0.2">
      <c r="A147" s="91"/>
      <c r="B147" s="74"/>
      <c r="C147" s="95"/>
      <c r="D147" s="95"/>
      <c r="E147" s="74"/>
      <c r="F147" s="74"/>
      <c r="G147" s="74"/>
      <c r="H147" s="74"/>
      <c r="I147" s="74"/>
      <c r="J147" s="71" t="str">
        <v>RC.RP-02</v>
      </c>
      <c r="K147" s="102" t="str" cm="1">
        <f t="array" aca="1" ref="K147" ca="1">_xlfn.XLOOKUP(TRUNC(L147),OFFSET(ProgressMatrix,,,,1),OFFSET(ProgressMatrix,,1,,1),"No Data")</f>
        <v>Planned</v>
      </c>
      <c r="L147" s="92" cm="1">
        <f t="array" ref="L147">IFERROR(_xlfn._xlws.FILTER('Profile Viewer'!I:I,ISNUMBER(SEARCH('Progress Reports'!J147,'Profile Viewer'!B:B)),""),"No Data")</f>
        <v>1</v>
      </c>
      <c r="M147" s="92"/>
      <c r="N147" s="92"/>
      <c r="O147" s="92"/>
      <c r="P147" s="92"/>
      <c r="Q147" s="92"/>
      <c r="R147" s="105"/>
    </row>
    <row r="148" spans="1:18" x14ac:dyDescent="0.2">
      <c r="A148" s="91"/>
      <c r="B148" s="74"/>
      <c r="C148" s="95"/>
      <c r="D148" s="95"/>
      <c r="E148" s="74"/>
      <c r="F148" s="74"/>
      <c r="G148" s="74"/>
      <c r="H148" s="74"/>
      <c r="I148" s="74"/>
      <c r="J148" s="71" t="str">
        <v>RC.RP-03</v>
      </c>
      <c r="K148" s="102" t="str" cm="1">
        <f t="array" aca="1" ref="K148" ca="1">_xlfn.XLOOKUP(TRUNC(L148),OFFSET(ProgressMatrix,,,,1),OFFSET(ProgressMatrix,,1,,1),"No Data")</f>
        <v>Planned</v>
      </c>
      <c r="L148" s="92" cm="1">
        <f t="array" ref="L148">IFERROR(_xlfn._xlws.FILTER('Profile Viewer'!I:I,ISNUMBER(SEARCH('Progress Reports'!J148,'Profile Viewer'!B:B)),""),"No Data")</f>
        <v>1</v>
      </c>
      <c r="M148" s="92"/>
      <c r="N148" s="92"/>
      <c r="O148" s="92"/>
      <c r="P148" s="92"/>
      <c r="Q148" s="92"/>
      <c r="R148" s="105"/>
    </row>
    <row r="149" spans="1:18" x14ac:dyDescent="0.2">
      <c r="A149" s="91"/>
      <c r="B149" s="74"/>
      <c r="C149" s="95"/>
      <c r="D149" s="95"/>
      <c r="E149" s="74"/>
      <c r="F149" s="74"/>
      <c r="G149" s="74"/>
      <c r="H149" s="74"/>
      <c r="I149" s="74"/>
      <c r="J149" s="71" t="str">
        <v>RC.RP-04</v>
      </c>
      <c r="K149" s="102" t="str" cm="1">
        <f t="array" aca="1" ref="K149" ca="1">_xlfn.XLOOKUP(TRUNC(L149),OFFSET(ProgressMatrix,,,,1),OFFSET(ProgressMatrix,,1,,1),"No Data")</f>
        <v>Planned</v>
      </c>
      <c r="L149" s="92" cm="1">
        <f t="array" ref="L149">IFERROR(_xlfn._xlws.FILTER('Profile Viewer'!I:I,ISNUMBER(SEARCH('Progress Reports'!J149,'Profile Viewer'!B:B)),""),"No Data")</f>
        <v>1</v>
      </c>
      <c r="M149" s="92"/>
      <c r="N149" s="92"/>
      <c r="O149" s="92"/>
      <c r="P149" s="92"/>
      <c r="Q149" s="92"/>
      <c r="R149" s="105"/>
    </row>
    <row r="150" spans="1:18" x14ac:dyDescent="0.2">
      <c r="A150" s="91"/>
      <c r="B150" s="74"/>
      <c r="C150" s="95"/>
      <c r="D150" s="95"/>
      <c r="E150" s="74"/>
      <c r="F150" s="74"/>
      <c r="G150" s="74"/>
      <c r="H150" s="74"/>
      <c r="I150" s="74"/>
      <c r="J150" s="71" t="str">
        <v>RC.RP-05</v>
      </c>
      <c r="K150" s="102" t="str" cm="1">
        <f t="array" aca="1" ref="K150" ca="1">_xlfn.XLOOKUP(TRUNC(L150),OFFSET(ProgressMatrix,,,,1),OFFSET(ProgressMatrix,,1,,1),"No Data")</f>
        <v>Planned</v>
      </c>
      <c r="L150" s="92" cm="1">
        <f t="array" ref="L150">IFERROR(_xlfn._xlws.FILTER('Profile Viewer'!I:I,ISNUMBER(SEARCH('Progress Reports'!J150,'Profile Viewer'!B:B)),""),"No Data")</f>
        <v>1</v>
      </c>
      <c r="M150" s="92"/>
      <c r="N150" s="92"/>
      <c r="O150" s="92"/>
      <c r="P150" s="92"/>
      <c r="Q150" s="92"/>
      <c r="R150" s="105"/>
    </row>
    <row r="151" spans="1:18" x14ac:dyDescent="0.2">
      <c r="A151" s="91"/>
      <c r="B151" s="74"/>
      <c r="C151" s="95"/>
      <c r="D151" s="95"/>
      <c r="E151" s="74"/>
      <c r="F151" s="74"/>
      <c r="G151" s="74"/>
      <c r="H151" s="74"/>
      <c r="I151" s="74"/>
      <c r="J151" s="71" t="str">
        <v>RC.RP-06</v>
      </c>
      <c r="K151" s="102" t="str" cm="1">
        <f t="array" aca="1" ref="K151" ca="1">_xlfn.XLOOKUP(TRUNC(L151),OFFSET(ProgressMatrix,,,,1),OFFSET(ProgressMatrix,,1,,1),"No Data")</f>
        <v>Planned</v>
      </c>
      <c r="L151" s="92" cm="1">
        <f t="array" ref="L151">IFERROR(_xlfn._xlws.FILTER('Profile Viewer'!I:I,ISNUMBER(SEARCH('Progress Reports'!J151,'Profile Viewer'!B:B)),""),"No Data")</f>
        <v>1</v>
      </c>
      <c r="M151" s="92"/>
      <c r="N151" s="92"/>
      <c r="O151" s="92"/>
      <c r="P151" s="92"/>
      <c r="Q151" s="92"/>
      <c r="R151" s="105"/>
    </row>
    <row r="152" spans="1:18" x14ac:dyDescent="0.2">
      <c r="A152" s="91"/>
      <c r="B152" s="74"/>
      <c r="C152" s="95"/>
      <c r="D152" s="95"/>
      <c r="E152" s="74"/>
      <c r="F152" s="74"/>
      <c r="G152" s="74"/>
      <c r="H152" s="74"/>
      <c r="I152" s="74"/>
      <c r="J152" s="71" t="str">
        <v>RC.CO-03</v>
      </c>
      <c r="K152" s="102" t="str" cm="1">
        <f t="array" aca="1" ref="K152" ca="1">_xlfn.XLOOKUP(TRUNC(L152),OFFSET(ProgressMatrix,,,,1),OFFSET(ProgressMatrix,,1,,1),"No Data")</f>
        <v>Complete</v>
      </c>
      <c r="L152" s="92" cm="1">
        <f t="array" ref="L152">IFERROR(_xlfn._xlws.FILTER('Profile Viewer'!I:I,ISNUMBER(SEARCH('Progress Reports'!J152,'Profile Viewer'!B:B)),""),"No Data")</f>
        <v>5</v>
      </c>
      <c r="M152" s="92"/>
      <c r="N152" s="92"/>
      <c r="O152" s="92"/>
      <c r="P152" s="92"/>
      <c r="Q152" s="92"/>
      <c r="R152" s="105"/>
    </row>
    <row r="153" spans="1:18" ht="15" thickBot="1" x14ac:dyDescent="0.25">
      <c r="A153" s="91"/>
      <c r="B153" s="74"/>
      <c r="C153" s="95"/>
      <c r="D153" s="95"/>
      <c r="E153" s="74"/>
      <c r="F153" s="74"/>
      <c r="G153" s="74"/>
      <c r="H153" s="74"/>
      <c r="I153" s="74"/>
      <c r="J153" s="70" t="str">
        <v>RC.CO-04</v>
      </c>
      <c r="K153" s="103" t="str" cm="1">
        <f t="array" aca="1" ref="K153" ca="1">_xlfn.XLOOKUP(TRUNC(L153),OFFSET(ProgressMatrix,,,,1),OFFSET(ProgressMatrix,,1,,1),"No Data")</f>
        <v>Complete</v>
      </c>
      <c r="L153" s="92" cm="1">
        <f t="array" ref="L153">IFERROR(_xlfn._xlws.FILTER('Profile Viewer'!I:I,ISNUMBER(SEARCH('Progress Reports'!J153,'Profile Viewer'!B:B)),""),"No Data")</f>
        <v>5</v>
      </c>
      <c r="M153" s="92"/>
      <c r="N153" s="92"/>
      <c r="O153" s="92"/>
      <c r="P153" s="92"/>
      <c r="Q153" s="92"/>
      <c r="R153" s="105"/>
    </row>
    <row r="154" spans="1:18" ht="15" thickBot="1" x14ac:dyDescent="0.25">
      <c r="A154" s="107"/>
      <c r="B154" s="83"/>
      <c r="C154" s="96"/>
      <c r="D154" s="96"/>
      <c r="E154" s="83"/>
      <c r="F154" s="83"/>
      <c r="G154" s="83"/>
      <c r="H154" s="83"/>
      <c r="I154" s="83"/>
      <c r="J154" s="83"/>
      <c r="K154" s="99"/>
      <c r="L154" s="108"/>
      <c r="M154" s="108"/>
      <c r="N154" s="108"/>
      <c r="O154" s="108"/>
      <c r="P154" s="108"/>
      <c r="Q154" s="108"/>
      <c r="R154" s="109"/>
    </row>
  </sheetData>
  <sheetProtection algorithmName="SHA-512" hashValue="zvHTk1IBSoG41ae+Mx9THtlaggIAd336f/z/t9+NWzmCB7wYV1B34IarY7L8oC9Jzsqg8+IpmIB7vyrejxpWHA==" saltValue="SKGRK101FbbZh7Vkb+4Eug==" spinCount="100000" sheet="1" objects="1" scenarios="1"/>
  <mergeCells count="3">
    <mergeCell ref="A2:I2"/>
    <mergeCell ref="J2:X2"/>
    <mergeCell ref="A45:R4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C3ED2-9D0A-4D38-8AA0-E9BC96496164}">
  <sheetPr codeName="Sheet5"/>
  <dimension ref="A1:U141"/>
  <sheetViews>
    <sheetView workbookViewId="0">
      <pane ySplit="1" topLeftCell="A2" activePane="bottomLeft" state="frozen"/>
      <selection pane="bottomLeft" activeCell="C3" sqref="C3"/>
    </sheetView>
  </sheetViews>
  <sheetFormatPr defaultColWidth="8.7109375" defaultRowHeight="15" outlineLevelRow="2" x14ac:dyDescent="0.25"/>
  <cols>
    <col min="1" max="1" width="71.140625" style="2" customWidth="1"/>
    <col min="2" max="11" width="8.7109375" style="2"/>
    <col min="13" max="16384" width="8.7109375" style="2"/>
  </cols>
  <sheetData>
    <row r="1" spans="1:21" s="10" customFormat="1" ht="17.25" thickBot="1" x14ac:dyDescent="0.3">
      <c r="A1" s="9" t="s">
        <v>140</v>
      </c>
      <c r="I1" s="10" t="s">
        <v>317</v>
      </c>
      <c r="J1" s="10" t="s">
        <v>316</v>
      </c>
      <c r="L1" s="10" t="s">
        <v>283</v>
      </c>
      <c r="M1" s="10" t="s">
        <v>282</v>
      </c>
    </row>
    <row r="2" spans="1:21" ht="30.75" thickBot="1" x14ac:dyDescent="0.3">
      <c r="A2" s="3" t="s">
        <v>0</v>
      </c>
      <c r="B2" s="2" cm="1">
        <f t="array" ref="B2">_xlfn.IFS(AND(ISNUMBER(SEARCH("(??)",A2)),LEN(A2)&gt;30),ROW(),ISNUMBER(SEARCH("(??.??)",A2)),ROW(),LEN(A2)&gt;30,ROW(),1=1,"")</f>
        <v>2</v>
      </c>
      <c r="I2" s="2">
        <v>1</v>
      </c>
      <c r="J2" s="2" t="s">
        <v>154</v>
      </c>
      <c r="K2" s="2" t="str">
        <f>I2&amp; " - "&amp;J2</f>
        <v>1 - Performed</v>
      </c>
      <c r="L2" s="2">
        <v>0</v>
      </c>
      <c r="M2">
        <v>0</v>
      </c>
      <c r="N2" t="s">
        <v>146</v>
      </c>
      <c r="P2" s="2" t="s">
        <v>151</v>
      </c>
      <c r="Q2" s="2">
        <v>0</v>
      </c>
      <c r="T2" t="s">
        <v>146</v>
      </c>
      <c r="U2">
        <v>0</v>
      </c>
    </row>
    <row r="3" spans="1:21" ht="102" customHeight="1" outlineLevel="1" thickBot="1" x14ac:dyDescent="0.3">
      <c r="A3" s="13" t="s">
        <v>1</v>
      </c>
      <c r="B3" s="2" cm="1">
        <f t="array" ref="B3">_xlfn.IFS(AND(ISNUMBER(SEARCH("(??)",A3)),LEN(A3)&gt;30),ROW(),ISNUMBER(SEARCH("(??.??)",A3)),ROW(),LEN(A3)&gt;30,ROW(),1=1,"")</f>
        <v>3</v>
      </c>
      <c r="I3" s="2">
        <v>2</v>
      </c>
      <c r="J3" s="2" t="s">
        <v>155</v>
      </c>
      <c r="K3" s="2" t="str">
        <f t="shared" ref="K3:K6" si="0">I3&amp; " - "&amp;J3</f>
        <v>2 - Managed</v>
      </c>
      <c r="L3" s="2">
        <v>0</v>
      </c>
      <c r="M3">
        <v>1</v>
      </c>
      <c r="N3" t="s">
        <v>147</v>
      </c>
      <c r="P3" s="2" t="s">
        <v>150</v>
      </c>
      <c r="Q3" s="2">
        <v>1</v>
      </c>
      <c r="T3" t="s">
        <v>147</v>
      </c>
      <c r="U3">
        <v>1</v>
      </c>
    </row>
    <row r="4" spans="1:21" ht="30.75" outlineLevel="2" thickBot="1" x14ac:dyDescent="0.3">
      <c r="A4" s="14" t="s">
        <v>2</v>
      </c>
      <c r="B4" s="2" cm="1">
        <f t="array" ref="B4">_xlfn.IFS(AND(ISNUMBER(SEARCH("(??)",A4)),LEN(A4)&gt;30),ROW(),ISNUMBER(SEARCH("(??.??)",A4)),ROW(),LEN(A4)&gt;30,ROW(),1=1,"")</f>
        <v>4</v>
      </c>
      <c r="I4" s="2">
        <v>3</v>
      </c>
      <c r="J4" s="2" t="s">
        <v>156</v>
      </c>
      <c r="K4" s="2" t="str">
        <f t="shared" si="0"/>
        <v>3 - Defined</v>
      </c>
      <c r="L4" s="2">
        <v>0</v>
      </c>
      <c r="M4">
        <v>2</v>
      </c>
      <c r="N4" t="s">
        <v>148</v>
      </c>
      <c r="P4" s="2" t="s">
        <v>149</v>
      </c>
      <c r="Q4" s="2">
        <v>2</v>
      </c>
      <c r="T4" t="s">
        <v>148</v>
      </c>
      <c r="U4">
        <v>2</v>
      </c>
    </row>
    <row r="5" spans="1:21" ht="45.75" outlineLevel="2" thickBot="1" x14ac:dyDescent="0.3">
      <c r="A5" s="15" t="s">
        <v>3</v>
      </c>
      <c r="B5" s="2" cm="1">
        <f t="array" ref="B5">_xlfn.IFS(AND(ISNUMBER(SEARCH("(??)",A5)),LEN(A5)&gt;30),ROW(),ISNUMBER(SEARCH("(??.??)",A5)),ROW(),LEN(A5)&gt;30,ROW(),1=1,"")</f>
        <v>5</v>
      </c>
      <c r="I5" s="2">
        <v>4</v>
      </c>
      <c r="J5" s="2" t="s">
        <v>157</v>
      </c>
      <c r="K5" s="2" t="str">
        <f t="shared" si="0"/>
        <v>4 - Quantitatively Managed</v>
      </c>
      <c r="L5" s="2">
        <v>0</v>
      </c>
      <c r="M5">
        <v>3</v>
      </c>
      <c r="N5" t="s">
        <v>149</v>
      </c>
      <c r="Q5" s="2">
        <v>3</v>
      </c>
      <c r="T5" t="s">
        <v>149</v>
      </c>
      <c r="U5">
        <v>3</v>
      </c>
    </row>
    <row r="6" spans="1:21" ht="45.75" outlineLevel="2" thickBot="1" x14ac:dyDescent="0.3">
      <c r="A6" s="14" t="s">
        <v>4</v>
      </c>
      <c r="B6" s="2" cm="1">
        <f t="array" ref="B6">_xlfn.IFS(AND(ISNUMBER(SEARCH("(??)",A6)),LEN(A6)&gt;30),ROW(),ISNUMBER(SEARCH("(??.??)",A6)),ROW(),LEN(A6)&gt;30,ROW(),1=1,"")</f>
        <v>6</v>
      </c>
      <c r="I6" s="2">
        <v>5</v>
      </c>
      <c r="J6" s="2" t="s">
        <v>158</v>
      </c>
      <c r="K6" s="2" t="str">
        <f t="shared" si="0"/>
        <v>5 - Optimized</v>
      </c>
      <c r="L6" s="2">
        <v>0</v>
      </c>
      <c r="M6">
        <v>4</v>
      </c>
      <c r="N6" t="s">
        <v>150</v>
      </c>
      <c r="P6" s="2" t="s">
        <v>148</v>
      </c>
      <c r="Q6" s="2">
        <v>4</v>
      </c>
      <c r="T6" t="s">
        <v>150</v>
      </c>
      <c r="U6">
        <v>4</v>
      </c>
    </row>
    <row r="7" spans="1:21" ht="30.75" outlineLevel="2" thickBot="1" x14ac:dyDescent="0.3">
      <c r="A7" s="14" t="s">
        <v>5</v>
      </c>
      <c r="B7" s="2" cm="1">
        <f t="array" ref="B7">_xlfn.IFS(AND(ISNUMBER(SEARCH("(??)",A7)),LEN(A7)&gt;30),ROW(),ISNUMBER(SEARCH("(??.??)",A7)),ROW(),LEN(A7)&gt;30,ROW(),1=1,"")</f>
        <v>7</v>
      </c>
      <c r="L7" s="2">
        <v>0</v>
      </c>
      <c r="M7">
        <v>5</v>
      </c>
      <c r="N7" t="s">
        <v>151</v>
      </c>
      <c r="P7" s="2" t="s">
        <v>147</v>
      </c>
      <c r="Q7" s="2">
        <v>5</v>
      </c>
      <c r="T7" t="s">
        <v>151</v>
      </c>
      <c r="U7">
        <v>5</v>
      </c>
    </row>
    <row r="8" spans="1:21" ht="30.75" outlineLevel="2" thickBot="1" x14ac:dyDescent="0.3">
      <c r="A8" s="14" t="s">
        <v>6</v>
      </c>
      <c r="B8" s="2" cm="1">
        <f t="array" ref="B8">_xlfn.IFS(AND(ISNUMBER(SEARCH("(??)",A8)),LEN(A8)&gt;30),ROW(),ISNUMBER(SEARCH("(??.??)",A8)),ROW(),LEN(A8)&gt;30,ROW(),1=1,"")</f>
        <v>8</v>
      </c>
      <c r="Q8" s="2">
        <v>6</v>
      </c>
    </row>
    <row r="9" spans="1:21" ht="87.6" customHeight="1" outlineLevel="1" thickBot="1" x14ac:dyDescent="0.3">
      <c r="A9" s="11" t="s">
        <v>7</v>
      </c>
      <c r="B9" s="2" cm="1">
        <f t="array" ref="B9">_xlfn.IFS(AND(ISNUMBER(SEARCH("(??)",A9)),LEN(A9)&gt;30),ROW(),ISNUMBER(SEARCH("(??.??)",A9)),ROW(),LEN(A9)&gt;30,ROW(),1=1,"")</f>
        <v>9</v>
      </c>
      <c r="P9" s="2" t="s">
        <v>146</v>
      </c>
      <c r="Q9" s="2">
        <v>7</v>
      </c>
    </row>
    <row r="10" spans="1:21" ht="30.75" outlineLevel="2" thickBot="1" x14ac:dyDescent="0.3">
      <c r="A10" s="14" t="s">
        <v>8</v>
      </c>
      <c r="B10" s="2" cm="1">
        <f t="array" ref="B10">_xlfn.IFS(AND(ISNUMBER(SEARCH("(??)",A10)),LEN(A10)&gt;30),ROW(),ISNUMBER(SEARCH("(??.??)",A10)),ROW(),LEN(A10)&gt;30,ROW(),1=1,"")</f>
        <v>10</v>
      </c>
      <c r="Q10" s="2">
        <v>8</v>
      </c>
    </row>
    <row r="11" spans="1:21" ht="30.75" outlineLevel="2" thickBot="1" x14ac:dyDescent="0.3">
      <c r="A11" s="14" t="s">
        <v>9</v>
      </c>
      <c r="B11" s="2" cm="1">
        <f t="array" ref="B11">_xlfn.IFS(AND(ISNUMBER(SEARCH("(??)",A11)),LEN(A11)&gt;30),ROW(),ISNUMBER(SEARCH("(??.??)",A11)),ROW(),LEN(A11)&gt;30,ROW(),1=1,"")</f>
        <v>11</v>
      </c>
      <c r="Q11" s="2">
        <v>9</v>
      </c>
    </row>
    <row r="12" spans="1:21" ht="30.75" outlineLevel="2" thickBot="1" x14ac:dyDescent="0.3">
      <c r="A12" s="14" t="s">
        <v>10</v>
      </c>
      <c r="B12" s="2" cm="1">
        <f t="array" ref="B12">_xlfn.IFS(AND(ISNUMBER(SEARCH("(??)",A12)),LEN(A12)&gt;30),ROW(),ISNUMBER(SEARCH("(??.??)",A12)),ROW(),LEN(A12)&gt;30,ROW(),1=1,"")</f>
        <v>12</v>
      </c>
      <c r="Q12" s="2">
        <v>10</v>
      </c>
    </row>
    <row r="13" spans="1:21" ht="30.75" outlineLevel="2" thickBot="1" x14ac:dyDescent="0.3">
      <c r="A13" s="14" t="s">
        <v>11</v>
      </c>
      <c r="B13" s="2" cm="1">
        <f t="array" ref="B13">_xlfn.IFS(AND(ISNUMBER(SEARCH("(??)",A13)),LEN(A13)&gt;30),ROW(),ISNUMBER(SEARCH("(??.??)",A13)),ROW(),LEN(A13)&gt;30,ROW(),1=1,"")</f>
        <v>13</v>
      </c>
      <c r="Q13" s="2">
        <v>11</v>
      </c>
    </row>
    <row r="14" spans="1:21" ht="30.75" outlineLevel="2" thickBot="1" x14ac:dyDescent="0.3">
      <c r="A14" s="14" t="s">
        <v>12</v>
      </c>
      <c r="B14" s="2" cm="1">
        <f t="array" ref="B14">_xlfn.IFS(AND(ISNUMBER(SEARCH("(??)",A14)),LEN(A14)&gt;30),ROW(),ISNUMBER(SEARCH("(??.??)",A14)),ROW(),LEN(A14)&gt;30,ROW(),1=1,"")</f>
        <v>14</v>
      </c>
      <c r="Q14" s="2">
        <v>12</v>
      </c>
    </row>
    <row r="15" spans="1:21" ht="30.75" outlineLevel="2" thickBot="1" x14ac:dyDescent="0.3">
      <c r="A15" s="14" t="s">
        <v>13</v>
      </c>
      <c r="B15" s="2" cm="1">
        <f t="array" ref="B15">_xlfn.IFS(AND(ISNUMBER(SEARCH("(??)",A15)),LEN(A15)&gt;30),ROW(),ISNUMBER(SEARCH("(??.??)",A15)),ROW(),LEN(A15)&gt;30,ROW(),1=1,"")</f>
        <v>15</v>
      </c>
      <c r="Q15" s="2">
        <v>13</v>
      </c>
    </row>
    <row r="16" spans="1:21" ht="30.75" outlineLevel="2" thickBot="1" x14ac:dyDescent="0.3">
      <c r="A16" s="14" t="s">
        <v>14</v>
      </c>
      <c r="B16" s="2" cm="1">
        <f t="array" ref="B16">_xlfn.IFS(AND(ISNUMBER(SEARCH("(??)",A16)),LEN(A16)&gt;30),ROW(),ISNUMBER(SEARCH("(??.??)",A16)),ROW(),LEN(A16)&gt;30,ROW(),1=1,"")</f>
        <v>16</v>
      </c>
    </row>
    <row r="17" spans="1:2" ht="45.75" outlineLevel="1" thickBot="1" x14ac:dyDescent="0.3">
      <c r="A17" s="12" t="s">
        <v>15</v>
      </c>
      <c r="B17" s="2" cm="1">
        <f t="array" ref="B17">_xlfn.IFS(AND(ISNUMBER(SEARCH("(??)",A17)),LEN(A17)&gt;30),ROW(),ISNUMBER(SEARCH("(??.??)",A17)),ROW(),LEN(A17)&gt;30,ROW(),1=1,"")</f>
        <v>17</v>
      </c>
    </row>
    <row r="18" spans="1:2" ht="45.75" outlineLevel="2" thickBot="1" x14ac:dyDescent="0.3">
      <c r="A18" s="14" t="s">
        <v>16</v>
      </c>
      <c r="B18" s="2" cm="1">
        <f t="array" ref="B18">_xlfn.IFS(AND(ISNUMBER(SEARCH("(??)",A18)),LEN(A18)&gt;30),ROW(),ISNUMBER(SEARCH("(??.??)",A18)),ROW(),LEN(A18)&gt;30,ROW(),1=1,"")</f>
        <v>18</v>
      </c>
    </row>
    <row r="19" spans="1:2" ht="30.75" outlineLevel="2" thickBot="1" x14ac:dyDescent="0.3">
      <c r="A19" s="14" t="s">
        <v>17</v>
      </c>
      <c r="B19" s="2" cm="1">
        <f t="array" ref="B19">_xlfn.IFS(AND(ISNUMBER(SEARCH("(??)",A19)),LEN(A19)&gt;30),ROW(),ISNUMBER(SEARCH("(??.??)",A19)),ROW(),LEN(A19)&gt;30,ROW(),1=1,"")</f>
        <v>19</v>
      </c>
    </row>
    <row r="20" spans="1:2" ht="30.75" outlineLevel="2" thickBot="1" x14ac:dyDescent="0.3">
      <c r="A20" s="14" t="s">
        <v>18</v>
      </c>
      <c r="B20" s="2" cm="1">
        <f t="array" ref="B20">_xlfn.IFS(AND(ISNUMBER(SEARCH("(??)",A20)),LEN(A20)&gt;30),ROW(),ISNUMBER(SEARCH("(??.??)",A20)),ROW(),LEN(A20)&gt;30,ROW(),1=1,"")</f>
        <v>20</v>
      </c>
    </row>
    <row r="21" spans="1:2" ht="15.75" outlineLevel="2" thickBot="1" x14ac:dyDescent="0.3">
      <c r="A21" s="14" t="s">
        <v>19</v>
      </c>
      <c r="B21" s="2" cm="1">
        <f t="array" ref="B21">_xlfn.IFS(AND(ISNUMBER(SEARCH("(??)",A21)),LEN(A21)&gt;30),ROW(),ISNUMBER(SEARCH("(??.??)",A21)),ROW(),LEN(A21)&gt;30,ROW(),1=1,"")</f>
        <v>21</v>
      </c>
    </row>
    <row r="22" spans="1:2" ht="30.75" outlineLevel="1" thickBot="1" x14ac:dyDescent="0.3">
      <c r="A22" s="12" t="s">
        <v>20</v>
      </c>
      <c r="B22" s="2" cm="1">
        <f t="array" ref="B22">_xlfn.IFS(AND(ISNUMBER(SEARCH("(??)",A22)),LEN(A22)&gt;30),ROW(),ISNUMBER(SEARCH("(??.??)",A22)),ROW(),LEN(A22)&gt;30,ROW(),1=1,"")</f>
        <v>22</v>
      </c>
    </row>
    <row r="23" spans="1:2" ht="45.75" outlineLevel="2" thickBot="1" x14ac:dyDescent="0.3">
      <c r="A23" s="14" t="s">
        <v>21</v>
      </c>
      <c r="B23" s="2" cm="1">
        <f t="array" ref="B23">_xlfn.IFS(AND(ISNUMBER(SEARCH("(??)",A23)),LEN(A23)&gt;30),ROW(),ISNUMBER(SEARCH("(??.??)",A23)),ROW(),LEN(A23)&gt;30,ROW(),1=1,"")</f>
        <v>23</v>
      </c>
    </row>
    <row r="24" spans="1:2" ht="45.75" outlineLevel="2" thickBot="1" x14ac:dyDescent="0.3">
      <c r="A24" s="14" t="s">
        <v>22</v>
      </c>
      <c r="B24" s="2" cm="1">
        <f t="array" ref="B24">_xlfn.IFS(AND(ISNUMBER(SEARCH("(??)",A24)),LEN(A24)&gt;30),ROW(),ISNUMBER(SEARCH("(??.??)",A24)),ROW(),LEN(A24)&gt;30,ROW(),1=1,"")</f>
        <v>24</v>
      </c>
    </row>
    <row r="25" spans="1:2" ht="45.75" outlineLevel="1" thickBot="1" x14ac:dyDescent="0.3">
      <c r="A25" s="12" t="s">
        <v>23</v>
      </c>
      <c r="B25" s="2" cm="1">
        <f t="array" ref="B25">_xlfn.IFS(AND(ISNUMBER(SEARCH("(??)",A25)),LEN(A25)&gt;30),ROW(),ISNUMBER(SEARCH("(??.??)",A25)),ROW(),LEN(A25)&gt;30,ROW(),1=1,"")</f>
        <v>25</v>
      </c>
    </row>
    <row r="26" spans="1:2" ht="30.75" outlineLevel="2" thickBot="1" x14ac:dyDescent="0.3">
      <c r="A26" s="14" t="s">
        <v>24</v>
      </c>
      <c r="B26" s="2" cm="1">
        <f t="array" ref="B26">_xlfn.IFS(AND(ISNUMBER(SEARCH("(??)",A26)),LEN(A26)&gt;30),ROW(),ISNUMBER(SEARCH("(??.??)",A26)),ROW(),LEN(A26)&gt;30,ROW(),1=1,"")</f>
        <v>26</v>
      </c>
    </row>
    <row r="27" spans="1:2" ht="30.75" outlineLevel="2" thickBot="1" x14ac:dyDescent="0.3">
      <c r="A27" s="14" t="s">
        <v>25</v>
      </c>
      <c r="B27" s="2" cm="1">
        <f t="array" ref="B27">_xlfn.IFS(AND(ISNUMBER(SEARCH("(??)",A27)),LEN(A27)&gt;30),ROW(),ISNUMBER(SEARCH("(??.??)",A27)),ROW(),LEN(A27)&gt;30,ROW(),1=1,"")</f>
        <v>27</v>
      </c>
    </row>
    <row r="28" spans="1:2" ht="30.75" outlineLevel="2" thickBot="1" x14ac:dyDescent="0.3">
      <c r="A28" s="14" t="s">
        <v>26</v>
      </c>
      <c r="B28" s="2" cm="1">
        <f t="array" ref="B28">_xlfn.IFS(AND(ISNUMBER(SEARCH("(??)",A28)),LEN(A28)&gt;30),ROW(),ISNUMBER(SEARCH("(??.??)",A28)),ROW(),LEN(A28)&gt;30,ROW(),1=1,"")</f>
        <v>28</v>
      </c>
    </row>
    <row r="29" spans="1:2" ht="45.75" outlineLevel="1" thickBot="1" x14ac:dyDescent="0.3">
      <c r="A29" s="11" t="s">
        <v>27</v>
      </c>
      <c r="B29" s="2" cm="1">
        <f t="array" ref="B29">_xlfn.IFS(AND(ISNUMBER(SEARCH("(??)",A29)),LEN(A29)&gt;30),ROW(),ISNUMBER(SEARCH("(??.??)",A29)),ROW(),LEN(A29)&gt;30,ROW(),1=1,"")</f>
        <v>29</v>
      </c>
    </row>
    <row r="30" spans="1:2" ht="45.75" outlineLevel="2" thickBot="1" x14ac:dyDescent="0.3">
      <c r="A30" s="14" t="s">
        <v>28</v>
      </c>
      <c r="B30" s="2" cm="1">
        <f t="array" ref="B30">_xlfn.IFS(AND(ISNUMBER(SEARCH("(??)",A30)),LEN(A30)&gt;30),ROW(),ISNUMBER(SEARCH("(??.??)",A30)),ROW(),LEN(A30)&gt;30,ROW(),1=1,"")</f>
        <v>30</v>
      </c>
    </row>
    <row r="31" spans="1:2" ht="45.75" outlineLevel="2" thickBot="1" x14ac:dyDescent="0.3">
      <c r="A31" s="14" t="s">
        <v>29</v>
      </c>
      <c r="B31" s="2" cm="1">
        <f t="array" ref="B31">_xlfn.IFS(AND(ISNUMBER(SEARCH("(??)",A31)),LEN(A31)&gt;30),ROW(),ISNUMBER(SEARCH("(??.??)",A31)),ROW(),LEN(A31)&gt;30,ROW(),1=1,"")</f>
        <v>31</v>
      </c>
    </row>
    <row r="32" spans="1:2" ht="45.75" outlineLevel="2" thickBot="1" x14ac:dyDescent="0.3">
      <c r="A32" s="14" t="s">
        <v>30</v>
      </c>
      <c r="B32" s="2" cm="1">
        <f t="array" ref="B32">_xlfn.IFS(AND(ISNUMBER(SEARCH("(??)",A32)),LEN(A32)&gt;30),ROW(),ISNUMBER(SEARCH("(??.??)",A32)),ROW(),LEN(A32)&gt;30,ROW(),1=1,"")</f>
        <v>32</v>
      </c>
    </row>
    <row r="33" spans="1:4" ht="15.75" outlineLevel="2" thickBot="1" x14ac:dyDescent="0.3">
      <c r="A33" s="14" t="s">
        <v>31</v>
      </c>
      <c r="B33" s="2" cm="1">
        <f t="array" ref="B33">_xlfn.IFS(AND(ISNUMBER(SEARCH("(??)",A33)),LEN(A33)&gt;30),ROW(),ISNUMBER(SEARCH("(??.??)",A33)),ROW(),LEN(A33)&gt;30,ROW(),1=1,"")</f>
        <v>33</v>
      </c>
    </row>
    <row r="34" spans="1:4" ht="45.75" outlineLevel="2" thickBot="1" x14ac:dyDescent="0.3">
      <c r="A34" s="14" t="s">
        <v>32</v>
      </c>
      <c r="B34" s="2" cm="1">
        <f t="array" ref="B34">_xlfn.IFS(AND(ISNUMBER(SEARCH("(??)",A34)),LEN(A34)&gt;30),ROW(),ISNUMBER(SEARCH("(??.??)",A34)),ROW(),LEN(A34)&gt;30,ROW(),1=1,"")</f>
        <v>34</v>
      </c>
    </row>
    <row r="35" spans="1:4" ht="30.75" outlineLevel="2" thickBot="1" x14ac:dyDescent="0.3">
      <c r="A35" s="14" t="s">
        <v>33</v>
      </c>
      <c r="B35" s="2" cm="1">
        <f t="array" ref="B35">_xlfn.IFS(AND(ISNUMBER(SEARCH("(??)",A35)),LEN(A35)&gt;30),ROW(),ISNUMBER(SEARCH("(??.??)",A35)),ROW(),LEN(A35)&gt;30,ROW(),1=1,"")</f>
        <v>35</v>
      </c>
    </row>
    <row r="36" spans="1:4" ht="45.75" outlineLevel="2" thickBot="1" x14ac:dyDescent="0.3">
      <c r="A36" s="14" t="s">
        <v>34</v>
      </c>
      <c r="B36" s="2" cm="1">
        <f t="array" ref="B36">_xlfn.IFS(AND(ISNUMBER(SEARCH("(??)",A36)),LEN(A36)&gt;30),ROW(),ISNUMBER(SEARCH("(??.??)",A36)),ROW(),LEN(A36)&gt;30,ROW(),1=1,"")</f>
        <v>36</v>
      </c>
    </row>
    <row r="37" spans="1:4" ht="30.75" outlineLevel="2" thickBot="1" x14ac:dyDescent="0.3">
      <c r="A37" s="14" t="s">
        <v>35</v>
      </c>
      <c r="B37" s="2" cm="1">
        <f t="array" ref="B37">_xlfn.IFS(AND(ISNUMBER(SEARCH("(??)",A37)),LEN(A37)&gt;30),ROW(),ISNUMBER(SEARCH("(??.??)",A37)),ROW(),LEN(A37)&gt;30,ROW(),1=1,"")</f>
        <v>37</v>
      </c>
    </row>
    <row r="38" spans="1:4" ht="45.75" outlineLevel="2" thickBot="1" x14ac:dyDescent="0.3">
      <c r="A38" s="14" t="s">
        <v>36</v>
      </c>
      <c r="B38" s="2" cm="1">
        <f t="array" ref="B38">_xlfn.IFS(AND(ISNUMBER(SEARCH("(??)",A38)),LEN(A38)&gt;30),ROW(),ISNUMBER(SEARCH("(??.??)",A38)),ROW(),LEN(A38)&gt;30,ROW(),1=1,"")</f>
        <v>38</v>
      </c>
    </row>
    <row r="39" spans="1:4" ht="45.75" outlineLevel="2" thickBot="1" x14ac:dyDescent="0.3">
      <c r="A39" s="14" t="s">
        <v>37</v>
      </c>
      <c r="B39" s="2" cm="1">
        <f t="array" ref="B39">_xlfn.IFS(AND(ISNUMBER(SEARCH("(??)",A39)),LEN(A39)&gt;30),ROW(),ISNUMBER(SEARCH("(??.??)",A39)),ROW(),LEN(A39)&gt;30,ROW(),1=1,"")</f>
        <v>39</v>
      </c>
    </row>
    <row r="40" spans="1:4" ht="15.75" outlineLevel="1" thickBot="1" x14ac:dyDescent="0.3">
      <c r="A40" s="3" t="s">
        <v>38</v>
      </c>
      <c r="B40" s="2" t="str" cm="1">
        <f t="array" ref="B40">_xlfn.IFS(AND(ISNUMBER(SEARCH("(??)",A40)),LEN(A40)&gt;30),ROW(),ISNUMBER(SEARCH("(??.??)",A40)),ROW(),LEN(A40)&gt;30,ROW(),1=1,"")</f>
        <v/>
      </c>
      <c r="D40" s="2">
        <f>LEN(A40)</f>
        <v>11</v>
      </c>
    </row>
    <row r="41" spans="1:4" ht="15.75" thickBot="1" x14ac:dyDescent="0.3">
      <c r="A41" s="4" t="s">
        <v>39</v>
      </c>
      <c r="B41" s="2" cm="1">
        <f t="array" ref="B41">_xlfn.IFS(AND(ISNUMBER(SEARCH("(??)",A41)),LEN(A41)&gt;30),ROW(),ISNUMBER(SEARCH("(??.??)",A41)),ROW(),LEN(A41)&gt;30,ROW(),1=1,"")</f>
        <v>41</v>
      </c>
    </row>
    <row r="42" spans="1:4" ht="60.75" outlineLevel="1" thickBot="1" x14ac:dyDescent="0.3">
      <c r="A42" s="11" t="s">
        <v>40</v>
      </c>
      <c r="B42" s="2" cm="1">
        <f t="array" ref="B42">_xlfn.IFS(AND(ISNUMBER(SEARCH("(??)",A42)),LEN(A42)&gt;30),ROW(),ISNUMBER(SEARCH("(??.??)",A42)),ROW(),LEN(A42)&gt;30,ROW(),1=1,"")</f>
        <v>42</v>
      </c>
    </row>
    <row r="43" spans="1:4" ht="30.75" outlineLevel="2" thickBot="1" x14ac:dyDescent="0.3">
      <c r="A43" s="14" t="s">
        <v>41</v>
      </c>
      <c r="B43" s="2" cm="1">
        <f t="array" ref="B43">_xlfn.IFS(AND(ISNUMBER(SEARCH("(??)",A43)),LEN(A43)&gt;30),ROW(),ISNUMBER(SEARCH("(??.??)",A43)),ROW(),LEN(A43)&gt;30,ROW(),1=1,"")</f>
        <v>43</v>
      </c>
    </row>
    <row r="44" spans="1:4" ht="30.75" outlineLevel="2" thickBot="1" x14ac:dyDescent="0.3">
      <c r="A44" s="14" t="s">
        <v>42</v>
      </c>
      <c r="B44" s="2" cm="1">
        <f t="array" ref="B44">_xlfn.IFS(AND(ISNUMBER(SEARCH("(??)",A44)),LEN(A44)&gt;30),ROW(),ISNUMBER(SEARCH("(??.??)",A44)),ROW(),LEN(A44)&gt;30,ROW(),1=1,"")</f>
        <v>44</v>
      </c>
    </row>
    <row r="45" spans="1:4" ht="30.75" outlineLevel="2" thickBot="1" x14ac:dyDescent="0.3">
      <c r="A45" s="14" t="s">
        <v>43</v>
      </c>
      <c r="B45" s="2" cm="1">
        <f t="array" ref="B45">_xlfn.IFS(AND(ISNUMBER(SEARCH("(??)",A45)),LEN(A45)&gt;30),ROW(),ISNUMBER(SEARCH("(??.??)",A45)),ROW(),LEN(A45)&gt;30,ROW(),1=1,"")</f>
        <v>45</v>
      </c>
    </row>
    <row r="46" spans="1:4" ht="15.75" outlineLevel="2" thickBot="1" x14ac:dyDescent="0.3">
      <c r="A46" s="14" t="s">
        <v>44</v>
      </c>
      <c r="B46" s="2" cm="1">
        <f t="array" ref="B46">_xlfn.IFS(AND(ISNUMBER(SEARCH("(??)",A46)),LEN(A46)&gt;30),ROW(),ISNUMBER(SEARCH("(??.??)",A46)),ROW(),LEN(A46)&gt;30,ROW(),1=1,"")</f>
        <v>46</v>
      </c>
    </row>
    <row r="47" spans="1:4" ht="30.75" outlineLevel="2" thickBot="1" x14ac:dyDescent="0.3">
      <c r="A47" s="14" t="s">
        <v>45</v>
      </c>
      <c r="B47" s="2" cm="1">
        <f t="array" ref="B47">_xlfn.IFS(AND(ISNUMBER(SEARCH("(??)",A47)),LEN(A47)&gt;30),ROW(),ISNUMBER(SEARCH("(??.??)",A47)),ROW(),LEN(A47)&gt;30,ROW(),1=1,"")</f>
        <v>47</v>
      </c>
    </row>
    <row r="48" spans="1:4" ht="30.75" outlineLevel="2" thickBot="1" x14ac:dyDescent="0.3">
      <c r="A48" s="14" t="s">
        <v>46</v>
      </c>
      <c r="B48" s="2" cm="1">
        <f t="array" ref="B48">_xlfn.IFS(AND(ISNUMBER(SEARCH("(??)",A48)),LEN(A48)&gt;30),ROW(),ISNUMBER(SEARCH("(??.??)",A48)),ROW(),LEN(A48)&gt;30,ROW(),1=1,"")</f>
        <v>48</v>
      </c>
    </row>
    <row r="49" spans="1:2" ht="30.75" outlineLevel="2" thickBot="1" x14ac:dyDescent="0.3">
      <c r="A49" s="14" t="s">
        <v>47</v>
      </c>
      <c r="B49" s="2" cm="1">
        <f t="array" ref="B49">_xlfn.IFS(AND(ISNUMBER(SEARCH("(??)",A49)),LEN(A49)&gt;30),ROW(),ISNUMBER(SEARCH("(??.??)",A49)),ROW(),LEN(A49)&gt;30,ROW(),1=1,"")</f>
        <v>49</v>
      </c>
    </row>
    <row r="50" spans="1:2" ht="30.75" outlineLevel="1" thickBot="1" x14ac:dyDescent="0.3">
      <c r="A50" s="11" t="s">
        <v>48</v>
      </c>
      <c r="B50" s="2" cm="1">
        <f t="array" ref="B50">_xlfn.IFS(AND(ISNUMBER(SEARCH("(??)",A50)),LEN(A50)&gt;30),ROW(),ISNUMBER(SEARCH("(??.??)",A50)),ROW(),LEN(A50)&gt;30,ROW(),1=1,"")</f>
        <v>50</v>
      </c>
    </row>
    <row r="51" spans="1:2" ht="15.75" outlineLevel="2" thickBot="1" x14ac:dyDescent="0.3">
      <c r="A51" s="14" t="s">
        <v>49</v>
      </c>
      <c r="B51" s="2" cm="1">
        <f t="array" ref="B51">_xlfn.IFS(AND(ISNUMBER(SEARCH("(??)",A51)),LEN(A51)&gt;30),ROW(),ISNUMBER(SEARCH("(??.??)",A51)),ROW(),LEN(A51)&gt;30,ROW(),1=1,"")</f>
        <v>51</v>
      </c>
    </row>
    <row r="52" spans="1:2" ht="30.75" outlineLevel="2" thickBot="1" x14ac:dyDescent="0.3">
      <c r="A52" s="14" t="s">
        <v>50</v>
      </c>
      <c r="B52" s="2" cm="1">
        <f t="array" ref="B52">_xlfn.IFS(AND(ISNUMBER(SEARCH("(??)",A52)),LEN(A52)&gt;30),ROW(),ISNUMBER(SEARCH("(??.??)",A52)),ROW(),LEN(A52)&gt;30,ROW(),1=1,"")</f>
        <v>52</v>
      </c>
    </row>
    <row r="53" spans="1:2" ht="30.75" outlineLevel="2" thickBot="1" x14ac:dyDescent="0.3">
      <c r="A53" s="14" t="s">
        <v>51</v>
      </c>
      <c r="B53" s="2" cm="1">
        <f t="array" ref="B53">_xlfn.IFS(AND(ISNUMBER(SEARCH("(??)",A53)),LEN(A53)&gt;30),ROW(),ISNUMBER(SEARCH("(??.??)",A53)),ROW(),LEN(A53)&gt;30,ROW(),1=1,"")</f>
        <v>53</v>
      </c>
    </row>
    <row r="54" spans="1:2" ht="30.75" outlineLevel="2" thickBot="1" x14ac:dyDescent="0.3">
      <c r="A54" s="14" t="s">
        <v>52</v>
      </c>
      <c r="B54" s="2" cm="1">
        <f t="array" ref="B54">_xlfn.IFS(AND(ISNUMBER(SEARCH("(??)",A54)),LEN(A54)&gt;30),ROW(),ISNUMBER(SEARCH("(??.??)",A54)),ROW(),LEN(A54)&gt;30,ROW(),1=1,"")</f>
        <v>54</v>
      </c>
    </row>
    <row r="55" spans="1:2" ht="30.75" outlineLevel="2" thickBot="1" x14ac:dyDescent="0.3">
      <c r="A55" s="14" t="s">
        <v>53</v>
      </c>
      <c r="B55" s="2" cm="1">
        <f t="array" ref="B55">_xlfn.IFS(AND(ISNUMBER(SEARCH("(??)",A55)),LEN(A55)&gt;30),ROW(),ISNUMBER(SEARCH("(??.??)",A55)),ROW(),LEN(A55)&gt;30,ROW(),1=1,"")</f>
        <v>55</v>
      </c>
    </row>
    <row r="56" spans="1:2" ht="30.75" outlineLevel="2" thickBot="1" x14ac:dyDescent="0.3">
      <c r="A56" s="14" t="s">
        <v>54</v>
      </c>
      <c r="B56" s="2" cm="1">
        <f t="array" ref="B56">_xlfn.IFS(AND(ISNUMBER(SEARCH("(??)",A56)),LEN(A56)&gt;30),ROW(),ISNUMBER(SEARCH("(??.??)",A56)),ROW(),LEN(A56)&gt;30,ROW(),1=1,"")</f>
        <v>56</v>
      </c>
    </row>
    <row r="57" spans="1:2" ht="30.75" outlineLevel="2" thickBot="1" x14ac:dyDescent="0.3">
      <c r="A57" s="14" t="s">
        <v>55</v>
      </c>
      <c r="B57" s="2" cm="1">
        <f t="array" ref="B57">_xlfn.IFS(AND(ISNUMBER(SEARCH("(??)",A57)),LEN(A57)&gt;30),ROW(),ISNUMBER(SEARCH("(??.??)",A57)),ROW(),LEN(A57)&gt;30,ROW(),1=1,"")</f>
        <v>57</v>
      </c>
    </row>
    <row r="58" spans="1:2" ht="30.75" outlineLevel="2" thickBot="1" x14ac:dyDescent="0.3">
      <c r="A58" s="14" t="s">
        <v>56</v>
      </c>
      <c r="B58" s="2" cm="1">
        <f t="array" ref="B58">_xlfn.IFS(AND(ISNUMBER(SEARCH("(??)",A58)),LEN(A58)&gt;30),ROW(),ISNUMBER(SEARCH("(??.??)",A58)),ROW(),LEN(A58)&gt;30,ROW(),1=1,"")</f>
        <v>58</v>
      </c>
    </row>
    <row r="59" spans="1:2" ht="30.75" outlineLevel="2" thickBot="1" x14ac:dyDescent="0.3">
      <c r="A59" s="14" t="s">
        <v>57</v>
      </c>
      <c r="B59" s="2" cm="1">
        <f t="array" ref="B59">_xlfn.IFS(AND(ISNUMBER(SEARCH("(??)",A59)),LEN(A59)&gt;30),ROW(),ISNUMBER(SEARCH("(??.??)",A59)),ROW(),LEN(A59)&gt;30,ROW(),1=1,"")</f>
        <v>59</v>
      </c>
    </row>
    <row r="60" spans="1:2" ht="15.75" outlineLevel="2" thickBot="1" x14ac:dyDescent="0.3">
      <c r="A60" s="14" t="s">
        <v>58</v>
      </c>
      <c r="B60" s="2" cm="1">
        <f t="array" ref="B60">_xlfn.IFS(AND(ISNUMBER(SEARCH("(??)",A60)),LEN(A60)&gt;30),ROW(),ISNUMBER(SEARCH("(??.??)",A60)),ROW(),LEN(A60)&gt;30,ROW(),1=1,"")</f>
        <v>60</v>
      </c>
    </row>
    <row r="61" spans="1:2" ht="45.75" outlineLevel="1" thickBot="1" x14ac:dyDescent="0.3">
      <c r="A61" s="11" t="s">
        <v>59</v>
      </c>
      <c r="B61" s="2" cm="1">
        <f t="array" ref="B61">_xlfn.IFS(AND(ISNUMBER(SEARCH("(??)",A61)),LEN(A61)&gt;30),ROW(),ISNUMBER(SEARCH("(??.??)",A61)),ROW(),LEN(A61)&gt;30,ROW(),1=1,"")</f>
        <v>61</v>
      </c>
    </row>
    <row r="62" spans="1:2" ht="15.75" outlineLevel="2" thickBot="1" x14ac:dyDescent="0.3">
      <c r="A62" s="14" t="s">
        <v>60</v>
      </c>
      <c r="B62" s="2" cm="1">
        <f t="array" ref="B62">_xlfn.IFS(AND(ISNUMBER(SEARCH("(??)",A62)),LEN(A62)&gt;30),ROW(),ISNUMBER(SEARCH("(??.??)",A62)),ROW(),LEN(A62)&gt;30,ROW(),1=1,"")</f>
        <v>62</v>
      </c>
    </row>
    <row r="63" spans="1:2" ht="30.75" outlineLevel="2" thickBot="1" x14ac:dyDescent="0.3">
      <c r="A63" s="14" t="s">
        <v>61</v>
      </c>
      <c r="B63" s="2" cm="1">
        <f t="array" ref="B63">_xlfn.IFS(AND(ISNUMBER(SEARCH("(??)",A63)),LEN(A63)&gt;30),ROW(),ISNUMBER(SEARCH("(??.??)",A63)),ROW(),LEN(A63)&gt;30,ROW(),1=1,"")</f>
        <v>63</v>
      </c>
    </row>
    <row r="64" spans="1:2" ht="30.75" outlineLevel="2" thickBot="1" x14ac:dyDescent="0.3">
      <c r="A64" s="14" t="s">
        <v>62</v>
      </c>
      <c r="B64" s="2" cm="1">
        <f t="array" ref="B64">_xlfn.IFS(AND(ISNUMBER(SEARCH("(??)",A64)),LEN(A64)&gt;30),ROW(),ISNUMBER(SEARCH("(??.??)",A64)),ROW(),LEN(A64)&gt;30,ROW(),1=1,"")</f>
        <v>64</v>
      </c>
    </row>
    <row r="65" spans="1:2" ht="30.75" outlineLevel="2" thickBot="1" x14ac:dyDescent="0.3">
      <c r="A65" s="14" t="s">
        <v>63</v>
      </c>
      <c r="B65" s="2" cm="1">
        <f t="array" ref="B65">_xlfn.IFS(AND(ISNUMBER(SEARCH("(??)",A65)),LEN(A65)&gt;30),ROW(),ISNUMBER(SEARCH("(??.??)",A65)),ROW(),LEN(A65)&gt;30,ROW(),1=1,"")</f>
        <v>65</v>
      </c>
    </row>
    <row r="66" spans="1:2" ht="15.75" outlineLevel="1" thickBot="1" x14ac:dyDescent="0.3">
      <c r="A66" s="4" t="s">
        <v>64</v>
      </c>
      <c r="B66" s="2" t="str" cm="1">
        <f t="array" ref="B66">_xlfn.IFS(AND(ISNUMBER(SEARCH("(??)",A66)),LEN(A66)&gt;30),ROW(),ISNUMBER(SEARCH("(??.??)",A66)),ROW(),LEN(A66)&gt;30,ROW(),1=1,"")</f>
        <v/>
      </c>
    </row>
    <row r="67" spans="1:2" ht="30.75" thickBot="1" x14ac:dyDescent="0.3">
      <c r="A67" s="5" t="s">
        <v>65</v>
      </c>
      <c r="B67" s="2" cm="1">
        <f t="array" ref="B67">_xlfn.IFS(AND(ISNUMBER(SEARCH("(??)",A67)),LEN(A67)&gt;30),ROW(),ISNUMBER(SEARCH("(??.??)",A67)),ROW(),LEN(A67)&gt;30,ROW(),1=1,"")</f>
        <v>67</v>
      </c>
    </row>
    <row r="68" spans="1:2" ht="60.75" outlineLevel="1" thickBot="1" x14ac:dyDescent="0.3">
      <c r="A68" s="11" t="s">
        <v>66</v>
      </c>
      <c r="B68" s="2" cm="1">
        <f t="array" ref="B68">_xlfn.IFS(AND(ISNUMBER(SEARCH("(??)",A68)),LEN(A68)&gt;30),ROW(),ISNUMBER(SEARCH("(??.??)",A68)),ROW(),LEN(A68)&gt;30,ROW(),1=1,"")</f>
        <v>68</v>
      </c>
    </row>
    <row r="69" spans="1:2" ht="30.75" outlineLevel="2" thickBot="1" x14ac:dyDescent="0.3">
      <c r="A69" s="14" t="s">
        <v>67</v>
      </c>
      <c r="B69" s="2" cm="1">
        <f t="array" ref="B69">_xlfn.IFS(AND(ISNUMBER(SEARCH("(??)",A69)),LEN(A69)&gt;30),ROW(),ISNUMBER(SEARCH("(??.??)",A69)),ROW(),LEN(A69)&gt;30,ROW(),1=1,"")</f>
        <v>69</v>
      </c>
    </row>
    <row r="70" spans="1:2" ht="30.75" outlineLevel="2" thickBot="1" x14ac:dyDescent="0.3">
      <c r="A70" s="14" t="s">
        <v>68</v>
      </c>
      <c r="B70" s="2" cm="1">
        <f t="array" ref="B70">_xlfn.IFS(AND(ISNUMBER(SEARCH("(??)",A70)),LEN(A70)&gt;30),ROW(),ISNUMBER(SEARCH("(??.??)",A70)),ROW(),LEN(A70)&gt;30,ROW(),1=1,"")</f>
        <v>70</v>
      </c>
    </row>
    <row r="71" spans="1:2" ht="15.75" outlineLevel="2" thickBot="1" x14ac:dyDescent="0.3">
      <c r="A71" s="14" t="s">
        <v>69</v>
      </c>
      <c r="B71" s="2" cm="1">
        <f t="array" ref="B71">_xlfn.IFS(AND(ISNUMBER(SEARCH("(??)",A71)),LEN(A71)&gt;30),ROW(),ISNUMBER(SEARCH("(??.??)",A71)),ROW(),LEN(A71)&gt;30,ROW(),1=1,"")</f>
        <v>71</v>
      </c>
    </row>
    <row r="72" spans="1:2" ht="15.75" outlineLevel="2" thickBot="1" x14ac:dyDescent="0.3">
      <c r="A72" s="14" t="s">
        <v>70</v>
      </c>
      <c r="B72" s="2" cm="1">
        <f t="array" ref="B72">_xlfn.IFS(AND(ISNUMBER(SEARCH("(??)",A72)),LEN(A72)&gt;30),ROW(),ISNUMBER(SEARCH("(??.??)",A72)),ROW(),LEN(A72)&gt;30,ROW(),1=1,"")</f>
        <v>72</v>
      </c>
    </row>
    <row r="73" spans="1:2" ht="45.75" outlineLevel="2" thickBot="1" x14ac:dyDescent="0.3">
      <c r="A73" s="14" t="s">
        <v>71</v>
      </c>
      <c r="B73" s="2" cm="1">
        <f t="array" ref="B73">_xlfn.IFS(AND(ISNUMBER(SEARCH("(??)",A73)),LEN(A73)&gt;30),ROW(),ISNUMBER(SEARCH("(??.??)",A73)),ROW(),LEN(A73)&gt;30,ROW(),1=1,"")</f>
        <v>73</v>
      </c>
    </row>
    <row r="74" spans="1:2" ht="30.75" outlineLevel="2" thickBot="1" x14ac:dyDescent="0.3">
      <c r="A74" s="14" t="s">
        <v>72</v>
      </c>
      <c r="B74" s="2" cm="1">
        <f t="array" ref="B74">_xlfn.IFS(AND(ISNUMBER(SEARCH("(??)",A74)),LEN(A74)&gt;30),ROW(),ISNUMBER(SEARCH("(??.??)",A74)),ROW(),LEN(A74)&gt;30,ROW(),1=1,"")</f>
        <v>74</v>
      </c>
    </row>
    <row r="75" spans="1:2" ht="45.75" outlineLevel="1" thickBot="1" x14ac:dyDescent="0.3">
      <c r="A75" s="12" t="s">
        <v>73</v>
      </c>
      <c r="B75" s="2" cm="1">
        <f t="array" ref="B75">_xlfn.IFS(AND(ISNUMBER(SEARCH("(??)",A75)),LEN(A75)&gt;30),ROW(),ISNUMBER(SEARCH("(??.??)",A75)),ROW(),LEN(A75)&gt;30,ROW(),1=1,"")</f>
        <v>75</v>
      </c>
    </row>
    <row r="76" spans="1:2" ht="45.75" outlineLevel="2" thickBot="1" x14ac:dyDescent="0.3">
      <c r="A76" s="14" t="s">
        <v>74</v>
      </c>
      <c r="B76" s="2" cm="1">
        <f t="array" ref="B76">_xlfn.IFS(AND(ISNUMBER(SEARCH("(??)",A76)),LEN(A76)&gt;30),ROW(),ISNUMBER(SEARCH("(??.??)",A76)),ROW(),LEN(A76)&gt;30,ROW(),1=1,"")</f>
        <v>76</v>
      </c>
    </row>
    <row r="77" spans="1:2" ht="45.75" outlineLevel="2" thickBot="1" x14ac:dyDescent="0.3">
      <c r="A77" s="14" t="s">
        <v>75</v>
      </c>
      <c r="B77" s="2" cm="1">
        <f t="array" ref="B77">_xlfn.IFS(AND(ISNUMBER(SEARCH("(??)",A77)),LEN(A77)&gt;30),ROW(),ISNUMBER(SEARCH("(??.??)",A77)),ROW(),LEN(A77)&gt;30,ROW(),1=1,"")</f>
        <v>77</v>
      </c>
    </row>
    <row r="78" spans="1:2" ht="30.75" outlineLevel="1" thickBot="1" x14ac:dyDescent="0.3">
      <c r="A78" s="11" t="s">
        <v>76</v>
      </c>
      <c r="B78" s="2" cm="1">
        <f t="array" ref="B78">_xlfn.IFS(AND(ISNUMBER(SEARCH("(??)",A78)),LEN(A78)&gt;30),ROW(),ISNUMBER(SEARCH("(??.??)",A78)),ROW(),LEN(A78)&gt;30,ROW(),1=1,"")</f>
        <v>78</v>
      </c>
    </row>
    <row r="79" spans="1:2" ht="30.75" outlineLevel="2" thickBot="1" x14ac:dyDescent="0.3">
      <c r="A79" s="14" t="s">
        <v>77</v>
      </c>
      <c r="B79" s="2" cm="1">
        <f t="array" ref="B79">_xlfn.IFS(AND(ISNUMBER(SEARCH("(??)",A79)),LEN(A79)&gt;30),ROW(),ISNUMBER(SEARCH("(??.??)",A79)),ROW(),LEN(A79)&gt;30,ROW(),1=1,"")</f>
        <v>79</v>
      </c>
    </row>
    <row r="80" spans="1:2" ht="30.75" outlineLevel="2" thickBot="1" x14ac:dyDescent="0.3">
      <c r="A80" s="14" t="s">
        <v>78</v>
      </c>
      <c r="B80" s="2" cm="1">
        <f t="array" ref="B80">_xlfn.IFS(AND(ISNUMBER(SEARCH("(??)",A80)),LEN(A80)&gt;30),ROW(),ISNUMBER(SEARCH("(??.??)",A80)),ROW(),LEN(A80)&gt;30,ROW(),1=1,"")</f>
        <v>80</v>
      </c>
    </row>
    <row r="81" spans="1:2" ht="30.75" outlineLevel="2" thickBot="1" x14ac:dyDescent="0.3">
      <c r="A81" s="14" t="s">
        <v>79</v>
      </c>
      <c r="B81" s="2" cm="1">
        <f t="array" ref="B81">_xlfn.IFS(AND(ISNUMBER(SEARCH("(??)",A81)),LEN(A81)&gt;30),ROW(),ISNUMBER(SEARCH("(??.??)",A81)),ROW(),LEN(A81)&gt;30,ROW(),1=1,"")</f>
        <v>81</v>
      </c>
    </row>
    <row r="82" spans="1:2" ht="15.75" outlineLevel="2" thickBot="1" x14ac:dyDescent="0.3">
      <c r="A82" s="14" t="s">
        <v>80</v>
      </c>
      <c r="B82" s="2" cm="1">
        <f t="array" ref="B82">_xlfn.IFS(AND(ISNUMBER(SEARCH("(??)",A82)),LEN(A82)&gt;30),ROW(),ISNUMBER(SEARCH("(??.??)",A82)),ROW(),LEN(A82)&gt;30,ROW(),1=1,"")</f>
        <v>82</v>
      </c>
    </row>
    <row r="83" spans="1:2" ht="60.75" outlineLevel="1" thickBot="1" x14ac:dyDescent="0.3">
      <c r="A83" s="11" t="s">
        <v>81</v>
      </c>
      <c r="B83" s="2" cm="1">
        <f t="array" ref="B83">_xlfn.IFS(AND(ISNUMBER(SEARCH("(??)",A83)),LEN(A83)&gt;30),ROW(),ISNUMBER(SEARCH("(??.??)",A83)),ROW(),LEN(A83)&gt;30,ROW(),1=1,"")</f>
        <v>83</v>
      </c>
    </row>
    <row r="84" spans="1:2" ht="15.75" outlineLevel="2" thickBot="1" x14ac:dyDescent="0.3">
      <c r="A84" s="14" t="s">
        <v>82</v>
      </c>
      <c r="B84" s="2" cm="1">
        <f t="array" ref="B84">_xlfn.IFS(AND(ISNUMBER(SEARCH("(??)",A84)),LEN(A84)&gt;30),ROW(),ISNUMBER(SEARCH("(??.??)",A84)),ROW(),LEN(A84)&gt;30,ROW(),1=1,"")</f>
        <v>84</v>
      </c>
    </row>
    <row r="85" spans="1:2" ht="30.75" outlineLevel="2" thickBot="1" x14ac:dyDescent="0.3">
      <c r="A85" s="14" t="s">
        <v>83</v>
      </c>
      <c r="B85" s="2" cm="1">
        <f t="array" ref="B85">_xlfn.IFS(AND(ISNUMBER(SEARCH("(??)",A85)),LEN(A85)&gt;30),ROW(),ISNUMBER(SEARCH("(??.??)",A85)),ROW(),LEN(A85)&gt;30,ROW(),1=1,"")</f>
        <v>85</v>
      </c>
    </row>
    <row r="86" spans="1:2" ht="30.75" outlineLevel="2" thickBot="1" x14ac:dyDescent="0.3">
      <c r="A86" s="14" t="s">
        <v>84</v>
      </c>
      <c r="B86" s="2" cm="1">
        <f t="array" ref="B86">_xlfn.IFS(AND(ISNUMBER(SEARCH("(??)",A86)),LEN(A86)&gt;30),ROW(),ISNUMBER(SEARCH("(??.??)",A86)),ROW(),LEN(A86)&gt;30,ROW(),1=1,"")</f>
        <v>86</v>
      </c>
    </row>
    <row r="87" spans="1:2" ht="30.75" outlineLevel="2" thickBot="1" x14ac:dyDescent="0.3">
      <c r="A87" s="14" t="s">
        <v>85</v>
      </c>
      <c r="B87" s="2" cm="1">
        <f t="array" ref="B87">_xlfn.IFS(AND(ISNUMBER(SEARCH("(??)",A87)),LEN(A87)&gt;30),ROW(),ISNUMBER(SEARCH("(??.??)",A87)),ROW(),LEN(A87)&gt;30,ROW(),1=1,"")</f>
        <v>87</v>
      </c>
    </row>
    <row r="88" spans="1:2" ht="15.75" outlineLevel="2" thickBot="1" x14ac:dyDescent="0.3">
      <c r="A88" s="14" t="s">
        <v>86</v>
      </c>
      <c r="B88" s="2" cm="1">
        <f t="array" ref="B88">_xlfn.IFS(AND(ISNUMBER(SEARCH("(??)",A88)),LEN(A88)&gt;30),ROW(),ISNUMBER(SEARCH("(??.??)",A88)),ROW(),LEN(A88)&gt;30,ROW(),1=1,"")</f>
        <v>88</v>
      </c>
    </row>
    <row r="89" spans="1:2" ht="30.75" outlineLevel="2" thickBot="1" x14ac:dyDescent="0.3">
      <c r="A89" s="14" t="s">
        <v>87</v>
      </c>
      <c r="B89" s="2" cm="1">
        <f t="array" ref="B89">_xlfn.IFS(AND(ISNUMBER(SEARCH("(??)",A89)),LEN(A89)&gt;30),ROW(),ISNUMBER(SEARCH("(??.??)",A89)),ROW(),LEN(A89)&gt;30,ROW(),1=1,"")</f>
        <v>89</v>
      </c>
    </row>
    <row r="90" spans="1:2" ht="45.75" outlineLevel="1" thickBot="1" x14ac:dyDescent="0.3">
      <c r="A90" s="11" t="s">
        <v>88</v>
      </c>
      <c r="B90" s="2" cm="1">
        <f t="array" ref="B90">_xlfn.IFS(AND(ISNUMBER(SEARCH("(??)",A90)),LEN(A90)&gt;30),ROW(),ISNUMBER(SEARCH("(??.??)",A90)),ROW(),LEN(A90)&gt;30,ROW(),1=1,"")</f>
        <v>90</v>
      </c>
    </row>
    <row r="91" spans="1:2" ht="30.75" outlineLevel="2" thickBot="1" x14ac:dyDescent="0.3">
      <c r="A91" s="14" t="s">
        <v>89</v>
      </c>
      <c r="B91" s="2" cm="1">
        <f t="array" ref="B91">_xlfn.IFS(AND(ISNUMBER(SEARCH("(??)",A91)),LEN(A91)&gt;30),ROW(),ISNUMBER(SEARCH("(??.??)",A91)),ROW(),LEN(A91)&gt;30,ROW(),1=1,"")</f>
        <v>91</v>
      </c>
    </row>
    <row r="92" spans="1:2" ht="30.75" outlineLevel="2" thickBot="1" x14ac:dyDescent="0.3">
      <c r="A92" s="14" t="s">
        <v>90</v>
      </c>
      <c r="B92" s="2" cm="1">
        <f t="array" ref="B92">_xlfn.IFS(AND(ISNUMBER(SEARCH("(??)",A92)),LEN(A92)&gt;30),ROW(),ISNUMBER(SEARCH("(??.??)",A92)),ROW(),LEN(A92)&gt;30,ROW(),1=1,"")</f>
        <v>92</v>
      </c>
    </row>
    <row r="93" spans="1:2" ht="30.75" outlineLevel="2" thickBot="1" x14ac:dyDescent="0.3">
      <c r="A93" s="14" t="s">
        <v>91</v>
      </c>
      <c r="B93" s="2" cm="1">
        <f t="array" ref="B93">_xlfn.IFS(AND(ISNUMBER(SEARCH("(??)",A93)),LEN(A93)&gt;30),ROW(),ISNUMBER(SEARCH("(??.??)",A93)),ROW(),LEN(A93)&gt;30,ROW(),1=1,"")</f>
        <v>93</v>
      </c>
    </row>
    <row r="94" spans="1:2" ht="15.75" outlineLevel="2" thickBot="1" x14ac:dyDescent="0.3">
      <c r="A94" s="14" t="s">
        <v>92</v>
      </c>
      <c r="B94" s="2" cm="1">
        <f t="array" ref="B94">_xlfn.IFS(AND(ISNUMBER(SEARCH("(??)",A94)),LEN(A94)&gt;30),ROW(),ISNUMBER(SEARCH("(??.??)",A94)),ROW(),LEN(A94)&gt;30,ROW(),1=1,"")</f>
        <v>94</v>
      </c>
    </row>
    <row r="95" spans="1:2" ht="15.75" outlineLevel="1" thickBot="1" x14ac:dyDescent="0.3">
      <c r="A95" s="5" t="s">
        <v>93</v>
      </c>
      <c r="B95" s="2" t="str" cm="1">
        <f t="array" ref="B95">_xlfn.IFS(AND(ISNUMBER(SEARCH("(??)",A95)),LEN(A95)&gt;30),ROW(),ISNUMBER(SEARCH("(??.??)",A95)),ROW(),LEN(A95)&gt;30,ROW(),1=1,"")</f>
        <v/>
      </c>
    </row>
    <row r="96" spans="1:2" ht="30.75" thickBot="1" x14ac:dyDescent="0.3">
      <c r="A96" s="6" t="s">
        <v>94</v>
      </c>
      <c r="B96" s="2" cm="1">
        <f t="array" ref="B96">_xlfn.IFS(AND(ISNUMBER(SEARCH("(??)",A96)),LEN(A96)&gt;30),ROW(),ISNUMBER(SEARCH("(??.??)",A96)),ROW(),LEN(A96)&gt;30,ROW(),1=1,"")</f>
        <v>96</v>
      </c>
    </row>
    <row r="97" spans="1:2" ht="30.75" outlineLevel="1" thickBot="1" x14ac:dyDescent="0.3">
      <c r="A97" s="11" t="s">
        <v>95</v>
      </c>
      <c r="B97" s="2" cm="1">
        <f t="array" ref="B97">_xlfn.IFS(AND(ISNUMBER(SEARCH("(??)",A97)),LEN(A97)&gt;30),ROW(),ISNUMBER(SEARCH("(??.??)",A97)),ROW(),LEN(A97)&gt;30,ROW(),1=1,"")</f>
        <v>97</v>
      </c>
    </row>
    <row r="98" spans="1:2" ht="30.75" outlineLevel="2" thickBot="1" x14ac:dyDescent="0.3">
      <c r="A98" s="14" t="s">
        <v>96</v>
      </c>
      <c r="B98" s="2" cm="1">
        <f t="array" ref="B98">_xlfn.IFS(AND(ISNUMBER(SEARCH("(??)",A98)),LEN(A98)&gt;30),ROW(),ISNUMBER(SEARCH("(??.??)",A98)),ROW(),LEN(A98)&gt;30,ROW(),1=1,"")</f>
        <v>98</v>
      </c>
    </row>
    <row r="99" spans="1:2" ht="30.75" outlineLevel="2" thickBot="1" x14ac:dyDescent="0.3">
      <c r="A99" s="14" t="s">
        <v>97</v>
      </c>
      <c r="B99" s="2" cm="1">
        <f t="array" ref="B99">_xlfn.IFS(AND(ISNUMBER(SEARCH("(??)",A99)),LEN(A99)&gt;30),ROW(),ISNUMBER(SEARCH("(??.??)",A99)),ROW(),LEN(A99)&gt;30,ROW(),1=1,"")</f>
        <v>99</v>
      </c>
    </row>
    <row r="100" spans="1:2" ht="30.75" outlineLevel="2" thickBot="1" x14ac:dyDescent="0.3">
      <c r="A100" s="14" t="s">
        <v>98</v>
      </c>
      <c r="B100" s="2" cm="1">
        <f t="array" ref="B100">_xlfn.IFS(AND(ISNUMBER(SEARCH("(??)",A100)),LEN(A100)&gt;30),ROW(),ISNUMBER(SEARCH("(??.??)",A100)),ROW(),LEN(A100)&gt;30,ROW(),1=1,"")</f>
        <v>100</v>
      </c>
    </row>
    <row r="101" spans="1:2" ht="30.75" outlineLevel="2" thickBot="1" x14ac:dyDescent="0.3">
      <c r="A101" s="14" t="s">
        <v>99</v>
      </c>
      <c r="B101" s="2" cm="1">
        <f t="array" ref="B101">_xlfn.IFS(AND(ISNUMBER(SEARCH("(??)",A101)),LEN(A101)&gt;30),ROW(),ISNUMBER(SEARCH("(??.??)",A101)),ROW(),LEN(A101)&gt;30,ROW(),1=1,"")</f>
        <v>101</v>
      </c>
    </row>
    <row r="102" spans="1:2" ht="30.75" outlineLevel="2" thickBot="1" x14ac:dyDescent="0.3">
      <c r="A102" s="14" t="s">
        <v>100</v>
      </c>
      <c r="B102" s="2" cm="1">
        <f t="array" ref="B102">_xlfn.IFS(AND(ISNUMBER(SEARCH("(??)",A102)),LEN(A102)&gt;30),ROW(),ISNUMBER(SEARCH("(??.??)",A102)),ROW(),LEN(A102)&gt;30,ROW(),1=1,"")</f>
        <v>102</v>
      </c>
    </row>
    <row r="103" spans="1:2" ht="45.75" outlineLevel="1" thickBot="1" x14ac:dyDescent="0.3">
      <c r="A103" s="11" t="s">
        <v>101</v>
      </c>
      <c r="B103" s="2" cm="1">
        <f t="array" ref="B103">_xlfn.IFS(AND(ISNUMBER(SEARCH("(??)",A103)),LEN(A103)&gt;30),ROW(),ISNUMBER(SEARCH("(??.??)",A103)),ROW(),LEN(A103)&gt;30,ROW(),1=1,"")</f>
        <v>103</v>
      </c>
    </row>
    <row r="104" spans="1:2" ht="30.75" outlineLevel="2" thickBot="1" x14ac:dyDescent="0.3">
      <c r="A104" s="14" t="s">
        <v>102</v>
      </c>
      <c r="B104" s="2" cm="1">
        <f t="array" ref="B104">_xlfn.IFS(AND(ISNUMBER(SEARCH("(??)",A104)),LEN(A104)&gt;30),ROW(),ISNUMBER(SEARCH("(??.??)",A104)),ROW(),LEN(A104)&gt;30,ROW(),1=1,"")</f>
        <v>104</v>
      </c>
    </row>
    <row r="105" spans="1:2" ht="15.75" outlineLevel="2" thickBot="1" x14ac:dyDescent="0.3">
      <c r="A105" s="14" t="s">
        <v>103</v>
      </c>
      <c r="B105" s="2" cm="1">
        <f t="array" ref="B105">_xlfn.IFS(AND(ISNUMBER(SEARCH("(??)",A105)),LEN(A105)&gt;30),ROW(),ISNUMBER(SEARCH("(??.??)",A105)),ROW(),LEN(A105)&gt;30,ROW(),1=1,"")</f>
        <v>105</v>
      </c>
    </row>
    <row r="106" spans="1:2" ht="15.75" outlineLevel="2" thickBot="1" x14ac:dyDescent="0.3">
      <c r="A106" s="14" t="s">
        <v>104</v>
      </c>
      <c r="B106" s="2" cm="1">
        <f t="array" ref="B106">_xlfn.IFS(AND(ISNUMBER(SEARCH("(??)",A106)),LEN(A106)&gt;30),ROW(),ISNUMBER(SEARCH("(??.??)",A106)),ROW(),LEN(A106)&gt;30,ROW(),1=1,"")</f>
        <v>106</v>
      </c>
    </row>
    <row r="107" spans="1:2" ht="30.75" outlineLevel="2" thickBot="1" x14ac:dyDescent="0.3">
      <c r="A107" s="14" t="s">
        <v>105</v>
      </c>
      <c r="B107" s="2" cm="1">
        <f t="array" ref="B107">_xlfn.IFS(AND(ISNUMBER(SEARCH("(??)",A107)),LEN(A107)&gt;30),ROW(),ISNUMBER(SEARCH("(??.??)",A107)),ROW(),LEN(A107)&gt;30,ROW(),1=1,"")</f>
        <v>107</v>
      </c>
    </row>
    <row r="108" spans="1:2" ht="30.75" outlineLevel="2" thickBot="1" x14ac:dyDescent="0.3">
      <c r="A108" s="14" t="s">
        <v>106</v>
      </c>
      <c r="B108" s="2" cm="1">
        <f t="array" ref="B108">_xlfn.IFS(AND(ISNUMBER(SEARCH("(??)",A108)),LEN(A108)&gt;30),ROW(),ISNUMBER(SEARCH("(??.??)",A108)),ROW(),LEN(A108)&gt;30,ROW(),1=1,"")</f>
        <v>108</v>
      </c>
    </row>
    <row r="109" spans="1:2" ht="30.75" outlineLevel="2" thickBot="1" x14ac:dyDescent="0.3">
      <c r="A109" s="14" t="s">
        <v>107</v>
      </c>
      <c r="B109" s="2" cm="1">
        <f t="array" ref="B109">_xlfn.IFS(AND(ISNUMBER(SEARCH("(??)",A109)),LEN(A109)&gt;30),ROW(),ISNUMBER(SEARCH("(??.??)",A109)),ROW(),LEN(A109)&gt;30,ROW(),1=1,"")</f>
        <v>109</v>
      </c>
    </row>
    <row r="110" spans="1:2" ht="15.75" outlineLevel="1" thickBot="1" x14ac:dyDescent="0.3">
      <c r="A110" s="6" t="s">
        <v>108</v>
      </c>
      <c r="B110" s="2" t="str" cm="1">
        <f t="array" ref="B110">_xlfn.IFS(AND(ISNUMBER(SEARCH("(??)",A110)),LEN(A110)&gt;30),ROW(),ISNUMBER(SEARCH("(??.??)",A110)),ROW(),LEN(A110)&gt;30,ROW(),1=1,"")</f>
        <v/>
      </c>
    </row>
    <row r="111" spans="1:2" ht="15.75" thickBot="1" x14ac:dyDescent="0.3">
      <c r="A111" s="7" t="s">
        <v>109</v>
      </c>
      <c r="B111" s="2" cm="1">
        <f t="array" ref="B111">_xlfn.IFS(AND(ISNUMBER(SEARCH("(??)",A111)),LEN(A111)&gt;30),ROW(),ISNUMBER(SEARCH("(??.??)",A111)),ROW(),LEN(A111)&gt;30,ROW(),1=1,"")</f>
        <v>111</v>
      </c>
    </row>
    <row r="112" spans="1:2" ht="30.75" outlineLevel="1" thickBot="1" x14ac:dyDescent="0.3">
      <c r="A112" s="11" t="s">
        <v>110</v>
      </c>
      <c r="B112" s="2" cm="1">
        <f t="array" ref="B112">_xlfn.IFS(AND(ISNUMBER(SEARCH("(??)",A112)),LEN(A112)&gt;30),ROW(),ISNUMBER(SEARCH("(??.??)",A112)),ROW(),LEN(A112)&gt;30,ROW(),1=1,"")</f>
        <v>112</v>
      </c>
    </row>
    <row r="113" spans="1:2" ht="30.75" outlineLevel="2" thickBot="1" x14ac:dyDescent="0.3">
      <c r="A113" s="14" t="s">
        <v>111</v>
      </c>
      <c r="B113" s="2" cm="1">
        <f t="array" ref="B113">_xlfn.IFS(AND(ISNUMBER(SEARCH("(??)",A113)),LEN(A113)&gt;30),ROW(),ISNUMBER(SEARCH("(??.??)",A113)),ROW(),LEN(A113)&gt;30,ROW(),1=1,"")</f>
        <v>113</v>
      </c>
    </row>
    <row r="114" spans="1:2" ht="15.75" outlineLevel="2" thickBot="1" x14ac:dyDescent="0.3">
      <c r="A114" s="14" t="s">
        <v>112</v>
      </c>
      <c r="B114" s="2" cm="1">
        <f t="array" ref="B114">_xlfn.IFS(AND(ISNUMBER(SEARCH("(??)",A114)),LEN(A114)&gt;30),ROW(),ISNUMBER(SEARCH("(??.??)",A114)),ROW(),LEN(A114)&gt;30,ROW(),1=1,"")</f>
        <v>114</v>
      </c>
    </row>
    <row r="115" spans="1:2" ht="15.75" outlineLevel="2" thickBot="1" x14ac:dyDescent="0.3">
      <c r="A115" s="14" t="s">
        <v>113</v>
      </c>
      <c r="B115" s="2" cm="1">
        <f t="array" ref="B115">_xlfn.IFS(AND(ISNUMBER(SEARCH("(??)",A115)),LEN(A115)&gt;30),ROW(),ISNUMBER(SEARCH("(??.??)",A115)),ROW(),LEN(A115)&gt;30,ROW(),1=1,"")</f>
        <v>115</v>
      </c>
    </row>
    <row r="116" spans="1:2" ht="15.75" outlineLevel="2" thickBot="1" x14ac:dyDescent="0.3">
      <c r="A116" s="14" t="s">
        <v>114</v>
      </c>
      <c r="B116" s="2" cm="1">
        <f t="array" ref="B116">_xlfn.IFS(AND(ISNUMBER(SEARCH("(??)",A116)),LEN(A116)&gt;30),ROW(),ISNUMBER(SEARCH("(??.??)",A116)),ROW(),LEN(A116)&gt;30,ROW(),1=1,"")</f>
        <v>116</v>
      </c>
    </row>
    <row r="117" spans="1:2" ht="15.75" outlineLevel="2" thickBot="1" x14ac:dyDescent="0.3">
      <c r="A117" s="14" t="s">
        <v>115</v>
      </c>
      <c r="B117" s="2" cm="1">
        <f t="array" ref="B117">_xlfn.IFS(AND(ISNUMBER(SEARCH("(??)",A117)),LEN(A117)&gt;30),ROW(),ISNUMBER(SEARCH("(??.??)",A117)),ROW(),LEN(A117)&gt;30,ROW(),1=1,"")</f>
        <v>117</v>
      </c>
    </row>
    <row r="118" spans="1:2" ht="30.75" outlineLevel="1" thickBot="1" x14ac:dyDescent="0.3">
      <c r="A118" s="12" t="s">
        <v>116</v>
      </c>
      <c r="B118" s="2" cm="1">
        <f t="array" ref="B118">_xlfn.IFS(AND(ISNUMBER(SEARCH("(??)",A118)),LEN(A118)&gt;30),ROW(),ISNUMBER(SEARCH("(??.??)",A118)),ROW(),LEN(A118)&gt;30,ROW(),1=1,"")</f>
        <v>118</v>
      </c>
    </row>
    <row r="119" spans="1:2" ht="30.75" outlineLevel="2" thickBot="1" x14ac:dyDescent="0.3">
      <c r="A119" s="14" t="s">
        <v>117</v>
      </c>
      <c r="B119" s="2" cm="1">
        <f t="array" ref="B119">_xlfn.IFS(AND(ISNUMBER(SEARCH("(??)",A119)),LEN(A119)&gt;30),ROW(),ISNUMBER(SEARCH("(??.??)",A119)),ROW(),LEN(A119)&gt;30,ROW(),1=1,"")</f>
        <v>119</v>
      </c>
    </row>
    <row r="120" spans="1:2" ht="30.75" outlineLevel="2" thickBot="1" x14ac:dyDescent="0.3">
      <c r="A120" s="14" t="s">
        <v>118</v>
      </c>
      <c r="B120" s="2" cm="1">
        <f t="array" ref="B120">_xlfn.IFS(AND(ISNUMBER(SEARCH("(??)",A120)),LEN(A120)&gt;30),ROW(),ISNUMBER(SEARCH("(??.??)",A120)),ROW(),LEN(A120)&gt;30,ROW(),1=1,"")</f>
        <v>120</v>
      </c>
    </row>
    <row r="121" spans="1:2" ht="30.75" outlineLevel="2" thickBot="1" x14ac:dyDescent="0.3">
      <c r="A121" s="14" t="s">
        <v>119</v>
      </c>
      <c r="B121" s="2" cm="1">
        <f t="array" ref="B121">_xlfn.IFS(AND(ISNUMBER(SEARCH("(??)",A121)),LEN(A121)&gt;30),ROW(),ISNUMBER(SEARCH("(??.??)",A121)),ROW(),LEN(A121)&gt;30,ROW(),1=1,"")</f>
        <v>121</v>
      </c>
    </row>
    <row r="122" spans="1:2" ht="15.75" outlineLevel="2" thickBot="1" x14ac:dyDescent="0.3">
      <c r="A122" s="14" t="s">
        <v>120</v>
      </c>
      <c r="B122" s="2" cm="1">
        <f t="array" ref="B122">_xlfn.IFS(AND(ISNUMBER(SEARCH("(??)",A122)),LEN(A122)&gt;30),ROW(),ISNUMBER(SEARCH("(??.??)",A122)),ROW(),LEN(A122)&gt;30,ROW(),1=1,"")</f>
        <v>122</v>
      </c>
    </row>
    <row r="123" spans="1:2" ht="45.75" outlineLevel="1" thickBot="1" x14ac:dyDescent="0.3">
      <c r="A123" s="11" t="s">
        <v>121</v>
      </c>
      <c r="B123" s="2" cm="1">
        <f t="array" ref="B123">_xlfn.IFS(AND(ISNUMBER(SEARCH("(??)",A123)),LEN(A123)&gt;30),ROW(),ISNUMBER(SEARCH("(??.??)",A123)),ROW(),LEN(A123)&gt;30,ROW(),1=1,"")</f>
        <v>123</v>
      </c>
    </row>
    <row r="124" spans="1:2" ht="15.75" outlineLevel="2" thickBot="1" x14ac:dyDescent="0.3">
      <c r="A124" s="14" t="s">
        <v>122</v>
      </c>
      <c r="B124" s="2" cm="1">
        <f t="array" ref="B124">_xlfn.IFS(AND(ISNUMBER(SEARCH("(??)",A124)),LEN(A124)&gt;30),ROW(),ISNUMBER(SEARCH("(??.??)",A124)),ROW(),LEN(A124)&gt;30,ROW(),1=1,"")</f>
        <v>124</v>
      </c>
    </row>
    <row r="125" spans="1:2" ht="30.75" outlineLevel="2" thickBot="1" x14ac:dyDescent="0.3">
      <c r="A125" s="14" t="s">
        <v>123</v>
      </c>
      <c r="B125" s="2" cm="1">
        <f t="array" ref="B125">_xlfn.IFS(AND(ISNUMBER(SEARCH("(??)",A125)),LEN(A125)&gt;30),ROW(),ISNUMBER(SEARCH("(??.??)",A125)),ROW(),LEN(A125)&gt;30,ROW(),1=1,"")</f>
        <v>125</v>
      </c>
    </row>
    <row r="126" spans="1:2" ht="30.75" outlineLevel="1" thickBot="1" x14ac:dyDescent="0.3">
      <c r="A126" s="12" t="s">
        <v>124</v>
      </c>
      <c r="B126" s="2" cm="1">
        <f t="array" ref="B126">_xlfn.IFS(AND(ISNUMBER(SEARCH("(??)",A126)),LEN(A126)&gt;30),ROW(),ISNUMBER(SEARCH("(??.??)",A126)),ROW(),LEN(A126)&gt;30,ROW(),1=1,"")</f>
        <v>126</v>
      </c>
    </row>
    <row r="127" spans="1:2" ht="15.75" outlineLevel="2" thickBot="1" x14ac:dyDescent="0.3">
      <c r="A127" s="14" t="s">
        <v>125</v>
      </c>
      <c r="B127" s="2" cm="1">
        <f t="array" ref="B127">_xlfn.IFS(AND(ISNUMBER(SEARCH("(??)",A127)),LEN(A127)&gt;30),ROW(),ISNUMBER(SEARCH("(??.??)",A127)),ROW(),LEN(A127)&gt;30,ROW(),1=1,"")</f>
        <v>127</v>
      </c>
    </row>
    <row r="128" spans="1:2" ht="15.75" outlineLevel="2" thickBot="1" x14ac:dyDescent="0.3">
      <c r="A128" s="14" t="s">
        <v>126</v>
      </c>
      <c r="B128" s="2" cm="1">
        <f t="array" ref="B128">_xlfn.IFS(AND(ISNUMBER(SEARCH("(??)",A128)),LEN(A128)&gt;30),ROW(),ISNUMBER(SEARCH("(??.??)",A128)),ROW(),LEN(A128)&gt;30,ROW(),1=1,"")</f>
        <v>128</v>
      </c>
    </row>
    <row r="129" spans="1:2" ht="15.75" outlineLevel="1" thickBot="1" x14ac:dyDescent="0.3">
      <c r="A129" s="7" t="s">
        <v>127</v>
      </c>
      <c r="B129" s="2" t="str" cm="1">
        <f t="array" ref="B129">_xlfn.IFS(AND(ISNUMBER(SEARCH("(??)",A129)),LEN(A129)&gt;30),ROW(),ISNUMBER(SEARCH("(??.??)",A129)),ROW(),LEN(A129)&gt;30,ROW(),1=1,"")</f>
        <v/>
      </c>
    </row>
    <row r="130" spans="1:2" ht="30.75" thickBot="1" x14ac:dyDescent="0.3">
      <c r="A130" s="8" t="s">
        <v>128</v>
      </c>
      <c r="B130" s="2" cm="1">
        <f t="array" ref="B130">_xlfn.IFS(AND(ISNUMBER(SEARCH("(??)",A130)),LEN(A130)&gt;30),ROW(),ISNUMBER(SEARCH("(??.??)",A130)),ROW(),LEN(A130)&gt;30,ROW(),1=1,"")</f>
        <v>130</v>
      </c>
    </row>
    <row r="131" spans="1:2" ht="45.75" outlineLevel="1" thickBot="1" x14ac:dyDescent="0.3">
      <c r="A131" s="11" t="s">
        <v>129</v>
      </c>
      <c r="B131" s="2" cm="1">
        <f t="array" ref="B131">_xlfn.IFS(AND(ISNUMBER(SEARCH("(??)",A131)),LEN(A131)&gt;30),ROW(),ISNUMBER(SEARCH("(??.??)",A131)),ROW(),LEN(A131)&gt;30,ROW(),1=1,"")</f>
        <v>131</v>
      </c>
    </row>
    <row r="132" spans="1:2" ht="30.75" outlineLevel="2" thickBot="1" x14ac:dyDescent="0.3">
      <c r="A132" s="14" t="s">
        <v>130</v>
      </c>
      <c r="B132" s="2" cm="1">
        <f t="array" ref="B132">_xlfn.IFS(AND(ISNUMBER(SEARCH("(??)",A132)),LEN(A132)&gt;30),ROW(),ISNUMBER(SEARCH("(??.??)",A132)),ROW(),LEN(A132)&gt;30,ROW(),1=1,"")</f>
        <v>132</v>
      </c>
    </row>
    <row r="133" spans="1:2" ht="15.75" outlineLevel="2" thickBot="1" x14ac:dyDescent="0.3">
      <c r="A133" s="14" t="s">
        <v>131</v>
      </c>
      <c r="B133" s="2" cm="1">
        <f t="array" ref="B133">_xlfn.IFS(AND(ISNUMBER(SEARCH("(??)",A133)),LEN(A133)&gt;30),ROW(),ISNUMBER(SEARCH("(??.??)",A133)),ROW(),LEN(A133)&gt;30,ROW(),1=1,"")</f>
        <v>133</v>
      </c>
    </row>
    <row r="134" spans="1:2" ht="30.75" outlineLevel="2" thickBot="1" x14ac:dyDescent="0.3">
      <c r="A134" s="14" t="s">
        <v>132</v>
      </c>
      <c r="B134" s="2" cm="1">
        <f t="array" ref="B134">_xlfn.IFS(AND(ISNUMBER(SEARCH("(??)",A134)),LEN(A134)&gt;30),ROW(),ISNUMBER(SEARCH("(??.??)",A134)),ROW(),LEN(A134)&gt;30,ROW(),1=1,"")</f>
        <v>134</v>
      </c>
    </row>
    <row r="135" spans="1:2" ht="30.75" outlineLevel="2" thickBot="1" x14ac:dyDescent="0.3">
      <c r="A135" s="14" t="s">
        <v>133</v>
      </c>
      <c r="B135" s="2" cm="1">
        <f t="array" ref="B135">_xlfn.IFS(AND(ISNUMBER(SEARCH("(??)",A135)),LEN(A135)&gt;30),ROW(),ISNUMBER(SEARCH("(??.??)",A135)),ROW(),LEN(A135)&gt;30,ROW(),1=1,"")</f>
        <v>135</v>
      </c>
    </row>
    <row r="136" spans="1:2" ht="30.75" outlineLevel="2" thickBot="1" x14ac:dyDescent="0.3">
      <c r="A136" s="14" t="s">
        <v>134</v>
      </c>
      <c r="B136" s="2" cm="1">
        <f t="array" ref="B136">_xlfn.IFS(AND(ISNUMBER(SEARCH("(??)",A136)),LEN(A136)&gt;30),ROW(),ISNUMBER(SEARCH("(??.??)",A136)),ROW(),LEN(A136)&gt;30,ROW(),1=1,"")</f>
        <v>136</v>
      </c>
    </row>
    <row r="137" spans="1:2" ht="30.75" outlineLevel="2" thickBot="1" x14ac:dyDescent="0.3">
      <c r="A137" s="14" t="s">
        <v>135</v>
      </c>
      <c r="B137" s="2" cm="1">
        <f t="array" ref="B137">_xlfn.IFS(AND(ISNUMBER(SEARCH("(??)",A137)),LEN(A137)&gt;30),ROW(),ISNUMBER(SEARCH("(??.??)",A137)),ROW(),LEN(A137)&gt;30,ROW(),1=1,"")</f>
        <v>137</v>
      </c>
    </row>
    <row r="138" spans="1:2" ht="30.75" outlineLevel="1" thickBot="1" x14ac:dyDescent="0.3">
      <c r="A138" s="11" t="s">
        <v>136</v>
      </c>
      <c r="B138" s="2" cm="1">
        <f t="array" ref="B138">_xlfn.IFS(AND(ISNUMBER(SEARCH("(??)",A138)),LEN(A138)&gt;30),ROW(),ISNUMBER(SEARCH("(??.??)",A138)),ROW(),LEN(A138)&gt;30,ROW(),1=1,"")</f>
        <v>138</v>
      </c>
    </row>
    <row r="139" spans="1:2" ht="30.75" outlineLevel="2" thickBot="1" x14ac:dyDescent="0.3">
      <c r="A139" s="14" t="s">
        <v>137</v>
      </c>
      <c r="B139" s="2" cm="1">
        <f t="array" ref="B139">_xlfn.IFS(AND(ISNUMBER(SEARCH("(??)",A139)),LEN(A139)&gt;30),ROW(),ISNUMBER(SEARCH("(??.??)",A139)),ROW(),LEN(A139)&gt;30,ROW(),1=1,"")</f>
        <v>139</v>
      </c>
    </row>
    <row r="140" spans="1:2" ht="30.75" outlineLevel="2" thickBot="1" x14ac:dyDescent="0.3">
      <c r="A140" s="14" t="s">
        <v>138</v>
      </c>
      <c r="B140" s="2" cm="1">
        <f t="array" ref="B140">_xlfn.IFS(AND(ISNUMBER(SEARCH("(??)",A140)),LEN(A140)&gt;30),ROW(),ISNUMBER(SEARCH("(??.??)",A140)),ROW(),LEN(A140)&gt;30,ROW(),1=1,"")</f>
        <v>140</v>
      </c>
    </row>
    <row r="141" spans="1:2" ht="15.75" outlineLevel="1" thickBot="1" x14ac:dyDescent="0.3">
      <c r="A141" s="8" t="s">
        <v>139</v>
      </c>
      <c r="B141" s="2" t="str" cm="1">
        <f t="array" ref="B141">_xlfn.IFS(AND(ISNUMBER(SEARCH("(??)",A141)),LEN(A141)&gt;30),ROW(),ISNUMBER(SEARCH("(??.??)",A141)),ROW(),LEN(A141)&gt;30,ROW(),1=1,"")</f>
        <v/>
      </c>
    </row>
  </sheetData>
  <sheetProtection formatCells="0" formatColumns="0" formatRows="0"/>
  <printOptions gridLines="1"/>
  <pageMargins left="0.5" right="0.5" top="0.5" bottom="0.5" header="0.3" footer="0.3"/>
  <pageSetup paperSize="9" orientation="landscape" r:id="rId1"/>
  <headerFooter>
    <oddFooter>&amp;LCSF 2.0&amp;RPage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082676A57B6E94690E98757219CADCB" ma:contentTypeVersion="18" ma:contentTypeDescription="Create a new document." ma:contentTypeScope="" ma:versionID="6f55959268d8877dccd7d02fd6d1da6e">
  <xsd:schema xmlns:xsd="http://www.w3.org/2001/XMLSchema" xmlns:xs="http://www.w3.org/2001/XMLSchema" xmlns:p="http://schemas.microsoft.com/office/2006/metadata/properties" xmlns:ns2="fb85b12d-9ea0-4af7-b89e-54842e89140c" xmlns:ns3="9e79c3b1-452c-4fb6-ac46-d68c59ca6476" targetNamespace="http://schemas.microsoft.com/office/2006/metadata/properties" ma:root="true" ma:fieldsID="5c7ac3f3c4afd4630605d7aa14f2de46" ns2:_="" ns3:_="">
    <xsd:import namespace="fb85b12d-9ea0-4af7-b89e-54842e89140c"/>
    <xsd:import namespace="9e79c3b1-452c-4fb6-ac46-d68c59ca647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85b12d-9ea0-4af7-b89e-54842e8914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94be47dd-f2c9-4a04-8bd6-0cd6687a1e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e79c3b1-452c-4fb6-ac46-d68c59ca6476"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c0e0acb5-ab09-4c1c-bb01-3ea931d60fb0}" ma:internalName="TaxCatchAll" ma:showField="CatchAllData" ma:web="9e79c3b1-452c-4fb6-ac46-d68c59ca647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b85b12d-9ea0-4af7-b89e-54842e89140c">
      <Terms xmlns="http://schemas.microsoft.com/office/infopath/2007/PartnerControls"/>
    </lcf76f155ced4ddcb4097134ff3c332f>
    <TaxCatchAll xmlns="9e79c3b1-452c-4fb6-ac46-d68c59ca647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FC46B4C-B91B-4404-8D58-C0EF9EA271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85b12d-9ea0-4af7-b89e-54842e89140c"/>
    <ds:schemaRef ds:uri="9e79c3b1-452c-4fb6-ac46-d68c59ca64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2DFFAA-6C34-4259-B1B1-500D731A2FB0}">
  <ds:schemaRefs>
    <ds:schemaRef ds:uri="http://schemas.microsoft.com/office/infopath/2007/PartnerControls"/>
    <ds:schemaRef ds:uri="http://schemas.microsoft.com/office/2006/documentManagement/types"/>
    <ds:schemaRef ds:uri="fb85b12d-9ea0-4af7-b89e-54842e89140c"/>
    <ds:schemaRef ds:uri="http://purl.org/dc/elements/1.1/"/>
    <ds:schemaRef ds:uri="http://purl.org/dc/dcmitype/"/>
    <ds:schemaRef ds:uri="http://purl.org/dc/terms/"/>
    <ds:schemaRef ds:uri="http://schemas.microsoft.com/office/2006/metadata/properties"/>
    <ds:schemaRef ds:uri="http://schemas.openxmlformats.org/package/2006/metadata/core-properties"/>
    <ds:schemaRef ds:uri="9e79c3b1-452c-4fb6-ac46-d68c59ca6476"/>
    <ds:schemaRef ds:uri="http://www.w3.org/XML/1998/namespace"/>
  </ds:schemaRefs>
</ds:datastoreItem>
</file>

<file path=customXml/itemProps3.xml><?xml version="1.0" encoding="utf-8"?>
<ds:datastoreItem xmlns:ds="http://schemas.openxmlformats.org/officeDocument/2006/customXml" ds:itemID="{30CFC1D6-D2DC-4450-9D5B-CCF5B58121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Instructions</vt:lpstr>
      <vt:lpstr>Profile Viewer</vt:lpstr>
      <vt:lpstr>Maturity Reports</vt:lpstr>
      <vt:lpstr>Progress Reports</vt:lpstr>
      <vt:lpstr>CSF2.0</vt:lpstr>
      <vt:lpstr>MaturityLevels</vt:lpstr>
      <vt:lpstr>ProgressMatrix</vt:lpstr>
      <vt:lpstr>ProjectStatus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Kelly Hood</cp:lastModifiedBy>
  <dcterms:created xsi:type="dcterms:W3CDTF">2019-11-18T02:24:13Z</dcterms:created>
  <dcterms:modified xsi:type="dcterms:W3CDTF">2024-03-28T00:43:08Z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0x0101004082676A57B6E94690E98757219CADCB</vt:lpwstr>
  </property>
  <property fmtid="{D5CDD505-2E9C-101B-9397-08002B2CF9AE}" pid="3" name="MediaServiceImageTags">
    <vt:lpwstr/>
  </property>
</Properties>
</file>