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C5" i="50" l="1"/>
  <c r="D5" i="50"/>
  <c r="E5" i="50"/>
  <c r="F5" i="50"/>
  <c r="G5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<sst xmlns="http://schemas.openxmlformats.org/spreadsheetml/2006/main" count="378" uniqueCount="210">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</sst>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topLeftCell="D1"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101">
        <v>0.41499999999999998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101">
        <v>0.70099999999999996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101">
        <v>0.44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5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101">
        <v>0.53400000000000003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2.9720798640000003</v>
      </c>
      <c r="E30" s="57" t="s">
        <v>202</v>
      </c>
    </row>
    <row r="31" spans="1:5" ht="15.75" customHeight="1" x14ac:dyDescent="0.25">
      <c r="A31" s="82" t="s">
        <v>28</v>
      </c>
      <c r="B31" s="101">
        <v>0.51700000000000002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0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</v>
      </c>
      <c r="C3" s="28">
        <f>frac_mam_1_5months * 2.6</f>
        <v>0</v>
      </c>
      <c r="D3" s="28">
        <f>frac_mam_6_11months * 2.6</f>
        <v>0.27547208000000001</v>
      </c>
      <c r="E3" s="28">
        <f>frac_mam_12_23months * 2.6</f>
        <v>0.13852592</v>
      </c>
      <c r="F3" s="28">
        <f>frac_mam_24_59months * 2.6</f>
        <v>7.0019819999999997E-2</v>
      </c>
    </row>
    <row r="4" spans="1:6" ht="15.75" customHeight="1" x14ac:dyDescent="0.25">
      <c r="A4" s="3" t="s">
        <v>66</v>
      </c>
      <c r="B4" s="28">
        <f>frac_sam_1month * 2.6</f>
        <v>0</v>
      </c>
      <c r="C4" s="28">
        <f>frac_sam_1_5months * 2.6</f>
        <v>0</v>
      </c>
      <c r="D4" s="28">
        <f>frac_sam_6_11months * 2.6</f>
        <v>6.3465220000000003E-2</v>
      </c>
      <c r="E4" s="28">
        <f>frac_sam_12_23months * 2.6</f>
        <v>1.6278600000000001E-2</v>
      </c>
      <c r="F4" s="28">
        <f>frac_sam_24_59months * 2.6</f>
        <v>1.1987039999999999E-2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</v>
      </c>
      <c r="E2" s="38">
        <f>food_insecure</f>
        <v>0.6</v>
      </c>
      <c r="F2" s="38">
        <f>food_insecure</f>
        <v>0.6</v>
      </c>
      <c r="G2" s="38">
        <f>food_insecure</f>
        <v>0.6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</v>
      </c>
      <c r="F5" s="38">
        <f>food_insecure</f>
        <v>0.6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</v>
      </c>
      <c r="F8" s="38">
        <f>food_insecure</f>
        <v>0.6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0.501</v>
      </c>
      <c r="E9" s="38">
        <f>IF(ISBLANK(comm_deliv), frac_children_health_facility,1)</f>
        <v>0.501</v>
      </c>
      <c r="F9" s="38">
        <f>IF(ISBLANK(comm_deliv), frac_children_health_facility,1)</f>
        <v>0.501</v>
      </c>
      <c r="G9" s="38">
        <f>IF(ISBLANK(comm_deliv), frac_children_health_facility,1)</f>
        <v>0.501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</v>
      </c>
      <c r="I14" s="38">
        <f>food_insecure</f>
        <v>0.6</v>
      </c>
      <c r="J14" s="38">
        <f>food_insecure</f>
        <v>0.6</v>
      </c>
      <c r="K14" s="38">
        <f>food_insecure</f>
        <v>0.6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0.65290000000000004</v>
      </c>
      <c r="I17" s="38">
        <f>frac_PW_health_facility</f>
        <v>0.65290000000000004</v>
      </c>
      <c r="J17" s="38">
        <f>frac_PW_health_facility</f>
        <v>0.65290000000000004</v>
      </c>
      <c r="K17" s="38">
        <f>frac_PW_health_facility</f>
        <v>0.65290000000000004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0.26400000000000001</v>
      </c>
      <c r="I18" s="38">
        <f>frac_malaria_risk</f>
        <v>0.26400000000000001</v>
      </c>
      <c r="J18" s="38">
        <f>frac_malaria_risk</f>
        <v>0.26400000000000001</v>
      </c>
      <c r="K18" s="38">
        <f>frac_malaria_risk</f>
        <v>0.26400000000000001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0.22693439999999998</v>
      </c>
      <c r="M24" s="38">
        <f>(1-food_insecure)*(0.49)+food_insecure*(0.7)</f>
        <v>0.61599999999999999</v>
      </c>
      <c r="N24" s="38">
        <f>(1-food_insecure)*(0.49)+food_insecure*(0.7)</f>
        <v>0.61599999999999999</v>
      </c>
      <c r="O24" s="38">
        <f>(1-food_insecure)*(0.49)+food_insecure*(0.7)</f>
        <v>0.61599999999999999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9.7257599999999972E-2</v>
      </c>
      <c r="M25" s="38">
        <f>(1-food_insecure)*(0.21)+food_insecure*(0.3)</f>
        <v>0.26400000000000001</v>
      </c>
      <c r="N25" s="38">
        <f>(1-food_insecure)*(0.21)+food_insecure*(0.3)</f>
        <v>0.26400000000000001</v>
      </c>
      <c r="O25" s="38">
        <f>(1-food_insecure)*(0.21)+food_insecure*(0.3)</f>
        <v>0.26400000000000001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4.420799999999999E-2</v>
      </c>
      <c r="M26" s="38">
        <f>(1-food_insecure)*(0.3)</f>
        <v>0.12</v>
      </c>
      <c r="N26" s="38">
        <f>(1-food_insecure)*(0.3)</f>
        <v>0.12</v>
      </c>
      <c r="O26" s="38">
        <f>(1-food_insecure)*(0.3)</f>
        <v>0.12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0.63160000000000005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0.26400000000000001</v>
      </c>
      <c r="D33" s="38">
        <f t="shared" si="3"/>
        <v>0.26400000000000001</v>
      </c>
      <c r="E33" s="38">
        <f t="shared" si="3"/>
        <v>0.26400000000000001</v>
      </c>
      <c r="F33" s="38">
        <f t="shared" si="3"/>
        <v>0.26400000000000001</v>
      </c>
      <c r="G33" s="38">
        <f t="shared" si="3"/>
        <v>0.26400000000000001</v>
      </c>
      <c r="H33" s="38">
        <f t="shared" si="3"/>
        <v>0.26400000000000001</v>
      </c>
      <c r="I33" s="38">
        <f t="shared" si="3"/>
        <v>0.26400000000000001</v>
      </c>
      <c r="J33" s="38">
        <f t="shared" si="3"/>
        <v>0.26400000000000001</v>
      </c>
      <c r="K33" s="38">
        <f t="shared" si="3"/>
        <v>0.26400000000000001</v>
      </c>
      <c r="L33" s="38">
        <f t="shared" si="3"/>
        <v>0.26400000000000001</v>
      </c>
      <c r="M33" s="38">
        <f t="shared" si="3"/>
        <v>0.26400000000000001</v>
      </c>
      <c r="N33" s="38">
        <f t="shared" si="3"/>
        <v>0.26400000000000001</v>
      </c>
      <c r="O33" s="38">
        <f t="shared" si="3"/>
        <v>0.26400000000000001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291083.75817636336</v>
      </c>
    </row>
    <row r="8" spans="1:5" ht="15" customHeight="1" x14ac:dyDescent="0.3">
      <c r="B8" s="9" t="s">
        <v>106</v>
      </c>
      <c r="C8" s="106">
        <v>0.6</v>
      </c>
      <c r="D8" s="86"/>
    </row>
    <row r="9" spans="1:5" ht="38.25" customHeight="1" x14ac:dyDescent="0.25">
      <c r="A9" s="92"/>
      <c r="B9" s="12" t="s">
        <v>107</v>
      </c>
      <c r="C9" s="102">
        <v>0.26400000000000001</v>
      </c>
      <c r="D9" s="86"/>
    </row>
    <row r="10" spans="1:5" ht="15" customHeight="1" x14ac:dyDescent="0.25">
      <c r="A10" s="92"/>
      <c r="B10" s="12" t="s">
        <v>105</v>
      </c>
      <c r="C10" s="101">
        <v>0.63160000000000005</v>
      </c>
    </row>
    <row r="11" spans="1:5" ht="15" customHeight="1" x14ac:dyDescent="0.25">
      <c r="A11" s="92"/>
      <c r="B11" s="9" t="s">
        <v>108</v>
      </c>
      <c r="C11" s="101">
        <v>0.65290000000000004</v>
      </c>
      <c r="D11" s="86"/>
    </row>
    <row r="12" spans="1:5" ht="15" customHeight="1" x14ac:dyDescent="0.25">
      <c r="A12" s="92"/>
      <c r="B12" s="9" t="s">
        <v>109</v>
      </c>
      <c r="C12" s="101">
        <v>0.501</v>
      </c>
      <c r="D12" s="86"/>
    </row>
    <row r="13" spans="1:5" ht="15" customHeight="1" x14ac:dyDescent="0.25">
      <c r="A13" s="92"/>
      <c r="B13" s="9" t="s">
        <v>110</v>
      </c>
      <c r="C13" s="101">
        <v>0.316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0.19020000000000001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0.58289999999999997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0.1993</v>
      </c>
      <c r="D25" s="89"/>
      <c r="E25" s="87"/>
    </row>
    <row r="26" spans="1:6" ht="15" customHeight="1" x14ac:dyDescent="0.3">
      <c r="A26" s="92"/>
      <c r="B26" s="20" t="s">
        <v>104</v>
      </c>
      <c r="C26" s="101">
        <v>2.7699999999999999E-2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0.1789</v>
      </c>
      <c r="D29" s="86"/>
    </row>
    <row r="30" spans="1:6" ht="14.25" customHeight="1" x14ac:dyDescent="0.3">
      <c r="A30" s="92"/>
      <c r="B30" s="32" t="s">
        <v>76</v>
      </c>
      <c r="C30" s="103">
        <v>8.1299999999999997E-2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0.105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0.63490000000000002</v>
      </c>
      <c r="D32" s="86"/>
    </row>
    <row r="33" spans="1:5" ht="13.2" x14ac:dyDescent="0.25">
      <c r="B33" s="34" t="s">
        <v>129</v>
      </c>
      <c r="C33" s="111">
        <f>SUM(C29:C32)</f>
        <v>1.0001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16.972000000000001</v>
      </c>
      <c r="D37" s="88"/>
      <c r="E37" s="88"/>
    </row>
    <row r="38" spans="1:5" ht="15" customHeight="1" x14ac:dyDescent="0.25">
      <c r="A38" s="92"/>
      <c r="B38" s="18" t="s">
        <v>91</v>
      </c>
      <c r="C38" s="104">
        <v>48.212299999999999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118.6585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0.34739999999999999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66652.86910631058</v>
      </c>
      <c r="C2" s="78">
        <v>89534.258309783894</v>
      </c>
      <c r="D2" s="78">
        <v>127976.90252965984</v>
      </c>
      <c r="E2" s="78">
        <v>96218.589594118443</v>
      </c>
      <c r="F2" s="78">
        <v>58492.682971668495</v>
      </c>
      <c r="G2" s="23">
        <f t="shared" ref="G2:G15" si="0">C2+D2+E2+F2</f>
        <v>372222.43340523069</v>
      </c>
      <c r="H2" s="23">
        <f>(B2 + stillbirth*B2/(1000-stillbirth))/(1-abortion)</f>
        <v>78760.286231168298</v>
      </c>
      <c r="I2" s="23">
        <f t="shared" ref="I2:I13" si="1">G2-H2</f>
        <v>293462.14717406238</v>
      </c>
    </row>
    <row r="3" spans="1:9" ht="15.75" customHeight="1" x14ac:dyDescent="0.25">
      <c r="A3" s="9">
        <v>2018</v>
      </c>
      <c r="B3" s="77">
        <v>68417.377802078379</v>
      </c>
      <c r="C3" s="78">
        <v>92991.834272821361</v>
      </c>
      <c r="D3" s="78">
        <v>132162.05071763485</v>
      </c>
      <c r="E3" s="78">
        <v>99487.203900187582</v>
      </c>
      <c r="F3" s="78">
        <v>60321.338346477714</v>
      </c>
      <c r="G3" s="23">
        <f t="shared" si="0"/>
        <v>384962.4272371215</v>
      </c>
      <c r="H3" s="23">
        <f>(B3 + stillbirth*B3/(1000-stillbirth))/(1-abortion)</f>
        <v>80845.315905050709</v>
      </c>
      <c r="I3" s="23">
        <f t="shared" si="1"/>
        <v>304117.11133207078</v>
      </c>
    </row>
    <row r="4" spans="1:9" ht="15.75" customHeight="1" x14ac:dyDescent="0.25">
      <c r="A4" s="9">
        <v>2019</v>
      </c>
      <c r="B4" s="77">
        <v>70131.656075190709</v>
      </c>
      <c r="C4" s="78">
        <v>96605.817331254264</v>
      </c>
      <c r="D4" s="78">
        <v>136556.35259411347</v>
      </c>
      <c r="E4" s="78">
        <v>102890.24546626477</v>
      </c>
      <c r="F4" s="78">
        <v>62304.909338969956</v>
      </c>
      <c r="G4" s="23">
        <f t="shared" si="0"/>
        <v>398357.3247306025</v>
      </c>
      <c r="H4" s="23">
        <f>(B4 + stillbirth*B4/(1000-stillbirth))/(1-abortion)</f>
        <v>82870.99085769002</v>
      </c>
      <c r="I4" s="23">
        <f t="shared" si="1"/>
        <v>315486.33387291245</v>
      </c>
    </row>
    <row r="5" spans="1:9" ht="15.75" customHeight="1" x14ac:dyDescent="0.25">
      <c r="A5" s="9">
        <v>2020</v>
      </c>
      <c r="B5" s="77">
        <v>71815.275779574702</v>
      </c>
      <c r="C5" s="78">
        <v>100365.27788437471</v>
      </c>
      <c r="D5" s="78">
        <v>141200.73259771292</v>
      </c>
      <c r="E5" s="78">
        <v>106407.48261909542</v>
      </c>
      <c r="F5" s="78">
        <v>64603.438382916138</v>
      </c>
      <c r="G5" s="23">
        <f t="shared" si="0"/>
        <v>412576.93148409919</v>
      </c>
      <c r="H5" s="23">
        <f>(B5 + stillbirth*B5/(1000-stillbirth))/(1-abortion)</f>
        <v>84860.438147801702</v>
      </c>
      <c r="I5" s="23">
        <f t="shared" si="1"/>
        <v>327716.49333629746</v>
      </c>
    </row>
    <row r="6" spans="1:9" ht="15.75" customHeight="1" x14ac:dyDescent="0.25">
      <c r="A6" s="9">
        <v>2021</v>
      </c>
      <c r="B6" s="77">
        <v>73632.156194900002</v>
      </c>
      <c r="C6" s="78">
        <v>104248.93649347637</v>
      </c>
      <c r="D6" s="78">
        <v>146121.93662138772</v>
      </c>
      <c r="E6" s="78">
        <v>110030.60903593175</v>
      </c>
      <c r="F6" s="78">
        <v>66803.095901395063</v>
      </c>
      <c r="G6" s="23">
        <f t="shared" si="0"/>
        <v>427204.57805219095</v>
      </c>
      <c r="H6" s="23">
        <f>(B6 + stillbirth*B6/(1000-stillbirth))/(1-abortion)</f>
        <v>87007.352803952293</v>
      </c>
      <c r="I6" s="23">
        <f t="shared" si="1"/>
        <v>340197.22524823865</v>
      </c>
    </row>
    <row r="7" spans="1:9" ht="15.75" customHeight="1" x14ac:dyDescent="0.25">
      <c r="A7" s="9">
        <v>2022</v>
      </c>
      <c r="B7" s="77">
        <v>75426.843168502222</v>
      </c>
      <c r="C7" s="78">
        <v>108245.73472169372</v>
      </c>
      <c r="D7" s="78">
        <v>151320.32718477125</v>
      </c>
      <c r="E7" s="78">
        <v>113756.96494938467</v>
      </c>
      <c r="F7" s="78">
        <v>69101.488490160205</v>
      </c>
      <c r="G7" s="23">
        <f t="shared" si="0"/>
        <v>442424.51534600987</v>
      </c>
      <c r="H7" s="23">
        <f>(B7 + stillbirth*B7/(1000-stillbirth))/(1-abortion)</f>
        <v>89128.042605179115</v>
      </c>
      <c r="I7" s="23">
        <f t="shared" si="1"/>
        <v>353296.47274083074</v>
      </c>
    </row>
    <row r="8" spans="1:9" ht="15.75" customHeight="1" x14ac:dyDescent="0.25">
      <c r="A8" s="9">
        <v>2023</v>
      </c>
      <c r="B8" s="77">
        <v>77258.172334886185</v>
      </c>
      <c r="C8" s="78">
        <v>112325.73963506446</v>
      </c>
      <c r="D8" s="78">
        <v>156821.54248193817</v>
      </c>
      <c r="E8" s="78">
        <v>117573.90556367012</v>
      </c>
      <c r="F8" s="78">
        <v>71502.534362267339</v>
      </c>
      <c r="G8" s="23">
        <f t="shared" si="0"/>
        <v>458223.72204294009</v>
      </c>
      <c r="H8" s="23">
        <f>(B8 + stillbirth*B8/(1000-stillbirth))/(1-abortion)</f>
        <v>91292.030611424329</v>
      </c>
      <c r="I8" s="23">
        <f t="shared" si="1"/>
        <v>366931.69143151573</v>
      </c>
    </row>
    <row r="9" spans="1:9" ht="15.75" customHeight="1" x14ac:dyDescent="0.25">
      <c r="A9" s="9">
        <v>2024</v>
      </c>
      <c r="B9" s="77">
        <v>79241.33346010957</v>
      </c>
      <c r="C9" s="78">
        <v>116458.07350113684</v>
      </c>
      <c r="D9" s="78">
        <v>162653.33540482479</v>
      </c>
      <c r="E9" s="78">
        <v>121481.34367329991</v>
      </c>
      <c r="F9" s="78">
        <v>74006.194530521869</v>
      </c>
      <c r="G9" s="23">
        <f t="shared" si="0"/>
        <v>474598.94710978342</v>
      </c>
      <c r="H9" s="23">
        <f>(B9 + stillbirth*B9/(1000-stillbirth))/(1-abortion)</f>
        <v>93635.430677458862</v>
      </c>
      <c r="I9" s="23">
        <f t="shared" si="1"/>
        <v>380963.51643232454</v>
      </c>
    </row>
    <row r="10" spans="1:9" ht="15.75" customHeight="1" x14ac:dyDescent="0.25">
      <c r="A10" s="9">
        <v>2025</v>
      </c>
      <c r="B10" s="77">
        <v>81299.680122351507</v>
      </c>
      <c r="C10" s="78">
        <v>120623.96918627882</v>
      </c>
      <c r="D10" s="78">
        <v>168831.09289787177</v>
      </c>
      <c r="E10" s="78">
        <v>125503.32619163586</v>
      </c>
      <c r="F10" s="78">
        <v>76601.786503607553</v>
      </c>
      <c r="G10" s="23">
        <f t="shared" si="0"/>
        <v>491560.17477939406</v>
      </c>
      <c r="H10" s="23">
        <f>(B10 + stillbirth*B10/(1000-stillbirth))/(1-abortion)</f>
        <v>96067.673646963638</v>
      </c>
      <c r="I10" s="23">
        <f t="shared" si="1"/>
        <v>395492.50113243039</v>
      </c>
    </row>
    <row r="11" spans="1:9" ht="15.75" customHeight="1" x14ac:dyDescent="0.25">
      <c r="A11" s="9">
        <v>2026</v>
      </c>
      <c r="B11" s="77">
        <v>83303.093513601721</v>
      </c>
      <c r="C11" s="78">
        <v>124789.15627255369</v>
      </c>
      <c r="D11" s="78">
        <v>175319.69083659668</v>
      </c>
      <c r="E11" s="78">
        <v>129646.11011245387</v>
      </c>
      <c r="F11" s="78">
        <v>79281.025502675097</v>
      </c>
      <c r="G11" s="23">
        <f t="shared" si="0"/>
        <v>509035.98272427934</v>
      </c>
      <c r="H11" s="23">
        <f>(B11 + stillbirth*B11/(1000-stillbirth))/(1-abortion)</f>
        <v>98435.004779889801</v>
      </c>
      <c r="I11" s="23">
        <f t="shared" si="1"/>
        <v>410600.97794438957</v>
      </c>
    </row>
    <row r="12" spans="1:9" ht="15.75" customHeight="1" x14ac:dyDescent="0.25">
      <c r="A12" s="9">
        <v>2027</v>
      </c>
      <c r="B12" s="77">
        <v>85552.135672849181</v>
      </c>
      <c r="C12" s="78">
        <v>128940.64378073106</v>
      </c>
      <c r="D12" s="78">
        <v>182088.43589203659</v>
      </c>
      <c r="E12" s="78">
        <v>133939.89033603147</v>
      </c>
      <c r="F12" s="78">
        <v>82057.323122661692</v>
      </c>
      <c r="G12" s="23">
        <f t="shared" si="0"/>
        <v>527026.29313146078</v>
      </c>
      <c r="H12" s="23">
        <f>(B12 + stillbirth*B12/(1000-stillbirth))/(1-abortion)</f>
        <v>101092.58286442456</v>
      </c>
      <c r="I12" s="23">
        <f t="shared" si="1"/>
        <v>425933.71026703622</v>
      </c>
    </row>
    <row r="13" spans="1:9" ht="15.75" customHeight="1" x14ac:dyDescent="0.25">
      <c r="A13" s="9">
        <v>2028</v>
      </c>
      <c r="B13" s="77">
        <v>87644.462915835727</v>
      </c>
      <c r="C13" s="78">
        <v>133067.37327394536</v>
      </c>
      <c r="D13" s="78">
        <v>189090.18037186732</v>
      </c>
      <c r="E13" s="78">
        <v>138418.78600961363</v>
      </c>
      <c r="F13" s="78">
        <v>84938.281866511388</v>
      </c>
      <c r="G13" s="23">
        <f t="shared" si="0"/>
        <v>545514.62152193766</v>
      </c>
      <c r="H13" s="23">
        <f>(B13 + stillbirth*B13/(1000-stillbirth))/(1-abortion)</f>
        <v>103564.97894814078</v>
      </c>
      <c r="I13" s="23">
        <f t="shared" si="1"/>
        <v>441949.64257379691</v>
      </c>
    </row>
    <row r="14" spans="1:9" ht="15.75" customHeight="1" x14ac:dyDescent="0.25">
      <c r="A14" s="9">
        <v>2029</v>
      </c>
      <c r="B14" s="8">
        <v>89845.175803882812</v>
      </c>
      <c r="C14" s="22">
        <v>137156.16051872971</v>
      </c>
      <c r="D14" s="22">
        <v>196286.29579514998</v>
      </c>
      <c r="E14" s="22">
        <v>143119.57604783439</v>
      </c>
      <c r="F14" s="22">
        <v>87928.81412074191</v>
      </c>
      <c r="G14" s="23">
        <f t="shared" si="0"/>
        <v>564490.84648245596</v>
      </c>
      <c r="H14" s="23">
        <f>(B14 + stillbirth*B14/(1000-stillbirth))/(1-abortion)</f>
        <v>106165.44880486596</v>
      </c>
      <c r="I14" s="23">
        <f t="shared" ref="I14:I15" si="2">G14-H14</f>
        <v>458325.39767759002</v>
      </c>
    </row>
    <row r="15" spans="1:9" ht="15.75" customHeight="1" x14ac:dyDescent="0.25">
      <c r="A15" s="9">
        <v>2030</v>
      </c>
      <c r="B15" s="8">
        <v>92965.005365921912</v>
      </c>
      <c r="C15" s="22">
        <v>141151.69185806342</v>
      </c>
      <c r="D15" s="22">
        <v>203651.00298795252</v>
      </c>
      <c r="E15" s="22">
        <v>148087.47649630788</v>
      </c>
      <c r="F15" s="22">
        <v>91020.596119309368</v>
      </c>
      <c r="G15" s="23">
        <f t="shared" si="0"/>
        <v>583910.76746163319</v>
      </c>
      <c r="H15" s="23">
        <f>(B15 + stillbirth*B15/(1000-stillbirth))/(1-abortion)</f>
        <v>109851.991823843</v>
      </c>
      <c r="I15" s="23">
        <f t="shared" si="2"/>
        <v>474058.77563779021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A13"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0.87198059999999999</v>
      </c>
      <c r="D2" s="101">
        <v>0.87198059999999999</v>
      </c>
      <c r="E2" s="101">
        <v>0.94369990000000004</v>
      </c>
      <c r="F2" s="101">
        <v>0.42374869999999998</v>
      </c>
      <c r="G2" s="101">
        <v>0.46742939999999999</v>
      </c>
    </row>
    <row r="3" spans="1:15" ht="15.75" customHeight="1" x14ac:dyDescent="0.25">
      <c r="A3" s="5"/>
      <c r="B3" s="14" t="s">
        <v>118</v>
      </c>
      <c r="C3" s="101">
        <v>9.5844799999999994E-2</v>
      </c>
      <c r="D3" s="101">
        <v>9.5844799999999994E-2</v>
      </c>
      <c r="E3" s="101">
        <v>3.1890399999999999E-2</v>
      </c>
      <c r="F3" s="101">
        <v>0.42828379999999999</v>
      </c>
      <c r="G3" s="101">
        <v>0.20797930000000001</v>
      </c>
    </row>
    <row r="4" spans="1:15" ht="15.75" customHeight="1" x14ac:dyDescent="0.25">
      <c r="A4" s="5"/>
      <c r="B4" s="14" t="s">
        <v>116</v>
      </c>
      <c r="C4" s="101">
        <v>2.3905800000000001E-2</v>
      </c>
      <c r="D4" s="101">
        <v>2.3905800000000001E-2</v>
      </c>
      <c r="E4" s="101">
        <v>2.4409699999999999E-2</v>
      </c>
      <c r="F4" s="101">
        <v>0.12602340000000001</v>
      </c>
      <c r="G4" s="101">
        <v>0.22873650000000001</v>
      </c>
    </row>
    <row r="5" spans="1:15" ht="15.75" customHeight="1" x14ac:dyDescent="0.25">
      <c r="A5" s="5"/>
      <c r="B5" s="14" t="s">
        <v>119</v>
      </c>
      <c r="C5" s="101">
        <v>8.2687999999999998E-3</v>
      </c>
      <c r="D5" s="101">
        <v>8.2687999999999998E-3</v>
      </c>
      <c r="E5" s="101">
        <v>0</v>
      </c>
      <c r="F5" s="101">
        <v>2.1944100000000001E-2</v>
      </c>
      <c r="G5" s="101">
        <v>9.5854800000000004E-2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0.73458009999999996</v>
      </c>
      <c r="D8" s="101">
        <v>0.73458009999999996</v>
      </c>
      <c r="E8" s="101">
        <v>0.78220529999999999</v>
      </c>
      <c r="F8" s="101">
        <v>0.83176190000000005</v>
      </c>
      <c r="G8" s="101">
        <v>0.82909849999999996</v>
      </c>
    </row>
    <row r="9" spans="1:15" ht="15.75" customHeight="1" x14ac:dyDescent="0.25">
      <c r="B9" s="9" t="s">
        <v>121</v>
      </c>
      <c r="C9" s="101">
        <v>0.26541989999999999</v>
      </c>
      <c r="D9" s="101">
        <v>0.26541989999999999</v>
      </c>
      <c r="E9" s="101">
        <v>8.7434100000000001E-2</v>
      </c>
      <c r="F9" s="101">
        <v>0.108698</v>
      </c>
      <c r="G9" s="101">
        <v>0.1393604</v>
      </c>
    </row>
    <row r="10" spans="1:15" ht="15.75" customHeight="1" x14ac:dyDescent="0.25">
      <c r="B10" s="9" t="s">
        <v>122</v>
      </c>
      <c r="C10" s="101">
        <v>0</v>
      </c>
      <c r="D10" s="101">
        <v>0</v>
      </c>
      <c r="E10" s="101">
        <v>0.1059508</v>
      </c>
      <c r="F10" s="101">
        <v>5.3279199999999999E-2</v>
      </c>
      <c r="G10" s="101">
        <v>2.6930699999999998E-2</v>
      </c>
    </row>
    <row r="11" spans="1:15" ht="15.75" customHeight="1" x14ac:dyDescent="0.25">
      <c r="B11" s="9" t="s">
        <v>123</v>
      </c>
      <c r="C11" s="101">
        <v>0</v>
      </c>
      <c r="D11" s="101">
        <v>0</v>
      </c>
      <c r="E11" s="101">
        <v>2.4409699999999999E-2</v>
      </c>
      <c r="F11" s="101">
        <v>6.2610000000000001E-3</v>
      </c>
      <c r="G11" s="101">
        <v>4.6103999999999997E-3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0.97060000000000002</v>
      </c>
      <c r="D14" s="101">
        <v>0.97060000000000002</v>
      </c>
      <c r="E14" s="101">
        <v>0.97060000000000002</v>
      </c>
      <c r="F14" s="101">
        <v>0.48420000000000002</v>
      </c>
      <c r="G14" s="101">
        <v>0.62590000000000001</v>
      </c>
      <c r="H14" s="108">
        <v>0.14219999999999999</v>
      </c>
      <c r="I14" s="108">
        <v>0.73280000000000001</v>
      </c>
      <c r="J14" s="108">
        <v>0.1865</v>
      </c>
      <c r="K14" s="108">
        <v>0.4289</v>
      </c>
      <c r="L14" s="108">
        <v>0.3669</v>
      </c>
      <c r="M14" s="108">
        <v>0.49919999999999998</v>
      </c>
      <c r="N14" s="108">
        <v>0.49409999999999998</v>
      </c>
      <c r="O14" s="108">
        <v>0.34699999999999998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0.42240511999999997</v>
      </c>
      <c r="D15" s="35">
        <f t="shared" si="0"/>
        <v>0.42240511999999997</v>
      </c>
      <c r="E15" s="35">
        <f t="shared" si="0"/>
        <v>0.42240511999999997</v>
      </c>
      <c r="F15" s="35">
        <f t="shared" si="0"/>
        <v>0.21072384</v>
      </c>
      <c r="G15" s="35">
        <f t="shared" si="0"/>
        <v>0.27239167999999997</v>
      </c>
      <c r="H15" s="35">
        <f t="shared" si="0"/>
        <v>6.1885439999999993E-2</v>
      </c>
      <c r="I15" s="35">
        <f t="shared" si="0"/>
        <v>0.31891455999999996</v>
      </c>
      <c r="J15" s="35">
        <f t="shared" si="0"/>
        <v>8.1164799999999995E-2</v>
      </c>
      <c r="K15" s="35">
        <f t="shared" si="0"/>
        <v>0.18665727999999998</v>
      </c>
      <c r="L15" s="35">
        <f t="shared" si="0"/>
        <v>0.15967487999999999</v>
      </c>
      <c r="M15" s="35">
        <f t="shared" si="0"/>
        <v>0.21725183999999997</v>
      </c>
      <c r="N15" s="35">
        <f t="shared" si="0"/>
        <v>0.21503231999999997</v>
      </c>
      <c r="O15" s="35">
        <f t="shared" si="0"/>
        <v>0.15101439999999999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1</v>
      </c>
      <c r="D2" s="101">
        <v>0.57757219999999998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</v>
      </c>
      <c r="D3" s="109">
        <v>0.2425436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9.4858100000000001E-2</v>
      </c>
      <c r="E4" s="103">
        <v>0.87429730000000005</v>
      </c>
      <c r="F4" s="103">
        <v>0.70960690000000004</v>
      </c>
      <c r="G4" s="103">
        <v>9.0500200000000003E-2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8.5026100000000104E-2</v>
      </c>
      <c r="E5" s="35">
        <f t="shared" si="0"/>
        <v>0.12570269999999995</v>
      </c>
      <c r="F5" s="35">
        <f t="shared" si="0"/>
        <v>0.29039309999999996</v>
      </c>
      <c r="G5" s="35">
        <f t="shared" si="0"/>
        <v>0.90949979999999997</v>
      </c>
    </row>
    <row r="7" spans="1:7" x14ac:dyDescent="0.25">
      <c r="E7" s="15"/>
      <c r="F7" s="15"/>
      <c r="G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2018-11-14T07:01:39Z</dcterms:modified>
</cp:coreProperties>
</file>