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I17" i="21" l="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</calcChain>
</file>

<file path=xl/comments1.xml><?xml version="1.0" encoding="utf-8"?>
<comments xmlns="http://schemas.openxmlformats.org/spreadsheetml/2006/main">
  <authors>
    <author>Avril Dawn Kaplan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Avril Dawn Kaplan:</t>
        </r>
        <r>
          <rPr>
            <sz val="9"/>
            <color indexed="81"/>
            <rFont val="Tahoma"/>
            <family val="2"/>
          </rPr>
          <t xml:space="preserve">
Note - this is zero because very few currently pregnant women in sample within this age group 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<sst xmlns="http://schemas.openxmlformats.org/spreadsheetml/2006/main" count="378" uniqueCount="210">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</sst>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3" fillId="0" borderId="0" xfId="727" applyFont="1" applyFill="1"/>
    <xf numFmtId="0" fontId="24" fillId="0" borderId="0" xfId="727" applyFont="1" applyFill="1"/>
    <xf numFmtId="0" fontId="0" fillId="0" borderId="0" xfId="0"/>
    <xf numFmtId="0" fontId="25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6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5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165" fontId="5" fillId="2" borderId="1" xfId="9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  <xf numFmtId="165" fontId="5" fillId="2" borderId="1" xfId="9" applyNumberFormat="1" applyFont="1" applyFill="1" applyBorder="1" applyAlignment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38"/>
  </cols>
  <sheetData>
    <row r="1" spans="1:1" x14ac:dyDescent="0.25">
      <c r="A1" s="38" t="s">
        <v>202</v>
      </c>
    </row>
    <row r="2" spans="1:1" x14ac:dyDescent="0.25">
      <c r="A2" s="38" t="s">
        <v>207</v>
      </c>
    </row>
    <row r="3" spans="1:1" x14ac:dyDescent="0.25">
      <c r="A3" s="38" t="s">
        <v>208</v>
      </c>
    </row>
    <row r="4" spans="1:1" x14ac:dyDescent="0.25">
      <c r="A4" s="38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topLeftCell="D1"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3" customWidth="1"/>
    <col min="2" max="2" width="14.33203125" style="38"/>
    <col min="3" max="3" width="20.33203125" style="38" customWidth="1"/>
    <col min="4" max="4" width="20.109375" style="38" customWidth="1"/>
    <col min="5" max="5" width="12.109375" style="38" customWidth="1"/>
    <col min="6" max="16384" width="14.33203125" style="38"/>
  </cols>
  <sheetData>
    <row r="1" spans="1:5" ht="56.7" customHeight="1" x14ac:dyDescent="0.25">
      <c r="A1" s="57" t="s">
        <v>69</v>
      </c>
      <c r="B1" s="113" t="str">
        <f>"Baseline ("&amp;start_year&amp;") coverage"</f>
        <v>Baseline (2017) coverage</v>
      </c>
      <c r="C1" s="56" t="s">
        <v>198</v>
      </c>
      <c r="D1" s="56" t="s">
        <v>203</v>
      </c>
      <c r="E1" s="56" t="s">
        <v>204</v>
      </c>
    </row>
    <row r="2" spans="1:5" ht="15.75" customHeight="1" x14ac:dyDescent="0.25">
      <c r="A2" s="53" t="s">
        <v>29</v>
      </c>
      <c r="B2" s="112">
        <v>0</v>
      </c>
      <c r="C2" s="54">
        <v>0.95</v>
      </c>
      <c r="D2" s="55">
        <v>25</v>
      </c>
      <c r="E2" s="55" t="s">
        <v>202</v>
      </c>
    </row>
    <row r="3" spans="1:5" ht="15.75" customHeight="1" x14ac:dyDescent="0.25">
      <c r="A3" s="53" t="s">
        <v>86</v>
      </c>
      <c r="B3" s="112">
        <v>0</v>
      </c>
      <c r="C3" s="54">
        <v>0.95</v>
      </c>
      <c r="D3" s="55">
        <v>1</v>
      </c>
      <c r="E3" s="55" t="s">
        <v>202</v>
      </c>
    </row>
    <row r="4" spans="1:5" ht="15.75" customHeight="1" x14ac:dyDescent="0.25">
      <c r="A4" s="53" t="s">
        <v>61</v>
      </c>
      <c r="B4" s="112">
        <v>0</v>
      </c>
      <c r="C4" s="54">
        <v>0.95</v>
      </c>
      <c r="D4" s="55">
        <f>180</f>
        <v>180</v>
      </c>
      <c r="E4" s="55" t="s">
        <v>202</v>
      </c>
    </row>
    <row r="5" spans="1:5" ht="15.75" customHeight="1" x14ac:dyDescent="0.25">
      <c r="A5" s="53" t="s">
        <v>149</v>
      </c>
      <c r="B5" s="54">
        <v>0</v>
      </c>
      <c r="C5" s="54">
        <v>0.95</v>
      </c>
      <c r="D5" s="55">
        <v>1</v>
      </c>
      <c r="E5" s="55" t="s">
        <v>202</v>
      </c>
    </row>
    <row r="6" spans="1:5" ht="15.75" customHeight="1" x14ac:dyDescent="0.25">
      <c r="A6" s="78" t="s">
        <v>195</v>
      </c>
      <c r="B6" s="97">
        <v>0.44799999999999995</v>
      </c>
      <c r="C6" s="54">
        <v>0.95</v>
      </c>
      <c r="D6" s="89">
        <f>SUM('Programs family planning'!E2:E10)</f>
        <v>0.82100000000000006</v>
      </c>
      <c r="E6" s="55" t="s">
        <v>202</v>
      </c>
    </row>
    <row r="7" spans="1:5" ht="15.75" customHeight="1" x14ac:dyDescent="0.25">
      <c r="A7" s="53" t="s">
        <v>63</v>
      </c>
      <c r="B7" s="112">
        <v>0</v>
      </c>
      <c r="C7" s="54">
        <v>0.95</v>
      </c>
      <c r="D7" s="55">
        <v>0.82</v>
      </c>
      <c r="E7" s="55" t="s">
        <v>202</v>
      </c>
    </row>
    <row r="8" spans="1:5" ht="15.75" customHeight="1" x14ac:dyDescent="0.25">
      <c r="A8" s="53" t="s">
        <v>64</v>
      </c>
      <c r="B8" s="54">
        <v>0</v>
      </c>
      <c r="C8" s="54">
        <v>0.95</v>
      </c>
      <c r="D8" s="55">
        <v>0.75</v>
      </c>
      <c r="E8" s="55" t="s">
        <v>202</v>
      </c>
    </row>
    <row r="9" spans="1:5" ht="15.75" customHeight="1" x14ac:dyDescent="0.25">
      <c r="A9" s="53" t="s">
        <v>62</v>
      </c>
      <c r="B9" s="54">
        <v>0</v>
      </c>
      <c r="C9" s="54">
        <v>0.95</v>
      </c>
      <c r="D9" s="55">
        <v>0.19</v>
      </c>
      <c r="E9" s="55" t="s">
        <v>202</v>
      </c>
    </row>
    <row r="10" spans="1:5" ht="15.75" customHeight="1" x14ac:dyDescent="0.25">
      <c r="A10" s="65" t="s">
        <v>186</v>
      </c>
      <c r="B10" s="112">
        <v>0</v>
      </c>
      <c r="C10" s="54">
        <v>0.95</v>
      </c>
      <c r="D10" s="55">
        <v>0.73</v>
      </c>
      <c r="E10" s="55" t="s">
        <v>202</v>
      </c>
    </row>
    <row r="11" spans="1:5" ht="15.75" customHeight="1" x14ac:dyDescent="0.25">
      <c r="A11" s="65" t="s">
        <v>205</v>
      </c>
      <c r="B11" s="112">
        <v>0</v>
      </c>
      <c r="C11" s="54">
        <v>0.95</v>
      </c>
      <c r="D11" s="55">
        <v>1.78</v>
      </c>
      <c r="E11" s="55" t="s">
        <v>202</v>
      </c>
    </row>
    <row r="12" spans="1:5" ht="15.75" customHeight="1" x14ac:dyDescent="0.25">
      <c r="A12" s="65" t="s">
        <v>187</v>
      </c>
      <c r="B12" s="112">
        <v>0</v>
      </c>
      <c r="C12" s="54">
        <v>0.95</v>
      </c>
      <c r="D12" s="55">
        <v>0.24</v>
      </c>
      <c r="E12" s="55" t="s">
        <v>202</v>
      </c>
    </row>
    <row r="13" spans="1:5" ht="15.75" customHeight="1" x14ac:dyDescent="0.25">
      <c r="A13" s="65" t="s">
        <v>188</v>
      </c>
      <c r="B13" s="112">
        <v>0</v>
      </c>
      <c r="C13" s="54">
        <v>0.95</v>
      </c>
      <c r="D13" s="55">
        <v>0.55000000000000004</v>
      </c>
      <c r="E13" s="55" t="s">
        <v>202</v>
      </c>
    </row>
    <row r="14" spans="1:5" ht="15.75" customHeight="1" x14ac:dyDescent="0.25">
      <c r="A14" s="13" t="s">
        <v>185</v>
      </c>
      <c r="B14" s="112">
        <v>0</v>
      </c>
      <c r="C14" s="54">
        <v>0.95</v>
      </c>
      <c r="D14" s="55">
        <v>0.73</v>
      </c>
      <c r="E14" s="55" t="s">
        <v>202</v>
      </c>
    </row>
    <row r="15" spans="1:5" ht="15.75" customHeight="1" x14ac:dyDescent="0.25">
      <c r="A15" s="79" t="s">
        <v>206</v>
      </c>
      <c r="B15" s="97">
        <v>0.88800000000000001</v>
      </c>
      <c r="C15" s="54">
        <v>0.95</v>
      </c>
      <c r="D15" s="55">
        <v>2</v>
      </c>
      <c r="E15" s="55" t="s">
        <v>202</v>
      </c>
    </row>
    <row r="16" spans="1:5" ht="15.75" customHeight="1" x14ac:dyDescent="0.25">
      <c r="A16" s="78" t="s">
        <v>57</v>
      </c>
      <c r="B16" s="97">
        <v>0.4</v>
      </c>
      <c r="C16" s="54">
        <v>0.95</v>
      </c>
      <c r="D16" s="55">
        <v>2.1800000000000002</v>
      </c>
      <c r="E16" s="55" t="s">
        <v>202</v>
      </c>
    </row>
    <row r="17" spans="1:5" ht="15.75" customHeight="1" x14ac:dyDescent="0.25">
      <c r="A17" s="53" t="s">
        <v>47</v>
      </c>
      <c r="B17" s="112">
        <v>0</v>
      </c>
      <c r="C17" s="54">
        <v>0.95</v>
      </c>
      <c r="D17" s="55">
        <v>0.05</v>
      </c>
      <c r="E17" s="55" t="s">
        <v>202</v>
      </c>
    </row>
    <row r="18" spans="1:5" ht="16.05" customHeight="1" x14ac:dyDescent="0.25">
      <c r="A18" s="53" t="s">
        <v>171</v>
      </c>
      <c r="B18" s="112">
        <v>0</v>
      </c>
      <c r="C18" s="54">
        <v>0.95</v>
      </c>
      <c r="D18" s="90">
        <v>5</v>
      </c>
      <c r="E18" s="55" t="s">
        <v>202</v>
      </c>
    </row>
    <row r="19" spans="1:5" ht="15.75" customHeight="1" x14ac:dyDescent="0.25">
      <c r="A19" s="53" t="s">
        <v>196</v>
      </c>
      <c r="B19" s="112">
        <v>0</v>
      </c>
      <c r="C19" s="54">
        <v>0.95</v>
      </c>
      <c r="D19" s="90">
        <f>SUMPRODUCT(('IYCF cost'!$C$2:$E$6)*('IYCF packages'!$C$9:$E$13&lt;&gt;""))</f>
        <v>4.8250000000000002</v>
      </c>
      <c r="E19" s="55" t="s">
        <v>202</v>
      </c>
    </row>
    <row r="20" spans="1:5" ht="15.75" customHeight="1" x14ac:dyDescent="0.25">
      <c r="A20" s="53" t="s">
        <v>197</v>
      </c>
      <c r="B20" s="112">
        <v>0</v>
      </c>
      <c r="C20" s="54">
        <v>0.95</v>
      </c>
      <c r="D20" s="90">
        <f>SUMPRODUCT(('IYCF cost'!$C$2:$E$6)*('IYCF packages'!$C$16:$E$20&lt;&gt;""))</f>
        <v>0.25</v>
      </c>
      <c r="E20" s="55" t="s">
        <v>202</v>
      </c>
    </row>
    <row r="21" spans="1:5" ht="15.75" customHeight="1" x14ac:dyDescent="0.25">
      <c r="A21" s="53" t="s">
        <v>193</v>
      </c>
      <c r="B21" s="112">
        <v>0</v>
      </c>
      <c r="C21" s="54">
        <v>0.95</v>
      </c>
      <c r="D21" s="55">
        <v>8.84</v>
      </c>
      <c r="E21" s="55" t="s">
        <v>202</v>
      </c>
    </row>
    <row r="22" spans="1:5" ht="15.75" customHeight="1" x14ac:dyDescent="0.25">
      <c r="A22" s="53" t="s">
        <v>136</v>
      </c>
      <c r="B22" s="112">
        <v>0</v>
      </c>
      <c r="C22" s="54">
        <v>0.95</v>
      </c>
      <c r="D22" s="55">
        <v>50</v>
      </c>
      <c r="E22" s="55" t="s">
        <v>202</v>
      </c>
    </row>
    <row r="23" spans="1:5" ht="15.75" customHeight="1" x14ac:dyDescent="0.25">
      <c r="A23" s="53" t="s">
        <v>34</v>
      </c>
      <c r="B23" s="112">
        <v>0</v>
      </c>
      <c r="C23" s="54">
        <v>0.95</v>
      </c>
      <c r="D23" s="55">
        <v>2.61</v>
      </c>
      <c r="E23" s="55" t="s">
        <v>202</v>
      </c>
    </row>
    <row r="24" spans="1:5" ht="15.75" customHeight="1" x14ac:dyDescent="0.25">
      <c r="A24" s="53" t="s">
        <v>88</v>
      </c>
      <c r="B24" s="112">
        <v>0</v>
      </c>
      <c r="C24" s="54">
        <v>0.95</v>
      </c>
      <c r="D24" s="55">
        <v>1</v>
      </c>
      <c r="E24" s="55" t="s">
        <v>202</v>
      </c>
    </row>
    <row r="25" spans="1:5" ht="15.75" customHeight="1" x14ac:dyDescent="0.25">
      <c r="A25" s="53" t="s">
        <v>87</v>
      </c>
      <c r="B25" s="112">
        <v>0</v>
      </c>
      <c r="C25" s="54">
        <v>0.95</v>
      </c>
      <c r="D25" s="55">
        <v>1</v>
      </c>
      <c r="E25" s="55" t="s">
        <v>202</v>
      </c>
    </row>
    <row r="26" spans="1:5" ht="15.75" customHeight="1" x14ac:dyDescent="0.25">
      <c r="A26" s="53" t="s">
        <v>137</v>
      </c>
      <c r="B26" s="112">
        <v>0</v>
      </c>
      <c r="C26" s="54">
        <v>0.95</v>
      </c>
      <c r="D26" s="55">
        <v>1</v>
      </c>
      <c r="E26" s="55" t="s">
        <v>202</v>
      </c>
    </row>
    <row r="27" spans="1:5" ht="15.75" customHeight="1" x14ac:dyDescent="0.25">
      <c r="A27" s="78" t="s">
        <v>59</v>
      </c>
      <c r="B27" s="112">
        <v>0</v>
      </c>
      <c r="C27" s="54">
        <v>0.95</v>
      </c>
      <c r="D27" s="55">
        <v>3.54</v>
      </c>
      <c r="E27" s="55" t="s">
        <v>202</v>
      </c>
    </row>
    <row r="28" spans="1:5" ht="15.75" customHeight="1" x14ac:dyDescent="0.25">
      <c r="A28" s="78" t="s">
        <v>84</v>
      </c>
      <c r="B28" s="97">
        <v>0.39399999999999996</v>
      </c>
      <c r="C28" s="54">
        <v>0.95</v>
      </c>
      <c r="D28" s="55">
        <v>1</v>
      </c>
      <c r="E28" s="55" t="s">
        <v>202</v>
      </c>
    </row>
    <row r="29" spans="1:5" ht="15.75" customHeight="1" x14ac:dyDescent="0.25">
      <c r="A29" s="53" t="s">
        <v>58</v>
      </c>
      <c r="B29" s="112">
        <v>0</v>
      </c>
      <c r="C29" s="54">
        <v>0.95</v>
      </c>
      <c r="D29" s="55">
        <v>40.25</v>
      </c>
      <c r="E29" s="55" t="s">
        <v>202</v>
      </c>
    </row>
    <row r="30" spans="1:5" ht="15.75" customHeight="1" x14ac:dyDescent="0.25">
      <c r="A30" s="53" t="s">
        <v>67</v>
      </c>
      <c r="B30" s="112">
        <v>0</v>
      </c>
      <c r="C30" s="54">
        <v>0.95</v>
      </c>
      <c r="D30" s="91">
        <f>162*AVERAGE('Incidence of conditions'!B4:F4) + 0*AVERAGE('Incidence of conditions'!B3:F3)*IF(ISBLANK(manage_mam), 0, 1)</f>
        <v>4.7871654480000005</v>
      </c>
      <c r="E30" s="55" t="s">
        <v>202</v>
      </c>
    </row>
    <row r="31" spans="1:5" ht="15.75" customHeight="1" x14ac:dyDescent="0.25">
      <c r="A31" s="78" t="s">
        <v>28</v>
      </c>
      <c r="B31" s="97">
        <v>0.90599999999999992</v>
      </c>
      <c r="C31" s="54">
        <v>0.95</v>
      </c>
      <c r="D31" s="55">
        <v>0.55000000000000004</v>
      </c>
      <c r="E31" s="55" t="s">
        <v>202</v>
      </c>
    </row>
    <row r="32" spans="1:5" ht="15.75" customHeight="1" x14ac:dyDescent="0.25">
      <c r="A32" s="53" t="s">
        <v>83</v>
      </c>
      <c r="B32" s="112">
        <v>0</v>
      </c>
      <c r="C32" s="54">
        <v>0.95</v>
      </c>
      <c r="D32" s="55">
        <v>1</v>
      </c>
      <c r="E32" s="55" t="s">
        <v>202</v>
      </c>
    </row>
    <row r="33" spans="1:5" ht="15.75" customHeight="1" x14ac:dyDescent="0.25">
      <c r="A33" s="53" t="s">
        <v>82</v>
      </c>
      <c r="B33" s="112">
        <v>0</v>
      </c>
      <c r="C33" s="54">
        <v>0.95</v>
      </c>
      <c r="D33" s="55">
        <v>2.8</v>
      </c>
      <c r="E33" s="55" t="s">
        <v>202</v>
      </c>
    </row>
    <row r="34" spans="1:5" ht="15.75" customHeight="1" x14ac:dyDescent="0.25">
      <c r="A34" s="53" t="s">
        <v>81</v>
      </c>
      <c r="B34" s="112">
        <v>0</v>
      </c>
      <c r="C34" s="54">
        <v>0.95</v>
      </c>
      <c r="D34" s="55">
        <v>50.26</v>
      </c>
      <c r="E34" s="55" t="s">
        <v>202</v>
      </c>
    </row>
    <row r="35" spans="1:5" ht="15.75" customHeight="1" x14ac:dyDescent="0.25">
      <c r="A35" s="53" t="s">
        <v>79</v>
      </c>
      <c r="B35" s="112">
        <v>0</v>
      </c>
      <c r="C35" s="54">
        <v>0.95</v>
      </c>
      <c r="D35" s="55">
        <v>36.1</v>
      </c>
      <c r="E35" s="55" t="s">
        <v>202</v>
      </c>
    </row>
    <row r="36" spans="1:5" s="39" customFormat="1" ht="15.75" customHeight="1" x14ac:dyDescent="0.25">
      <c r="A36" s="53" t="s">
        <v>80</v>
      </c>
      <c r="B36" s="112">
        <v>0</v>
      </c>
      <c r="C36" s="54">
        <v>0.95</v>
      </c>
      <c r="D36" s="55">
        <v>231.85</v>
      </c>
      <c r="E36" s="55" t="s">
        <v>202</v>
      </c>
    </row>
    <row r="37" spans="1:5" ht="15.75" customHeight="1" x14ac:dyDescent="0.25">
      <c r="A37" s="78" t="s">
        <v>85</v>
      </c>
      <c r="B37" s="98">
        <v>0.03</v>
      </c>
      <c r="C37" s="54">
        <v>0.95</v>
      </c>
      <c r="D37" s="55">
        <v>0.92</v>
      </c>
      <c r="E37" s="55" t="s">
        <v>202</v>
      </c>
    </row>
    <row r="38" spans="1:5" ht="15.75" customHeight="1" x14ac:dyDescent="0.25">
      <c r="A38" s="53" t="s">
        <v>60</v>
      </c>
      <c r="B38" s="112">
        <v>0</v>
      </c>
      <c r="C38" s="54">
        <v>0.95</v>
      </c>
      <c r="D38" s="55">
        <v>4.6100000000000003</v>
      </c>
      <c r="E38" s="55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58" customWidth="1"/>
    <col min="2" max="16384" width="10.77734375" style="58"/>
  </cols>
  <sheetData>
    <row r="1" spans="1:5" ht="53.4" x14ac:dyDescent="0.3">
      <c r="A1" s="63" t="s">
        <v>192</v>
      </c>
      <c r="B1" s="62" t="s">
        <v>175</v>
      </c>
      <c r="C1" s="62" t="s">
        <v>174</v>
      </c>
      <c r="D1" s="62" t="s">
        <v>173</v>
      </c>
      <c r="E1" s="62" t="s">
        <v>172</v>
      </c>
    </row>
    <row r="2" spans="1:5" x14ac:dyDescent="0.3">
      <c r="A2" s="61" t="s">
        <v>164</v>
      </c>
      <c r="B2" s="60" t="s">
        <v>32</v>
      </c>
      <c r="C2" s="55">
        <f>1.5*0.61</f>
        <v>0.91500000000000004</v>
      </c>
      <c r="D2" s="55">
        <f>0.5*0.61</f>
        <v>0.30499999999999999</v>
      </c>
      <c r="E2" s="55">
        <v>0.05</v>
      </c>
    </row>
    <row r="3" spans="1:5" x14ac:dyDescent="0.3">
      <c r="A3" s="60"/>
      <c r="B3" s="60" t="s">
        <v>1</v>
      </c>
      <c r="C3" s="55">
        <f>1.5*0.61</f>
        <v>0.91500000000000004</v>
      </c>
      <c r="D3" s="55">
        <f>0.5*0.61</f>
        <v>0.30499999999999999</v>
      </c>
      <c r="E3" s="55">
        <v>0.05</v>
      </c>
    </row>
    <row r="4" spans="1:5" x14ac:dyDescent="0.3">
      <c r="A4" s="60"/>
      <c r="B4" s="60" t="s">
        <v>2</v>
      </c>
      <c r="C4" s="55">
        <f>1.5*0.61</f>
        <v>0.91500000000000004</v>
      </c>
      <c r="D4" s="55">
        <f>0.5*0.61</f>
        <v>0.30499999999999999</v>
      </c>
      <c r="E4" s="55">
        <v>0.05</v>
      </c>
    </row>
    <row r="5" spans="1:5" x14ac:dyDescent="0.3">
      <c r="A5" s="60"/>
      <c r="B5" s="60" t="s">
        <v>3</v>
      </c>
      <c r="C5" s="55">
        <f>1.5*0.61</f>
        <v>0.91500000000000004</v>
      </c>
      <c r="D5" s="55">
        <f>0.5*0.61</f>
        <v>0.30499999999999999</v>
      </c>
      <c r="E5" s="55">
        <v>0.05</v>
      </c>
    </row>
    <row r="6" spans="1:5" x14ac:dyDescent="0.3">
      <c r="A6" s="60"/>
      <c r="B6" s="60" t="s">
        <v>4</v>
      </c>
      <c r="C6" s="55">
        <f>1.5*0.61</f>
        <v>0.91500000000000004</v>
      </c>
      <c r="D6" s="55">
        <f>0.5*0.61</f>
        <v>0.30499999999999999</v>
      </c>
      <c r="E6" s="55">
        <v>0.05</v>
      </c>
    </row>
    <row r="9" spans="1:5" x14ac:dyDescent="0.3">
      <c r="C9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3" bestFit="1" customWidth="1"/>
    <col min="2" max="2" width="47.77734375" style="38" customWidth="1"/>
    <col min="3" max="3" width="42.33203125" style="38" customWidth="1"/>
    <col min="4" max="16384" width="11.33203125" style="38"/>
  </cols>
  <sheetData>
    <row r="1" spans="1:3" x14ac:dyDescent="0.25">
      <c r="A1" s="43" t="s">
        <v>69</v>
      </c>
      <c r="B1" s="43" t="s">
        <v>178</v>
      </c>
      <c r="C1" s="43" t="s">
        <v>177</v>
      </c>
    </row>
    <row r="2" spans="1:3" x14ac:dyDescent="0.25">
      <c r="A2" s="13" t="s">
        <v>185</v>
      </c>
      <c r="B2" s="49" t="s">
        <v>59</v>
      </c>
      <c r="C2" s="49"/>
    </row>
    <row r="3" spans="1:3" x14ac:dyDescent="0.25">
      <c r="A3" s="13" t="s">
        <v>206</v>
      </c>
      <c r="B3" s="49" t="s">
        <v>59</v>
      </c>
      <c r="C3" s="49"/>
    </row>
    <row r="4" spans="1:3" x14ac:dyDescent="0.25">
      <c r="A4" s="53" t="s">
        <v>58</v>
      </c>
      <c r="B4" s="49" t="s">
        <v>136</v>
      </c>
      <c r="C4" s="49"/>
    </row>
    <row r="5" spans="1:3" x14ac:dyDescent="0.25">
      <c r="A5" s="53" t="s">
        <v>137</v>
      </c>
      <c r="B5" s="49" t="s">
        <v>136</v>
      </c>
      <c r="C5" s="49"/>
    </row>
    <row r="11" spans="1:3" x14ac:dyDescent="0.25">
      <c r="A11" s="34"/>
    </row>
    <row r="12" spans="1:3" x14ac:dyDescent="0.25">
      <c r="A12" s="34"/>
    </row>
    <row r="13" spans="1:3" x14ac:dyDescent="0.25">
      <c r="A13" s="34"/>
    </row>
    <row r="14" spans="1:3" x14ac:dyDescent="0.25">
      <c r="A14" s="34"/>
    </row>
    <row r="15" spans="1:3" x14ac:dyDescent="0.25">
      <c r="A15" s="34"/>
    </row>
    <row r="16" spans="1:3" x14ac:dyDescent="0.25">
      <c r="A16" s="34"/>
    </row>
    <row r="17" spans="1:1" x14ac:dyDescent="0.25">
      <c r="A17" s="34"/>
    </row>
    <row r="18" spans="1:1" x14ac:dyDescent="0.25">
      <c r="A18" s="3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38" customWidth="1"/>
    <col min="2" max="16384" width="11.33203125" style="38"/>
  </cols>
  <sheetData>
    <row r="1" spans="1:1" x14ac:dyDescent="0.25">
      <c r="A1" s="43" t="s">
        <v>69</v>
      </c>
    </row>
    <row r="2" spans="1:1" x14ac:dyDescent="0.25">
      <c r="A2" s="49" t="s">
        <v>195</v>
      </c>
    </row>
    <row r="3" spans="1:1" x14ac:dyDescent="0.25">
      <c r="A3" s="49" t="s">
        <v>57</v>
      </c>
    </row>
    <row r="4" spans="1:1" x14ac:dyDescent="0.25">
      <c r="A4" s="49" t="s">
        <v>34</v>
      </c>
    </row>
    <row r="5" spans="1:1" x14ac:dyDescent="0.25">
      <c r="A5" s="49" t="s">
        <v>83</v>
      </c>
    </row>
    <row r="6" spans="1:1" x14ac:dyDescent="0.25">
      <c r="A6" s="49" t="s">
        <v>82</v>
      </c>
    </row>
    <row r="7" spans="1:1" x14ac:dyDescent="0.25">
      <c r="A7" s="49" t="s">
        <v>81</v>
      </c>
    </row>
    <row r="8" spans="1:1" x14ac:dyDescent="0.25">
      <c r="A8" s="49" t="s">
        <v>79</v>
      </c>
    </row>
    <row r="9" spans="1:1" x14ac:dyDescent="0.25">
      <c r="A9" s="49" t="s">
        <v>80</v>
      </c>
    </row>
    <row r="10" spans="1:1" x14ac:dyDescent="0.25">
      <c r="A10" s="49"/>
    </row>
    <row r="11" spans="1:1" x14ac:dyDescent="0.25">
      <c r="A11" s="49"/>
    </row>
    <row r="12" spans="1:1" x14ac:dyDescent="0.25">
      <c r="A12" s="49"/>
    </row>
    <row r="13" spans="1:1" x14ac:dyDescent="0.25">
      <c r="A13" s="49"/>
    </row>
    <row r="14" spans="1:1" x14ac:dyDescent="0.25">
      <c r="A14" s="49"/>
    </row>
    <row r="15" spans="1:1" x14ac:dyDescent="0.25">
      <c r="A15" s="49"/>
    </row>
    <row r="16" spans="1:1" x14ac:dyDescent="0.25">
      <c r="A16" s="49"/>
    </row>
    <row r="17" spans="1:1" x14ac:dyDescent="0.25">
      <c r="A17" s="49"/>
    </row>
    <row r="18" spans="1:1" x14ac:dyDescent="0.25">
      <c r="A18" s="49"/>
    </row>
    <row r="19" spans="1:1" x14ac:dyDescent="0.25">
      <c r="A19" s="49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0.14039064000000001</v>
      </c>
      <c r="C3" s="26">
        <f>frac_mam_1_5months * 2.6</f>
        <v>0.14039064000000001</v>
      </c>
      <c r="D3" s="26">
        <f>frac_mam_6_11months * 2.6</f>
        <v>0.18099952000000002</v>
      </c>
      <c r="E3" s="26">
        <f>frac_mam_12_23months * 2.6</f>
        <v>8.393892E-2</v>
      </c>
      <c r="F3" s="26">
        <f>frac_mam_24_59months * 2.6</f>
        <v>3.9601379999999999E-2</v>
      </c>
    </row>
    <row r="4" spans="1:6" ht="15.75" customHeight="1" x14ac:dyDescent="0.25">
      <c r="A4" s="3" t="s">
        <v>66</v>
      </c>
      <c r="B4" s="26">
        <f>frac_sam_1month * 2.6</f>
        <v>5.6409859999999999E-2</v>
      </c>
      <c r="C4" s="26">
        <f>frac_sam_1_5months * 2.6</f>
        <v>5.6409859999999999E-2</v>
      </c>
      <c r="D4" s="26">
        <f>frac_sam_6_11months * 2.6</f>
        <v>0</v>
      </c>
      <c r="E4" s="26">
        <f>frac_sam_12_23months * 2.6</f>
        <v>2.3030540000000002E-2</v>
      </c>
      <c r="F4" s="26">
        <f>frac_sam_24_59months * 2.6</f>
        <v>1.1901760000000001E-2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3" t="s">
        <v>61</v>
      </c>
      <c r="C2" s="36">
        <v>0</v>
      </c>
      <c r="D2" s="36">
        <f>food_insecure</f>
        <v>0</v>
      </c>
      <c r="E2" s="36">
        <f>food_insecure</f>
        <v>0</v>
      </c>
      <c r="F2" s="36">
        <f>food_insecure</f>
        <v>0</v>
      </c>
      <c r="G2" s="36">
        <f>food_insecure</f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</row>
    <row r="3" spans="1:15" ht="15.75" customHeight="1" x14ac:dyDescent="0.25">
      <c r="B3" s="8" t="s">
        <v>149</v>
      </c>
      <c r="C3" s="36">
        <v>1</v>
      </c>
      <c r="D3" s="36">
        <v>0</v>
      </c>
      <c r="E3" s="36">
        <v>0</v>
      </c>
      <c r="F3" s="36">
        <v>0</v>
      </c>
      <c r="G3" s="36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</row>
    <row r="4" spans="1:15" ht="15.75" customHeight="1" x14ac:dyDescent="0.25">
      <c r="B4" s="8" t="s">
        <v>193</v>
      </c>
      <c r="C4" s="36">
        <v>1</v>
      </c>
      <c r="D4" s="36">
        <v>0</v>
      </c>
      <c r="E4" s="36">
        <v>0</v>
      </c>
      <c r="F4" s="36">
        <v>0</v>
      </c>
      <c r="G4" s="36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</row>
    <row r="5" spans="1:15" ht="15.75" customHeight="1" x14ac:dyDescent="0.25">
      <c r="B5" s="13" t="s">
        <v>136</v>
      </c>
      <c r="C5" s="36">
        <v>0</v>
      </c>
      <c r="D5" s="36">
        <v>0</v>
      </c>
      <c r="E5" s="36">
        <f>food_insecure</f>
        <v>0</v>
      </c>
      <c r="F5" s="36">
        <f>food_insecure</f>
        <v>0</v>
      </c>
      <c r="G5" s="36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</row>
    <row r="6" spans="1:15" ht="15.75" customHeight="1" x14ac:dyDescent="0.25">
      <c r="B6" s="13" t="s">
        <v>137</v>
      </c>
      <c r="C6" s="36">
        <v>0</v>
      </c>
      <c r="D6" s="36">
        <v>0</v>
      </c>
      <c r="E6" s="36">
        <f>1</f>
        <v>1</v>
      </c>
      <c r="F6" s="36">
        <f>1</f>
        <v>1</v>
      </c>
      <c r="G6" s="36">
        <f>1</f>
        <v>1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</row>
    <row r="7" spans="1:15" ht="15.75" customHeight="1" x14ac:dyDescent="0.25">
      <c r="B7" s="34" t="s">
        <v>84</v>
      </c>
      <c r="C7" s="36">
        <f>diarrhoea_1mo/26</f>
        <v>0.12692307692307692</v>
      </c>
      <c r="D7" s="36">
        <f>diarrhoea_1_5mo/26</f>
        <v>0.12692307692307692</v>
      </c>
      <c r="E7" s="36">
        <f>diarrhoea_6_11mo/26</f>
        <v>0.12692307692307692</v>
      </c>
      <c r="F7" s="36">
        <f>diarrhoea_12_23mo/26</f>
        <v>0.12692307692307692</v>
      </c>
      <c r="G7" s="36">
        <f>diarrhoea_24_59mo/26</f>
        <v>0.12692307692307692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</row>
    <row r="8" spans="1:15" ht="15.75" customHeight="1" x14ac:dyDescent="0.25">
      <c r="B8" s="13" t="s">
        <v>58</v>
      </c>
      <c r="C8" s="36">
        <v>0</v>
      </c>
      <c r="D8" s="36">
        <v>0</v>
      </c>
      <c r="E8" s="36">
        <f>food_insecure</f>
        <v>0</v>
      </c>
      <c r="F8" s="36">
        <f>food_insecure</f>
        <v>0</v>
      </c>
      <c r="G8" s="36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</row>
    <row r="9" spans="1:15" ht="15.75" customHeight="1" x14ac:dyDescent="0.25">
      <c r="B9" s="13" t="s">
        <v>67</v>
      </c>
      <c r="C9" s="36">
        <v>0</v>
      </c>
      <c r="D9" s="36">
        <f>IF(ISBLANK(comm_deliv), frac_children_health_facility,1)</f>
        <v>0.67700000000000005</v>
      </c>
      <c r="E9" s="36">
        <f>IF(ISBLANK(comm_deliv), frac_children_health_facility,1)</f>
        <v>0.67700000000000005</v>
      </c>
      <c r="F9" s="36">
        <f>IF(ISBLANK(comm_deliv), frac_children_health_facility,1)</f>
        <v>0.67700000000000005</v>
      </c>
      <c r="G9" s="36">
        <f>IF(ISBLANK(comm_deliv), frac_children_health_facility,1)</f>
        <v>0.67700000000000005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</row>
    <row r="10" spans="1:15" ht="15" customHeight="1" x14ac:dyDescent="0.25">
      <c r="B10" s="13" t="s">
        <v>28</v>
      </c>
      <c r="C10" s="36">
        <v>0</v>
      </c>
      <c r="D10" s="36">
        <v>0</v>
      </c>
      <c r="E10" s="36">
        <v>1</v>
      </c>
      <c r="F10" s="36">
        <v>1</v>
      </c>
      <c r="G10" s="36">
        <v>1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</row>
    <row r="11" spans="1:15" ht="15.75" customHeight="1" x14ac:dyDescent="0.25">
      <c r="B11" s="34" t="s">
        <v>85</v>
      </c>
      <c r="C11" s="36">
        <f>diarrhoea_1mo/26</f>
        <v>0.12692307692307692</v>
      </c>
      <c r="D11" s="36">
        <f>diarrhoea_1_5mo/26</f>
        <v>0.12692307692307692</v>
      </c>
      <c r="E11" s="36">
        <f>diarrhoea_6_11mo/26</f>
        <v>0.12692307692307692</v>
      </c>
      <c r="F11" s="36">
        <f>diarrhoea_12_23mo/26</f>
        <v>0.12692307692307692</v>
      </c>
      <c r="G11" s="36">
        <f>diarrhoea_24_59mo/26</f>
        <v>0.12692307692307692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</row>
    <row r="12" spans="1:15" ht="15.75" customHeight="1" x14ac:dyDescent="0.25">
      <c r="B12" s="13" t="s">
        <v>60</v>
      </c>
      <c r="C12" s="36">
        <v>0</v>
      </c>
      <c r="D12" s="36">
        <v>0</v>
      </c>
      <c r="E12" s="36">
        <v>1</v>
      </c>
      <c r="F12" s="36">
        <v>1</v>
      </c>
      <c r="G12" s="36">
        <v>1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</row>
    <row r="13" spans="1:15" ht="15.75" customHeight="1" x14ac:dyDescent="0.25">
      <c r="B13" s="34"/>
    </row>
    <row r="14" spans="1:15" ht="15.75" customHeight="1" x14ac:dyDescent="0.25">
      <c r="A14" s="4" t="s">
        <v>32</v>
      </c>
      <c r="B14" s="34" t="s">
        <v>29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6">
        <f>food_insecure</f>
        <v>0</v>
      </c>
      <c r="I14" s="36">
        <f>food_insecure</f>
        <v>0</v>
      </c>
      <c r="J14" s="36">
        <f>food_insecure</f>
        <v>0</v>
      </c>
      <c r="K14" s="36">
        <f>food_insecure</f>
        <v>0</v>
      </c>
      <c r="L14" s="37">
        <v>0</v>
      </c>
      <c r="M14" s="37">
        <v>0</v>
      </c>
      <c r="N14" s="37">
        <v>0</v>
      </c>
      <c r="O14" s="37">
        <v>0</v>
      </c>
    </row>
    <row r="15" spans="1:15" ht="15.75" customHeight="1" x14ac:dyDescent="0.25">
      <c r="A15" s="4"/>
      <c r="B15" s="13" t="s">
        <v>86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6">
        <v>1</v>
      </c>
      <c r="I15" s="36">
        <v>1</v>
      </c>
      <c r="J15" s="36">
        <v>1</v>
      </c>
      <c r="K15" s="36">
        <v>1</v>
      </c>
      <c r="L15" s="37">
        <v>0</v>
      </c>
      <c r="M15" s="37">
        <v>0</v>
      </c>
      <c r="N15" s="37">
        <v>0</v>
      </c>
      <c r="O15" s="37">
        <v>0</v>
      </c>
    </row>
    <row r="16" spans="1:15" ht="15.75" customHeight="1" x14ac:dyDescent="0.25">
      <c r="A16" s="4"/>
      <c r="B16" s="13" t="s">
        <v>185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6">
        <f xml:space="preserve"> 1</f>
        <v>1</v>
      </c>
      <c r="I16" s="36">
        <f xml:space="preserve"> 1</f>
        <v>1</v>
      </c>
      <c r="J16" s="36">
        <f xml:space="preserve"> 1</f>
        <v>1</v>
      </c>
      <c r="K16" s="36">
        <f xml:space="preserve"> 1</f>
        <v>1</v>
      </c>
      <c r="L16" s="37">
        <v>0</v>
      </c>
      <c r="M16" s="37">
        <v>0</v>
      </c>
      <c r="N16" s="37">
        <v>0</v>
      </c>
      <c r="O16" s="37">
        <v>0</v>
      </c>
    </row>
    <row r="17" spans="1:15" ht="15.75" customHeight="1" x14ac:dyDescent="0.25">
      <c r="A17" s="4"/>
      <c r="B17" s="13" t="s">
        <v>206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6">
        <f>frac_PW_health_facility</f>
        <v>0.73929999999999996</v>
      </c>
      <c r="I17" s="36">
        <f>frac_PW_health_facility</f>
        <v>0.73929999999999996</v>
      </c>
      <c r="J17" s="36">
        <f>frac_PW_health_facility</f>
        <v>0.73929999999999996</v>
      </c>
      <c r="K17" s="36">
        <f>frac_PW_health_facility</f>
        <v>0.73929999999999996</v>
      </c>
      <c r="L17" s="37">
        <v>0</v>
      </c>
      <c r="M17" s="37">
        <v>0</v>
      </c>
      <c r="N17" s="37">
        <v>0</v>
      </c>
      <c r="O17" s="37">
        <v>0</v>
      </c>
    </row>
    <row r="18" spans="1:15" ht="15" customHeight="1" x14ac:dyDescent="0.25">
      <c r="B18" s="34" t="s">
        <v>57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6">
        <f>frac_malaria_risk</f>
        <v>0.1709</v>
      </c>
      <c r="I18" s="36">
        <f>frac_malaria_risk</f>
        <v>0.1709</v>
      </c>
      <c r="J18" s="36">
        <f>frac_malaria_risk</f>
        <v>0.1709</v>
      </c>
      <c r="K18" s="36">
        <f>frac_malaria_risk</f>
        <v>0.1709</v>
      </c>
      <c r="L18" s="37">
        <v>0</v>
      </c>
      <c r="M18" s="37">
        <v>0</v>
      </c>
      <c r="N18" s="37">
        <v>0</v>
      </c>
      <c r="O18" s="37">
        <v>0</v>
      </c>
    </row>
    <row r="19" spans="1:15" ht="15.75" customHeight="1" x14ac:dyDescent="0.25">
      <c r="B19" s="13" t="s">
        <v>88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6">
        <v>1</v>
      </c>
      <c r="I19" s="36">
        <v>1</v>
      </c>
      <c r="J19" s="36">
        <v>1</v>
      </c>
      <c r="K19" s="36">
        <v>1</v>
      </c>
      <c r="L19" s="37">
        <v>0</v>
      </c>
      <c r="M19" s="37">
        <v>0</v>
      </c>
      <c r="N19" s="37">
        <v>0</v>
      </c>
      <c r="O19" s="37">
        <v>0</v>
      </c>
    </row>
    <row r="20" spans="1:15" ht="15.75" customHeight="1" x14ac:dyDescent="0.25">
      <c r="B20" s="13" t="s">
        <v>87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6">
        <v>1</v>
      </c>
      <c r="I20" s="36">
        <v>1</v>
      </c>
      <c r="J20" s="36">
        <v>1</v>
      </c>
      <c r="K20" s="36">
        <v>1</v>
      </c>
      <c r="L20" s="37">
        <v>0</v>
      </c>
      <c r="M20" s="37">
        <v>0</v>
      </c>
      <c r="N20" s="37">
        <v>0</v>
      </c>
      <c r="O20" s="37">
        <v>0</v>
      </c>
    </row>
    <row r="21" spans="1:15" ht="15.75" customHeight="1" x14ac:dyDescent="0.25">
      <c r="B21" s="34" t="s">
        <v>59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6">
        <f>1</f>
        <v>1</v>
      </c>
      <c r="I21" s="36">
        <f>1</f>
        <v>1</v>
      </c>
      <c r="J21" s="36">
        <f>1</f>
        <v>1</v>
      </c>
      <c r="K21" s="36">
        <f>1</f>
        <v>1</v>
      </c>
      <c r="L21" s="37">
        <v>0</v>
      </c>
      <c r="M21" s="37">
        <v>0</v>
      </c>
      <c r="N21" s="37">
        <v>0</v>
      </c>
      <c r="O21" s="37">
        <v>0</v>
      </c>
    </row>
    <row r="22" spans="1:15" ht="15.75" customHeight="1" x14ac:dyDescent="0.25">
      <c r="B22" s="34"/>
    </row>
    <row r="23" spans="1:15" ht="15.75" customHeight="1" x14ac:dyDescent="0.25">
      <c r="A23" s="64" t="s">
        <v>37</v>
      </c>
      <c r="B23" s="65" t="s">
        <v>195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6">
        <v>1</v>
      </c>
      <c r="M23" s="36">
        <v>1</v>
      </c>
      <c r="N23" s="36">
        <v>1</v>
      </c>
      <c r="O23" s="36">
        <v>1</v>
      </c>
    </row>
    <row r="24" spans="1:15" ht="15.75" customHeight="1" x14ac:dyDescent="0.25">
      <c r="B24" s="65" t="s">
        <v>186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6">
        <f>(1-food_insecure)*(0.49)*(1-school_attendance) + food_insecure*(0.7)*(1-school_attendance)</f>
        <v>0.10902500000000001</v>
      </c>
      <c r="M24" s="36">
        <f>(1-food_insecure)*(0.49)+food_insecure*(0.7)</f>
        <v>0.49</v>
      </c>
      <c r="N24" s="36">
        <f>(1-food_insecure)*(0.49)+food_insecure*(0.7)</f>
        <v>0.49</v>
      </c>
      <c r="O24" s="36">
        <f>(1-food_insecure)*(0.49)+food_insecure*(0.7)</f>
        <v>0.49</v>
      </c>
    </row>
    <row r="25" spans="1:15" ht="15.75" customHeight="1" x14ac:dyDescent="0.25">
      <c r="B25" s="65" t="s">
        <v>205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6">
        <f>(1-food_insecure)*(0.21)*(1-school_attendance) + food_insecure*(0.3)*(1-school_attendance)</f>
        <v>4.6725000000000003E-2</v>
      </c>
      <c r="M25" s="36">
        <f>(1-food_insecure)*(0.21)+food_insecure*(0.3)</f>
        <v>0.21</v>
      </c>
      <c r="N25" s="36">
        <f>(1-food_insecure)*(0.21)+food_insecure*(0.3)</f>
        <v>0.21</v>
      </c>
      <c r="O25" s="36">
        <f>(1-food_insecure)*(0.21)+food_insecure*(0.3)</f>
        <v>0.21</v>
      </c>
    </row>
    <row r="26" spans="1:15" ht="15.75" customHeight="1" x14ac:dyDescent="0.25">
      <c r="B26" s="65" t="s">
        <v>187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6">
        <f>(1-food_insecure)*(0.3)*(1-school_attendance)</f>
        <v>6.6750000000000004E-2</v>
      </c>
      <c r="M26" s="36">
        <f>(1-food_insecure)*(0.3)</f>
        <v>0.3</v>
      </c>
      <c r="N26" s="36">
        <f>(1-food_insecure)*(0.3)</f>
        <v>0.3</v>
      </c>
      <c r="O26" s="36">
        <f>(1-food_insecure)*(0.3)</f>
        <v>0.3</v>
      </c>
    </row>
    <row r="27" spans="1:15" ht="15.75" customHeight="1" x14ac:dyDescent="0.25">
      <c r="B27" s="65" t="s">
        <v>188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6">
        <f>(1-food_insecure)*1*school_attendance + food_insecure*1*school_attendance</f>
        <v>0.77749999999999997</v>
      </c>
      <c r="M27" s="36">
        <v>0</v>
      </c>
      <c r="N27" s="36">
        <v>0</v>
      </c>
      <c r="O27" s="36">
        <v>0</v>
      </c>
    </row>
    <row r="28" spans="1:15" ht="15.75" customHeight="1" x14ac:dyDescent="0.25">
      <c r="B28" s="13"/>
      <c r="C28" s="2"/>
      <c r="D28" s="2"/>
      <c r="E28" s="12"/>
      <c r="F28" s="12"/>
      <c r="G28" s="12"/>
      <c r="H28" s="12"/>
      <c r="I28" s="12"/>
    </row>
    <row r="29" spans="1:15" ht="15.75" customHeight="1" x14ac:dyDescent="0.25">
      <c r="A29" s="4" t="s">
        <v>35</v>
      </c>
      <c r="B29" s="13" t="s">
        <v>63</v>
      </c>
      <c r="C29" s="36">
        <v>0</v>
      </c>
      <c r="D29" s="36">
        <v>0</v>
      </c>
      <c r="E29" s="36">
        <f t="shared" ref="E29:O29" si="0">frac_maize</f>
        <v>0.1</v>
      </c>
      <c r="F29" s="36">
        <f t="shared" si="0"/>
        <v>0.1</v>
      </c>
      <c r="G29" s="36">
        <f t="shared" si="0"/>
        <v>0.1</v>
      </c>
      <c r="H29" s="36">
        <f t="shared" si="0"/>
        <v>0.1</v>
      </c>
      <c r="I29" s="36">
        <f t="shared" si="0"/>
        <v>0.1</v>
      </c>
      <c r="J29" s="36">
        <f t="shared" si="0"/>
        <v>0.1</v>
      </c>
      <c r="K29" s="36">
        <f t="shared" si="0"/>
        <v>0.1</v>
      </c>
      <c r="L29" s="36">
        <f t="shared" si="0"/>
        <v>0.1</v>
      </c>
      <c r="M29" s="36">
        <f t="shared" si="0"/>
        <v>0.1</v>
      </c>
      <c r="N29" s="36">
        <f t="shared" si="0"/>
        <v>0.1</v>
      </c>
      <c r="O29" s="36">
        <f t="shared" si="0"/>
        <v>0.1</v>
      </c>
    </row>
    <row r="30" spans="1:15" ht="15.75" customHeight="1" x14ac:dyDescent="0.25">
      <c r="B30" s="13" t="s">
        <v>64</v>
      </c>
      <c r="C30" s="36">
        <v>0</v>
      </c>
      <c r="D30" s="36">
        <v>0</v>
      </c>
      <c r="E30" s="36">
        <f t="shared" ref="E30:O30" si="1">frac_rice</f>
        <v>0.1</v>
      </c>
      <c r="F30" s="36">
        <f t="shared" si="1"/>
        <v>0.1</v>
      </c>
      <c r="G30" s="36">
        <f t="shared" si="1"/>
        <v>0.1</v>
      </c>
      <c r="H30" s="36">
        <f t="shared" si="1"/>
        <v>0.1</v>
      </c>
      <c r="I30" s="36">
        <f t="shared" si="1"/>
        <v>0.1</v>
      </c>
      <c r="J30" s="36">
        <f t="shared" si="1"/>
        <v>0.1</v>
      </c>
      <c r="K30" s="36">
        <f t="shared" si="1"/>
        <v>0.1</v>
      </c>
      <c r="L30" s="36">
        <f t="shared" si="1"/>
        <v>0.1</v>
      </c>
      <c r="M30" s="36">
        <f t="shared" si="1"/>
        <v>0.1</v>
      </c>
      <c r="N30" s="36">
        <f t="shared" si="1"/>
        <v>0.1</v>
      </c>
      <c r="O30" s="36">
        <f t="shared" si="1"/>
        <v>0.1</v>
      </c>
    </row>
    <row r="31" spans="1:15" ht="15.75" customHeight="1" x14ac:dyDescent="0.25">
      <c r="B31" s="13" t="s">
        <v>62</v>
      </c>
      <c r="C31" s="36">
        <v>0</v>
      </c>
      <c r="D31" s="36">
        <v>0</v>
      </c>
      <c r="E31" s="36">
        <f t="shared" ref="E31:O31" si="2">frac_wheat</f>
        <v>0.1</v>
      </c>
      <c r="F31" s="36">
        <f t="shared" si="2"/>
        <v>0.1</v>
      </c>
      <c r="G31" s="36">
        <f t="shared" si="2"/>
        <v>0.1</v>
      </c>
      <c r="H31" s="36">
        <f t="shared" si="2"/>
        <v>0.1</v>
      </c>
      <c r="I31" s="36">
        <f t="shared" si="2"/>
        <v>0.1</v>
      </c>
      <c r="J31" s="36">
        <f t="shared" si="2"/>
        <v>0.1</v>
      </c>
      <c r="K31" s="36">
        <f t="shared" si="2"/>
        <v>0.1</v>
      </c>
      <c r="L31" s="36">
        <f t="shared" si="2"/>
        <v>0.1</v>
      </c>
      <c r="M31" s="36">
        <f t="shared" si="2"/>
        <v>0.1</v>
      </c>
      <c r="N31" s="36">
        <f t="shared" si="2"/>
        <v>0.1</v>
      </c>
      <c r="O31" s="36">
        <f t="shared" si="2"/>
        <v>0.1</v>
      </c>
    </row>
    <row r="32" spans="1:15" ht="15.75" customHeight="1" x14ac:dyDescent="0.25">
      <c r="B32" s="13" t="s">
        <v>47</v>
      </c>
      <c r="C32" s="36">
        <v>0</v>
      </c>
      <c r="D32" s="36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36">
        <v>1</v>
      </c>
      <c r="M32" s="36">
        <v>1</v>
      </c>
      <c r="N32" s="36">
        <v>1</v>
      </c>
      <c r="O32" s="36">
        <v>1</v>
      </c>
    </row>
    <row r="33" spans="1:15" ht="15.75" customHeight="1" x14ac:dyDescent="0.25">
      <c r="B33" s="13" t="s">
        <v>34</v>
      </c>
      <c r="C33" s="36">
        <f t="shared" ref="C33:O33" si="3">frac_malaria_risk</f>
        <v>0.1709</v>
      </c>
      <c r="D33" s="36">
        <f t="shared" si="3"/>
        <v>0.1709</v>
      </c>
      <c r="E33" s="36">
        <f t="shared" si="3"/>
        <v>0.1709</v>
      </c>
      <c r="F33" s="36">
        <f t="shared" si="3"/>
        <v>0.1709</v>
      </c>
      <c r="G33" s="36">
        <f t="shared" si="3"/>
        <v>0.1709</v>
      </c>
      <c r="H33" s="36">
        <f t="shared" si="3"/>
        <v>0.1709</v>
      </c>
      <c r="I33" s="36">
        <f t="shared" si="3"/>
        <v>0.1709</v>
      </c>
      <c r="J33" s="36">
        <f t="shared" si="3"/>
        <v>0.1709</v>
      </c>
      <c r="K33" s="36">
        <f t="shared" si="3"/>
        <v>0.1709</v>
      </c>
      <c r="L33" s="36">
        <f t="shared" si="3"/>
        <v>0.1709</v>
      </c>
      <c r="M33" s="36">
        <f t="shared" si="3"/>
        <v>0.1709</v>
      </c>
      <c r="N33" s="36">
        <f t="shared" si="3"/>
        <v>0.1709</v>
      </c>
      <c r="O33" s="36">
        <f t="shared" si="3"/>
        <v>0.1709</v>
      </c>
    </row>
    <row r="34" spans="1:15" ht="15.75" customHeight="1" x14ac:dyDescent="0.25">
      <c r="B34" s="34" t="s">
        <v>83</v>
      </c>
      <c r="C34" s="36">
        <v>1</v>
      </c>
      <c r="D34" s="36">
        <v>1</v>
      </c>
      <c r="E34" s="36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</row>
    <row r="35" spans="1:15" ht="15.75" customHeight="1" x14ac:dyDescent="0.25">
      <c r="A35" s="5"/>
      <c r="B35" s="34" t="s">
        <v>82</v>
      </c>
      <c r="C35" s="36">
        <v>1</v>
      </c>
      <c r="D35" s="36">
        <v>1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1</v>
      </c>
      <c r="K35" s="36">
        <v>1</v>
      </c>
      <c r="L35" s="36">
        <v>1</v>
      </c>
      <c r="M35" s="36">
        <v>1</v>
      </c>
      <c r="N35" s="36">
        <v>1</v>
      </c>
      <c r="O35" s="36">
        <v>1</v>
      </c>
    </row>
    <row r="36" spans="1:15" s="5" customFormat="1" ht="15.75" customHeight="1" x14ac:dyDescent="0.25">
      <c r="B36" s="34" t="s">
        <v>81</v>
      </c>
      <c r="C36" s="36">
        <v>1</v>
      </c>
      <c r="D36" s="36">
        <v>1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  <c r="J36" s="36">
        <v>1</v>
      </c>
      <c r="K36" s="36">
        <v>1</v>
      </c>
      <c r="L36" s="36">
        <v>1</v>
      </c>
      <c r="M36" s="36">
        <v>1</v>
      </c>
      <c r="N36" s="36">
        <v>1</v>
      </c>
      <c r="O36" s="36">
        <v>1</v>
      </c>
    </row>
    <row r="37" spans="1:15" s="5" customFormat="1" ht="15.75" customHeight="1" x14ac:dyDescent="0.25">
      <c r="B37" s="34" t="s">
        <v>79</v>
      </c>
      <c r="C37" s="36">
        <v>1</v>
      </c>
      <c r="D37" s="36">
        <v>1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  <c r="J37" s="36">
        <v>1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</row>
    <row r="38" spans="1:15" s="5" customFormat="1" ht="15.75" customHeight="1" x14ac:dyDescent="0.25">
      <c r="B38" s="34" t="s">
        <v>80</v>
      </c>
      <c r="C38" s="36">
        <v>1</v>
      </c>
      <c r="D38" s="36">
        <v>1</v>
      </c>
      <c r="E38" s="36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</row>
    <row r="39" spans="1:15" ht="15.75" customHeight="1" x14ac:dyDescent="0.25">
      <c r="B39" s="34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38" customWidth="1"/>
    <col min="2" max="2" width="12.33203125" style="38" customWidth="1"/>
    <col min="3" max="4" width="11.33203125" style="38"/>
    <col min="5" max="5" width="17.33203125" style="38" customWidth="1"/>
    <col min="6" max="16384" width="11.33203125" style="38"/>
  </cols>
  <sheetData>
    <row r="1" spans="1:5" x14ac:dyDescent="0.25">
      <c r="A1" s="43" t="s">
        <v>163</v>
      </c>
      <c r="B1" s="43" t="s">
        <v>162</v>
      </c>
      <c r="C1" s="43" t="s">
        <v>161</v>
      </c>
      <c r="D1" s="43" t="s">
        <v>160</v>
      </c>
      <c r="E1" s="43" t="s">
        <v>159</v>
      </c>
    </row>
    <row r="2" spans="1:5" ht="13.8" x14ac:dyDescent="0.25">
      <c r="A2" s="42" t="s">
        <v>158</v>
      </c>
      <c r="B2" s="41">
        <v>0.9</v>
      </c>
      <c r="C2" s="40">
        <v>0.09</v>
      </c>
      <c r="D2" s="38">
        <v>0.8</v>
      </c>
      <c r="E2" s="38">
        <f t="shared" ref="E2:E10" si="0">C2*D2</f>
        <v>7.1999999999999995E-2</v>
      </c>
    </row>
    <row r="3" spans="1:5" ht="13.8" x14ac:dyDescent="0.25">
      <c r="A3" s="42" t="s">
        <v>157</v>
      </c>
      <c r="B3" s="41">
        <v>1</v>
      </c>
      <c r="C3" s="40">
        <v>0.02</v>
      </c>
      <c r="D3" s="38">
        <v>1.9</v>
      </c>
      <c r="E3" s="38">
        <f t="shared" si="0"/>
        <v>3.7999999999999999E-2</v>
      </c>
    </row>
    <row r="4" spans="1:5" ht="13.8" x14ac:dyDescent="0.25">
      <c r="A4" s="42" t="s">
        <v>156</v>
      </c>
      <c r="B4" s="41">
        <v>1</v>
      </c>
      <c r="C4" s="40">
        <v>0.08</v>
      </c>
      <c r="D4" s="38">
        <v>2</v>
      </c>
      <c r="E4" s="38">
        <f t="shared" si="0"/>
        <v>0.16</v>
      </c>
    </row>
    <row r="5" spans="1:5" ht="13.8" x14ac:dyDescent="0.25">
      <c r="A5" s="42" t="s">
        <v>155</v>
      </c>
      <c r="B5" s="41">
        <v>1</v>
      </c>
      <c r="C5" s="40">
        <v>0.18</v>
      </c>
      <c r="D5" s="38">
        <v>0.7</v>
      </c>
      <c r="E5" s="38">
        <f t="shared" si="0"/>
        <v>0.126</v>
      </c>
    </row>
    <row r="6" spans="1:5" ht="13.8" x14ac:dyDescent="0.25">
      <c r="A6" s="42" t="s">
        <v>154</v>
      </c>
      <c r="B6" s="41">
        <v>1</v>
      </c>
      <c r="C6" s="40">
        <v>0.02</v>
      </c>
      <c r="D6" s="38">
        <v>0.7</v>
      </c>
      <c r="E6" s="38">
        <f t="shared" si="0"/>
        <v>1.3999999999999999E-2</v>
      </c>
    </row>
    <row r="7" spans="1:5" ht="13.8" x14ac:dyDescent="0.25">
      <c r="A7" s="42" t="s">
        <v>153</v>
      </c>
      <c r="B7" s="41">
        <v>0.93</v>
      </c>
      <c r="C7" s="40">
        <v>0.45</v>
      </c>
      <c r="D7" s="38">
        <v>0.9</v>
      </c>
      <c r="E7" s="38">
        <f t="shared" si="0"/>
        <v>0.40500000000000003</v>
      </c>
    </row>
    <row r="8" spans="1:5" ht="13.8" x14ac:dyDescent="0.25">
      <c r="A8" s="42" t="s">
        <v>152</v>
      </c>
      <c r="B8" s="41">
        <v>0.5</v>
      </c>
      <c r="C8" s="40">
        <v>0.03</v>
      </c>
      <c r="D8" s="38">
        <v>0</v>
      </c>
      <c r="E8" s="38">
        <f t="shared" si="0"/>
        <v>0</v>
      </c>
    </row>
    <row r="9" spans="1:5" ht="13.8" x14ac:dyDescent="0.25">
      <c r="A9" s="42" t="s">
        <v>151</v>
      </c>
      <c r="B9" s="41">
        <v>0.5</v>
      </c>
      <c r="C9" s="40">
        <v>0.11</v>
      </c>
      <c r="D9" s="38">
        <v>0</v>
      </c>
      <c r="E9" s="38">
        <f t="shared" si="0"/>
        <v>0</v>
      </c>
    </row>
    <row r="10" spans="1:5" ht="13.8" x14ac:dyDescent="0.25">
      <c r="A10" s="42" t="s">
        <v>150</v>
      </c>
      <c r="B10" s="41">
        <v>0.98</v>
      </c>
      <c r="C10" s="40">
        <v>0.01</v>
      </c>
      <c r="D10" s="38">
        <v>0.6</v>
      </c>
      <c r="E10" s="38">
        <f t="shared" si="0"/>
        <v>6.0000000000000001E-3</v>
      </c>
    </row>
    <row r="11" spans="1:5" x14ac:dyDescent="0.25">
      <c r="C11" s="3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topLeftCell="A6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4" customWidth="1"/>
    <col min="2" max="2" width="38.5546875" style="17" customWidth="1"/>
    <col min="3" max="3" width="14.33203125" style="14" customWidth="1"/>
    <col min="4" max="4" width="19.88671875" style="14" customWidth="1"/>
    <col min="5" max="16384" width="14.33203125" style="14"/>
  </cols>
  <sheetData>
    <row r="1" spans="1:5" ht="27" customHeight="1" x14ac:dyDescent="0.3">
      <c r="A1" s="1" t="s">
        <v>100</v>
      </c>
      <c r="B1" s="44" t="s">
        <v>164</v>
      </c>
      <c r="C1" s="109" t="s">
        <v>200</v>
      </c>
      <c r="D1" s="80"/>
      <c r="E1" s="81"/>
    </row>
    <row r="2" spans="1:5" ht="16.05" customHeight="1" x14ac:dyDescent="0.25">
      <c r="A2" s="14" t="s">
        <v>189</v>
      </c>
      <c r="B2" s="44"/>
    </row>
    <row r="3" spans="1:5" ht="16.05" customHeight="1" x14ac:dyDescent="0.25">
      <c r="A3" s="1"/>
      <c r="B3" s="8" t="s">
        <v>191</v>
      </c>
      <c r="C3" s="68">
        <v>2017</v>
      </c>
    </row>
    <row r="4" spans="1:5" ht="16.05" customHeight="1" x14ac:dyDescent="0.25">
      <c r="A4" s="1"/>
      <c r="B4" s="11" t="s">
        <v>190</v>
      </c>
      <c r="C4" s="69">
        <v>2030</v>
      </c>
    </row>
    <row r="5" spans="1:5" ht="16.05" customHeight="1" x14ac:dyDescent="0.25">
      <c r="A5" s="1"/>
      <c r="B5" s="44"/>
    </row>
    <row r="6" spans="1:5" ht="15" customHeight="1" x14ac:dyDescent="0.25">
      <c r="A6" s="14" t="s">
        <v>48</v>
      </c>
    </row>
    <row r="7" spans="1:5" ht="15" customHeight="1" x14ac:dyDescent="0.25">
      <c r="B7" s="17" t="s">
        <v>199</v>
      </c>
      <c r="C7" s="114">
        <v>2450567.9569215858</v>
      </c>
    </row>
    <row r="8" spans="1:5" ht="15" customHeight="1" x14ac:dyDescent="0.3">
      <c r="B8" s="8" t="s">
        <v>106</v>
      </c>
      <c r="C8" s="102"/>
      <c r="D8" s="82"/>
    </row>
    <row r="9" spans="1:5" ht="38.25" customHeight="1" x14ac:dyDescent="0.25">
      <c r="A9" s="88"/>
      <c r="B9" s="11" t="s">
        <v>107</v>
      </c>
      <c r="C9" s="98">
        <v>0.1709</v>
      </c>
      <c r="D9" s="82"/>
    </row>
    <row r="10" spans="1:5" ht="15" customHeight="1" x14ac:dyDescent="0.25">
      <c r="A10" s="88"/>
      <c r="B10" s="11" t="s">
        <v>105</v>
      </c>
      <c r="C10" s="97">
        <v>0.77749999999999997</v>
      </c>
    </row>
    <row r="11" spans="1:5" ht="15" customHeight="1" x14ac:dyDescent="0.25">
      <c r="A11" s="88"/>
      <c r="B11" s="8" t="s">
        <v>108</v>
      </c>
      <c r="C11" s="97">
        <v>0.73929999999999996</v>
      </c>
      <c r="D11" s="82"/>
    </row>
    <row r="12" spans="1:5" ht="15" customHeight="1" x14ac:dyDescent="0.25">
      <c r="A12" s="88"/>
      <c r="B12" s="8" t="s">
        <v>109</v>
      </c>
      <c r="C12" s="97">
        <v>0.67700000000000005</v>
      </c>
      <c r="D12" s="82"/>
    </row>
    <row r="13" spans="1:5" ht="15" customHeight="1" x14ac:dyDescent="0.25">
      <c r="A13" s="88"/>
      <c r="B13" s="8" t="s">
        <v>110</v>
      </c>
      <c r="C13" s="97">
        <v>0.23399999999999999</v>
      </c>
      <c r="D13" s="82"/>
    </row>
    <row r="14" spans="1:5" ht="15" customHeight="1" x14ac:dyDescent="0.25">
      <c r="B14" s="14"/>
    </row>
    <row r="15" spans="1:5" ht="15" customHeight="1" x14ac:dyDescent="0.25">
      <c r="A15" s="14" t="s">
        <v>30</v>
      </c>
      <c r="B15" s="18"/>
    </row>
    <row r="16" spans="1:5" ht="15" customHeight="1" x14ac:dyDescent="0.25">
      <c r="B16" s="11" t="s">
        <v>94</v>
      </c>
      <c r="C16" s="98">
        <v>0.59699999999999998</v>
      </c>
    </row>
    <row r="17" spans="1:6" ht="15" customHeight="1" x14ac:dyDescent="0.25">
      <c r="B17" s="11" t="s">
        <v>95</v>
      </c>
      <c r="C17" s="98">
        <v>0.1</v>
      </c>
    </row>
    <row r="18" spans="1:6" ht="15" customHeight="1" x14ac:dyDescent="0.25">
      <c r="B18" s="11" t="s">
        <v>96</v>
      </c>
      <c r="C18" s="98">
        <v>0.1</v>
      </c>
    </row>
    <row r="19" spans="1:6" ht="15" customHeight="1" x14ac:dyDescent="0.25">
      <c r="B19" s="11" t="s">
        <v>97</v>
      </c>
      <c r="C19" s="98">
        <v>0.1</v>
      </c>
    </row>
    <row r="20" spans="1:6" ht="15" customHeight="1" x14ac:dyDescent="0.25">
      <c r="B20" s="11" t="s">
        <v>98</v>
      </c>
      <c r="C20" s="98">
        <v>0.1</v>
      </c>
    </row>
    <row r="21" spans="1:6" ht="15" customHeight="1" x14ac:dyDescent="0.25">
      <c r="B21" s="14"/>
      <c r="C21" s="87"/>
    </row>
    <row r="22" spans="1:6" ht="15" customHeight="1" x14ac:dyDescent="0.25">
      <c r="A22" s="14" t="s">
        <v>99</v>
      </c>
      <c r="C22" s="87"/>
    </row>
    <row r="23" spans="1:6" ht="15" customHeight="1" x14ac:dyDescent="0.3">
      <c r="A23" s="88"/>
      <c r="B23" s="19" t="s">
        <v>101</v>
      </c>
      <c r="C23" s="97">
        <v>0.1726</v>
      </c>
      <c r="D23" s="85"/>
      <c r="E23" s="83"/>
    </row>
    <row r="24" spans="1:6" ht="15" customHeight="1" x14ac:dyDescent="0.3">
      <c r="A24" s="88"/>
      <c r="B24" s="19" t="s">
        <v>102</v>
      </c>
      <c r="C24" s="97">
        <v>0.51080000000000003</v>
      </c>
      <c r="D24" s="85"/>
      <c r="E24" s="83"/>
    </row>
    <row r="25" spans="1:6" ht="15" customHeight="1" x14ac:dyDescent="0.3">
      <c r="A25" s="88"/>
      <c r="B25" s="19" t="s">
        <v>103</v>
      </c>
      <c r="C25" s="97">
        <v>0.27039999999999997</v>
      </c>
      <c r="D25" s="85"/>
      <c r="E25" s="83"/>
    </row>
    <row r="26" spans="1:6" ht="15" customHeight="1" x14ac:dyDescent="0.3">
      <c r="A26" s="88"/>
      <c r="B26" s="19" t="s">
        <v>104</v>
      </c>
      <c r="C26" s="97">
        <v>4.6300000000000001E-2</v>
      </c>
      <c r="D26" s="85"/>
      <c r="E26" s="83"/>
    </row>
    <row r="27" spans="1:6" ht="15" customHeight="1" x14ac:dyDescent="0.25">
      <c r="B27" s="19"/>
      <c r="C27" s="87"/>
    </row>
    <row r="28" spans="1:6" ht="15" customHeight="1" x14ac:dyDescent="0.25">
      <c r="A28" s="14" t="s">
        <v>194</v>
      </c>
      <c r="B28" s="19"/>
      <c r="C28" s="87"/>
    </row>
    <row r="29" spans="1:6" ht="14.25" customHeight="1" x14ac:dyDescent="0.25">
      <c r="A29" s="88"/>
      <c r="B29" s="30" t="s">
        <v>75</v>
      </c>
      <c r="C29" s="99">
        <v>0.26529999999999998</v>
      </c>
      <c r="D29" s="82"/>
    </row>
    <row r="30" spans="1:6" ht="14.25" customHeight="1" x14ac:dyDescent="0.3">
      <c r="A30" s="88"/>
      <c r="B30" s="30" t="s">
        <v>76</v>
      </c>
      <c r="C30" s="99">
        <v>7.1800000000000003E-2</v>
      </c>
      <c r="D30" s="82"/>
      <c r="E30" s="83"/>
      <c r="F30" s="82"/>
    </row>
    <row r="31" spans="1:6" ht="14.25" customHeight="1" x14ac:dyDescent="0.3">
      <c r="A31" s="88"/>
      <c r="B31" s="30" t="s">
        <v>77</v>
      </c>
      <c r="C31" s="99">
        <v>0.1055</v>
      </c>
      <c r="D31" s="82"/>
      <c r="E31" s="83"/>
      <c r="F31" s="82"/>
    </row>
    <row r="32" spans="1:6" ht="14.25" customHeight="1" x14ac:dyDescent="0.25">
      <c r="A32" s="88"/>
      <c r="B32" s="30" t="s">
        <v>78</v>
      </c>
      <c r="C32" s="99">
        <v>0.55740000000000001</v>
      </c>
      <c r="D32" s="82"/>
    </row>
    <row r="33" spans="1:5" ht="13.2" x14ac:dyDescent="0.25">
      <c r="B33" s="32" t="s">
        <v>129</v>
      </c>
      <c r="C33" s="110">
        <f>SUM(C29:C32)</f>
        <v>1</v>
      </c>
    </row>
    <row r="34" spans="1:5" ht="15" customHeight="1" x14ac:dyDescent="0.25">
      <c r="C34" s="101"/>
    </row>
    <row r="35" spans="1:5" ht="15" customHeight="1" x14ac:dyDescent="0.25">
      <c r="A35" s="4" t="s">
        <v>135</v>
      </c>
      <c r="C35" s="101"/>
    </row>
    <row r="36" spans="1:5" ht="15" customHeight="1" x14ac:dyDescent="0.25">
      <c r="A36" s="14" t="s">
        <v>74</v>
      </c>
      <c r="B36" s="8"/>
      <c r="C36" s="101"/>
    </row>
    <row r="37" spans="1:5" ht="15" customHeight="1" x14ac:dyDescent="0.25">
      <c r="A37" s="88"/>
      <c r="B37" s="45" t="s">
        <v>92</v>
      </c>
      <c r="C37" s="100">
        <v>12.5817</v>
      </c>
      <c r="D37" s="84"/>
      <c r="E37" s="84"/>
    </row>
    <row r="38" spans="1:5" ht="15" customHeight="1" x14ac:dyDescent="0.25">
      <c r="A38" s="88"/>
      <c r="B38" s="17" t="s">
        <v>91</v>
      </c>
      <c r="C38" s="100">
        <v>43.770700000000005</v>
      </c>
      <c r="D38" s="84"/>
      <c r="E38" s="84"/>
    </row>
    <row r="39" spans="1:5" ht="15" customHeight="1" x14ac:dyDescent="0.25">
      <c r="A39" s="88"/>
      <c r="B39" s="17" t="s">
        <v>90</v>
      </c>
      <c r="C39" s="100">
        <v>79.171500000000009</v>
      </c>
      <c r="D39" s="84"/>
      <c r="E39" s="92"/>
    </row>
    <row r="40" spans="1:5" ht="15" customHeight="1" x14ac:dyDescent="0.3">
      <c r="B40" s="17" t="s">
        <v>201</v>
      </c>
      <c r="C40" s="100">
        <v>84.600000000000009</v>
      </c>
      <c r="D40" s="82"/>
      <c r="E40" s="93"/>
    </row>
    <row r="41" spans="1:5" ht="26.7" customHeight="1" x14ac:dyDescent="0.25">
      <c r="B41" s="17" t="s">
        <v>89</v>
      </c>
      <c r="C41" s="98">
        <v>0.13</v>
      </c>
      <c r="D41" s="82"/>
      <c r="E41" s="94"/>
    </row>
    <row r="42" spans="1:5" ht="15" customHeight="1" x14ac:dyDescent="0.25">
      <c r="B42" s="45" t="s">
        <v>93</v>
      </c>
      <c r="C42" s="100">
        <v>27.27</v>
      </c>
      <c r="E42" s="95"/>
    </row>
    <row r="43" spans="1:5" ht="15.75" customHeight="1" x14ac:dyDescent="0.25">
      <c r="C43" s="101"/>
      <c r="E43" s="96"/>
    </row>
    <row r="44" spans="1:5" ht="15.75" customHeight="1" x14ac:dyDescent="0.25">
      <c r="A44" s="14" t="s">
        <v>133</v>
      </c>
      <c r="C44" s="101"/>
    </row>
    <row r="45" spans="1:5" ht="15.75" customHeight="1" x14ac:dyDescent="0.25">
      <c r="B45" s="17" t="s">
        <v>9</v>
      </c>
      <c r="C45" s="98">
        <v>1.9099999999999999E-2</v>
      </c>
    </row>
    <row r="46" spans="1:5" ht="15.75" customHeight="1" x14ac:dyDescent="0.25">
      <c r="B46" s="17" t="s">
        <v>11</v>
      </c>
      <c r="C46" s="98">
        <v>9.98E-2</v>
      </c>
    </row>
    <row r="47" spans="1:5" ht="15.75" customHeight="1" x14ac:dyDescent="0.25">
      <c r="B47" s="17" t="s">
        <v>12</v>
      </c>
      <c r="C47" s="98">
        <v>0.2</v>
      </c>
    </row>
    <row r="48" spans="1:5" ht="15" customHeight="1" x14ac:dyDescent="0.25">
      <c r="B48" s="17" t="s">
        <v>26</v>
      </c>
      <c r="C48" s="111">
        <f>1-term_SGA-preterm_AGA-preterm_SGA</f>
        <v>0.68110000000000004</v>
      </c>
    </row>
    <row r="50" spans="1:5" ht="15.75" customHeight="1" x14ac:dyDescent="0.25">
      <c r="A50" s="14" t="s">
        <v>72</v>
      </c>
    </row>
    <row r="51" spans="1:5" ht="15.75" customHeight="1" x14ac:dyDescent="0.25">
      <c r="B51" s="17" t="s">
        <v>124</v>
      </c>
      <c r="C51" s="7">
        <v>3.3</v>
      </c>
    </row>
    <row r="52" spans="1:5" ht="15" customHeight="1" x14ac:dyDescent="0.25">
      <c r="B52" s="17" t="s">
        <v>125</v>
      </c>
      <c r="C52" s="7">
        <v>3.3</v>
      </c>
    </row>
    <row r="53" spans="1:5" ht="15.75" customHeight="1" x14ac:dyDescent="0.25">
      <c r="B53" s="17" t="s">
        <v>126</v>
      </c>
      <c r="C53" s="7">
        <v>3.3</v>
      </c>
    </row>
    <row r="54" spans="1:5" ht="15.75" customHeight="1" x14ac:dyDescent="0.25">
      <c r="B54" s="17" t="s">
        <v>127</v>
      </c>
      <c r="C54" s="7">
        <v>3.3</v>
      </c>
    </row>
    <row r="55" spans="1:5" ht="15.75" customHeight="1" x14ac:dyDescent="0.25">
      <c r="B55" s="17" t="s">
        <v>128</v>
      </c>
      <c r="C55" s="7">
        <v>3.3</v>
      </c>
    </row>
    <row r="57" spans="1:5" ht="15.75" customHeight="1" x14ac:dyDescent="0.25">
      <c r="A57" s="14" t="s">
        <v>134</v>
      </c>
    </row>
    <row r="58" spans="1:5" ht="15.75" customHeight="1" x14ac:dyDescent="0.3">
      <c r="B58" s="8" t="s">
        <v>111</v>
      </c>
      <c r="C58" s="97">
        <v>0.12509999999999999</v>
      </c>
      <c r="D58" s="82"/>
      <c r="E58" s="83"/>
    </row>
    <row r="59" spans="1:5" ht="65.7" customHeight="1" x14ac:dyDescent="0.25">
      <c r="B59" s="17" t="s">
        <v>132</v>
      </c>
      <c r="C59" s="103">
        <v>0.43519999999999998</v>
      </c>
    </row>
    <row r="60" spans="1:5" ht="15.75" customHeight="1" x14ac:dyDescent="0.25">
      <c r="C60" s="87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4" customWidth="1"/>
    <col min="2" max="9" width="16.77734375" style="14" customWidth="1"/>
    <col min="10" max="16384" width="14.33203125" style="14"/>
  </cols>
  <sheetData>
    <row r="1" spans="1:9" s="20" customFormat="1" ht="30" customHeight="1" x14ac:dyDescent="0.25">
      <c r="A1" s="31" t="s">
        <v>0</v>
      </c>
      <c r="B1" s="25" t="s">
        <v>112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113</v>
      </c>
      <c r="H1" s="22" t="s">
        <v>130</v>
      </c>
      <c r="I1" s="22" t="s">
        <v>36</v>
      </c>
    </row>
    <row r="2" spans="1:9" ht="15.75" customHeight="1" x14ac:dyDescent="0.25">
      <c r="A2" s="8">
        <v>2017</v>
      </c>
      <c r="B2" s="106">
        <v>504912.93187535671</v>
      </c>
      <c r="C2" s="106">
        <v>513473.57777659199</v>
      </c>
      <c r="D2" s="106">
        <v>884107.10164240014</v>
      </c>
      <c r="E2" s="106">
        <v>762265.04867340496</v>
      </c>
      <c r="F2" s="106">
        <v>457306.43050577189</v>
      </c>
      <c r="G2" s="21">
        <v>2617152.1585981688</v>
      </c>
      <c r="H2" s="21">
        <v>596629.78607707669</v>
      </c>
      <c r="I2" s="21">
        <v>2020522.3725210922</v>
      </c>
    </row>
    <row r="3" spans="1:9" ht="15.75" customHeight="1" x14ac:dyDescent="0.25">
      <c r="A3" s="8">
        <v>2018</v>
      </c>
      <c r="B3" s="106">
        <v>518279.54715906887</v>
      </c>
      <c r="C3" s="106">
        <v>533302.56763690326</v>
      </c>
      <c r="D3" s="106">
        <v>913019.50037432753</v>
      </c>
      <c r="E3" s="106">
        <v>788159.7375648194</v>
      </c>
      <c r="F3" s="106">
        <v>471603.19070882577</v>
      </c>
      <c r="G3" s="21">
        <v>2706084.996284876</v>
      </c>
      <c r="H3" s="21">
        <v>612424.43167602213</v>
      </c>
      <c r="I3" s="21">
        <v>2093660.5646088538</v>
      </c>
    </row>
    <row r="4" spans="1:9" ht="15.75" customHeight="1" x14ac:dyDescent="0.25">
      <c r="A4" s="8">
        <v>2019</v>
      </c>
      <c r="B4" s="106">
        <v>531265.65384184069</v>
      </c>
      <c r="C4" s="106">
        <v>554028.54276719317</v>
      </c>
      <c r="D4" s="106">
        <v>943376.80250433413</v>
      </c>
      <c r="E4" s="106">
        <v>815119.38908274192</v>
      </c>
      <c r="F4" s="106">
        <v>487111.10937740147</v>
      </c>
      <c r="G4" s="21">
        <v>2799635.8437316706</v>
      </c>
      <c r="H4" s="21">
        <v>627769.4497236663</v>
      </c>
      <c r="I4" s="21">
        <v>2171866.3940080041</v>
      </c>
    </row>
    <row r="5" spans="1:9" ht="15.75" customHeight="1" x14ac:dyDescent="0.25">
      <c r="A5" s="8">
        <v>2020</v>
      </c>
      <c r="B5" s="106">
        <v>544019.51384069188</v>
      </c>
      <c r="C5" s="106">
        <v>575588.82256581157</v>
      </c>
      <c r="D5" s="106">
        <v>975461.72769586695</v>
      </c>
      <c r="E5" s="106">
        <v>842983.7234157226</v>
      </c>
      <c r="F5" s="106">
        <v>505081.42735734436</v>
      </c>
      <c r="G5" s="21">
        <v>2899115.7010347457</v>
      </c>
      <c r="H5" s="21">
        <v>642840.03374398209</v>
      </c>
      <c r="I5" s="21">
        <v>2256275.6672907635</v>
      </c>
    </row>
    <row r="6" spans="1:9" ht="15.75" customHeight="1" x14ac:dyDescent="0.25">
      <c r="A6" s="8">
        <v>2021</v>
      </c>
      <c r="B6" s="106">
        <v>557782.85860992642</v>
      </c>
      <c r="C6" s="106">
        <v>597861.37073367171</v>
      </c>
      <c r="D6" s="106">
        <v>1009459.0454927537</v>
      </c>
      <c r="E6" s="106">
        <v>871686.9360291037</v>
      </c>
      <c r="F6" s="106">
        <v>522278.74977454328</v>
      </c>
      <c r="G6" s="21">
        <v>3001286.1020300724</v>
      </c>
      <c r="H6" s="21">
        <v>659103.47428386635</v>
      </c>
      <c r="I6" s="21">
        <v>2342182.6277462058</v>
      </c>
    </row>
    <row r="7" spans="1:9" ht="15.75" customHeight="1" x14ac:dyDescent="0.25">
      <c r="A7" s="8">
        <v>2022</v>
      </c>
      <c r="B7" s="106">
        <v>571378.08224830718</v>
      </c>
      <c r="C7" s="106">
        <v>620782.76780152053</v>
      </c>
      <c r="D7" s="106">
        <v>1045371.2603014617</v>
      </c>
      <c r="E7" s="106">
        <v>901207.95565456955</v>
      </c>
      <c r="F7" s="106">
        <v>540248.00092307082</v>
      </c>
      <c r="G7" s="21">
        <v>3107609.9846806228</v>
      </c>
      <c r="H7" s="21">
        <v>675168.25468255789</v>
      </c>
      <c r="I7" s="21">
        <v>2432441.7299980652</v>
      </c>
    </row>
    <row r="8" spans="1:9" ht="15.75" customHeight="1" x14ac:dyDescent="0.25">
      <c r="A8" s="8">
        <v>2023</v>
      </c>
      <c r="B8" s="106">
        <v>585250.88008920662</v>
      </c>
      <c r="C8" s="106">
        <v>644181.35019627318</v>
      </c>
      <c r="D8" s="106">
        <v>1083375.4893127233</v>
      </c>
      <c r="E8" s="106">
        <v>931446.60740996432</v>
      </c>
      <c r="F8" s="106">
        <v>559019.8141049993</v>
      </c>
      <c r="G8" s="21">
        <v>3218023.2610239601</v>
      </c>
      <c r="H8" s="21">
        <v>691561.03031887219</v>
      </c>
      <c r="I8" s="21">
        <v>2526462.230705088</v>
      </c>
    </row>
    <row r="9" spans="1:9" ht="15.75" customHeight="1" x14ac:dyDescent="0.25">
      <c r="A9" s="8">
        <v>2024</v>
      </c>
      <c r="B9" s="106">
        <v>600273.84476490086</v>
      </c>
      <c r="C9" s="106">
        <v>667880.03598242323</v>
      </c>
      <c r="D9" s="106">
        <v>1123663.4587549984</v>
      </c>
      <c r="E9" s="106">
        <v>962402.20043403143</v>
      </c>
      <c r="F9" s="106">
        <v>578593.88451135298</v>
      </c>
      <c r="G9" s="21">
        <v>3332539.579682806</v>
      </c>
      <c r="H9" s="21">
        <v>709312.89927459857</v>
      </c>
      <c r="I9" s="21">
        <v>2623226.6804082077</v>
      </c>
    </row>
    <row r="10" spans="1:9" ht="15.75" customHeight="1" x14ac:dyDescent="0.25">
      <c r="A10" s="8">
        <v>2025</v>
      </c>
      <c r="B10" s="106">
        <v>615866.35956558841</v>
      </c>
      <c r="C10" s="106">
        <v>691771.19677914109</v>
      </c>
      <c r="D10" s="106">
        <v>1166341.4667694645</v>
      </c>
      <c r="E10" s="106">
        <v>994265.23971818178</v>
      </c>
      <c r="F10" s="106">
        <v>598886.69448275014</v>
      </c>
      <c r="G10" s="21">
        <v>3451264.5977495378</v>
      </c>
      <c r="H10" s="21">
        <v>727737.77648141654</v>
      </c>
      <c r="I10" s="21">
        <v>2723526.8212681212</v>
      </c>
    </row>
    <row r="11" spans="1:9" ht="15.75" customHeight="1" x14ac:dyDescent="0.25">
      <c r="A11" s="8">
        <v>2026</v>
      </c>
      <c r="B11" s="106">
        <v>631042.74045807612</v>
      </c>
      <c r="C11" s="106">
        <v>715658.29380404286</v>
      </c>
      <c r="D11" s="106">
        <v>1211166.8641961557</v>
      </c>
      <c r="E11" s="106">
        <v>1027085.2945575512</v>
      </c>
      <c r="F11" s="106">
        <v>619833.47211182374</v>
      </c>
      <c r="G11" s="21">
        <v>3573743.924669574</v>
      </c>
      <c r="H11" s="21">
        <v>745670.92953352421</v>
      </c>
      <c r="I11" s="21">
        <v>2828072.9951360496</v>
      </c>
    </row>
    <row r="12" spans="1:9" ht="15.75" customHeight="1" x14ac:dyDescent="0.25">
      <c r="A12" s="8">
        <v>2027</v>
      </c>
      <c r="B12" s="106">
        <v>648079.82356886799</v>
      </c>
      <c r="C12" s="106">
        <v>739466.82457383117</v>
      </c>
      <c r="D12" s="106">
        <v>1257927.6112874863</v>
      </c>
      <c r="E12" s="106">
        <v>1061101.5756621158</v>
      </c>
      <c r="F12" s="106">
        <v>641539.07168626448</v>
      </c>
      <c r="G12" s="21">
        <v>3700035.0832096976</v>
      </c>
      <c r="H12" s="21">
        <v>765802.77922494418</v>
      </c>
      <c r="I12" s="21">
        <v>2934232.3039847533</v>
      </c>
    </row>
    <row r="13" spans="1:9" ht="15.75" customHeight="1" x14ac:dyDescent="0.25">
      <c r="A13" s="8">
        <v>2028</v>
      </c>
      <c r="B13" s="106">
        <v>663929.75016413548</v>
      </c>
      <c r="C13" s="106">
        <v>763133.36961925298</v>
      </c>
      <c r="D13" s="106">
        <v>1306297.9960689836</v>
      </c>
      <c r="E13" s="106">
        <v>1096584.3824983833</v>
      </c>
      <c r="F13" s="106">
        <v>664062.93095636216</v>
      </c>
      <c r="G13" s="21">
        <v>3830078.6791429822</v>
      </c>
      <c r="H13" s="21">
        <v>784531.82678320026</v>
      </c>
      <c r="I13" s="21">
        <v>3045546.852359782</v>
      </c>
    </row>
    <row r="14" spans="1:9" ht="15.75" customHeight="1" x14ac:dyDescent="0.25">
      <c r="A14" s="8">
        <v>2029</v>
      </c>
      <c r="B14" s="107">
        <v>680600.72639394249</v>
      </c>
      <c r="C14" s="108">
        <v>786582.31815560663</v>
      </c>
      <c r="D14" s="108">
        <v>1356011.1601181615</v>
      </c>
      <c r="E14" s="108">
        <v>1133825.0858011765</v>
      </c>
      <c r="F14" s="108">
        <v>687443.45585307351</v>
      </c>
      <c r="G14" s="21">
        <v>3963862.0199280181</v>
      </c>
      <c r="H14" s="21">
        <v>804231.06669916492</v>
      </c>
      <c r="I14" s="21">
        <v>3159630.9532288532</v>
      </c>
    </row>
    <row r="15" spans="1:9" ht="15.75" customHeight="1" x14ac:dyDescent="0.25">
      <c r="A15" s="8">
        <v>2030</v>
      </c>
      <c r="B15" s="107">
        <v>704234.25203569815</v>
      </c>
      <c r="C15" s="108">
        <v>809496.44969202648</v>
      </c>
      <c r="D15" s="108">
        <v>1406889.012308439</v>
      </c>
      <c r="E15" s="108">
        <v>1173181.897131861</v>
      </c>
      <c r="F15" s="108">
        <v>711615.56966005545</v>
      </c>
      <c r="G15" s="21">
        <v>4101182.9287923817</v>
      </c>
      <c r="H15" s="21">
        <v>832157.59513153369</v>
      </c>
      <c r="I15" s="21">
        <v>3269025.333660848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0" t="str">
        <f>"Percentage of deaths in baseline year ("&amp;start_year&amp;") attributable to cause"</f>
        <v>Percentage of deaths in baseline year (2017) attributable to cause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32</v>
      </c>
    </row>
    <row r="2" spans="1:7" ht="15.75" customHeight="1" x14ac:dyDescent="0.25">
      <c r="A2" s="23" t="s">
        <v>73</v>
      </c>
      <c r="B2" s="75">
        <v>4.4999999999999997E-3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</row>
    <row r="3" spans="1:7" ht="15.75" customHeight="1" x14ac:dyDescent="0.25">
      <c r="A3" s="23" t="s">
        <v>7</v>
      </c>
      <c r="B3" s="75">
        <v>0.1603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</row>
    <row r="4" spans="1:7" ht="15.75" customHeight="1" x14ac:dyDescent="0.25">
      <c r="A4" s="23" t="s">
        <v>8</v>
      </c>
      <c r="B4" s="75">
        <v>6.3500000000000001E-2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</row>
    <row r="5" spans="1:7" ht="15.75" customHeight="1" x14ac:dyDescent="0.25">
      <c r="A5" s="23" t="s">
        <v>10</v>
      </c>
      <c r="B5" s="75">
        <v>0.28639999999999999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</row>
    <row r="6" spans="1:7" ht="15.75" customHeight="1" x14ac:dyDescent="0.25">
      <c r="A6" s="23" t="s">
        <v>13</v>
      </c>
      <c r="B6" s="75">
        <v>0.34749999999999998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</row>
    <row r="7" spans="1:7" ht="15.75" customHeight="1" x14ac:dyDescent="0.25">
      <c r="A7" s="23" t="s">
        <v>14</v>
      </c>
      <c r="B7" s="75">
        <v>1.12E-2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</row>
    <row r="8" spans="1:7" ht="15.75" customHeight="1" x14ac:dyDescent="0.25">
      <c r="A8" s="23" t="s">
        <v>27</v>
      </c>
      <c r="B8" s="75">
        <v>7.1300000000000002E-2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</row>
    <row r="9" spans="1:7" ht="15.75" customHeight="1" x14ac:dyDescent="0.25">
      <c r="A9" s="23" t="s">
        <v>15</v>
      </c>
      <c r="B9" s="75">
        <v>5.5300000000000002E-2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</row>
    <row r="10" spans="1:7" ht="15.75" customHeight="1" x14ac:dyDescent="0.25">
      <c r="A10" s="23" t="s">
        <v>71</v>
      </c>
      <c r="B10" s="24">
        <v>0</v>
      </c>
      <c r="C10" s="75">
        <v>0.15160000000000001</v>
      </c>
      <c r="D10" s="75">
        <v>0.15160000000000001</v>
      </c>
      <c r="E10" s="75">
        <v>0.15160000000000001</v>
      </c>
      <c r="F10" s="75">
        <v>0.15160000000000001</v>
      </c>
      <c r="G10" s="24">
        <v>0</v>
      </c>
    </row>
    <row r="11" spans="1:7" ht="15.75" customHeight="1" x14ac:dyDescent="0.25">
      <c r="A11" s="23" t="s">
        <v>16</v>
      </c>
      <c r="B11" s="24">
        <v>0</v>
      </c>
      <c r="C11" s="75">
        <v>0.19289999999999999</v>
      </c>
      <c r="D11" s="75">
        <v>0.19289999999999999</v>
      </c>
      <c r="E11" s="75">
        <v>0.19289999999999999</v>
      </c>
      <c r="F11" s="75">
        <v>0.19289999999999999</v>
      </c>
      <c r="G11" s="24">
        <v>0</v>
      </c>
    </row>
    <row r="12" spans="1:7" ht="15.75" customHeight="1" x14ac:dyDescent="0.25">
      <c r="A12" s="23" t="s">
        <v>17</v>
      </c>
      <c r="B12" s="24">
        <v>0</v>
      </c>
      <c r="C12" s="75">
        <v>3.7999999999999999E-2</v>
      </c>
      <c r="D12" s="75">
        <v>3.7999999999999999E-2</v>
      </c>
      <c r="E12" s="75">
        <v>3.7999999999999999E-2</v>
      </c>
      <c r="F12" s="75">
        <v>3.7999999999999999E-2</v>
      </c>
      <c r="G12" s="24">
        <v>0</v>
      </c>
    </row>
    <row r="13" spans="1:7" ht="15.75" customHeight="1" x14ac:dyDescent="0.25">
      <c r="A13" s="23" t="s">
        <v>18</v>
      </c>
      <c r="B13" s="24">
        <v>0</v>
      </c>
      <c r="C13" s="75">
        <v>4.5499999999999999E-2</v>
      </c>
      <c r="D13" s="75">
        <v>4.5499999999999999E-2</v>
      </c>
      <c r="E13" s="75">
        <v>4.5499999999999999E-2</v>
      </c>
      <c r="F13" s="75">
        <v>4.5499999999999999E-2</v>
      </c>
      <c r="G13" s="24">
        <v>0</v>
      </c>
    </row>
    <row r="14" spans="1:7" ht="15.75" customHeight="1" x14ac:dyDescent="0.25">
      <c r="A14" s="23" t="s">
        <v>19</v>
      </c>
      <c r="B14" s="24">
        <v>0</v>
      </c>
      <c r="C14" s="75">
        <v>0.1739</v>
      </c>
      <c r="D14" s="75">
        <v>0.1739</v>
      </c>
      <c r="E14" s="75">
        <v>0.1739</v>
      </c>
      <c r="F14" s="75">
        <v>0.1739</v>
      </c>
      <c r="G14" s="24">
        <v>0</v>
      </c>
    </row>
    <row r="15" spans="1:7" ht="15.75" customHeight="1" x14ac:dyDescent="0.25">
      <c r="A15" s="23" t="s">
        <v>20</v>
      </c>
      <c r="B15" s="24">
        <v>0</v>
      </c>
      <c r="C15" s="75">
        <v>1.32E-2</v>
      </c>
      <c r="D15" s="75">
        <v>1.32E-2</v>
      </c>
      <c r="E15" s="75">
        <v>1.32E-2</v>
      </c>
      <c r="F15" s="75">
        <v>1.32E-2</v>
      </c>
      <c r="G15" s="24">
        <v>0</v>
      </c>
    </row>
    <row r="16" spans="1:7" ht="15.75" customHeight="1" x14ac:dyDescent="0.25">
      <c r="A16" s="23" t="s">
        <v>21</v>
      </c>
      <c r="B16" s="24">
        <v>0</v>
      </c>
      <c r="C16" s="75">
        <v>7.7000000000000002E-3</v>
      </c>
      <c r="D16" s="75">
        <v>7.7000000000000002E-3</v>
      </c>
      <c r="E16" s="75">
        <v>7.7000000000000002E-3</v>
      </c>
      <c r="F16" s="75">
        <v>7.7000000000000002E-3</v>
      </c>
      <c r="G16" s="24">
        <v>0</v>
      </c>
    </row>
    <row r="17" spans="1:7" ht="15.75" customHeight="1" x14ac:dyDescent="0.25">
      <c r="A17" s="23" t="s">
        <v>22</v>
      </c>
      <c r="B17" s="24">
        <v>0</v>
      </c>
      <c r="C17" s="75">
        <v>7.8600000000000003E-2</v>
      </c>
      <c r="D17" s="75">
        <v>7.8600000000000003E-2</v>
      </c>
      <c r="E17" s="75">
        <v>7.8600000000000003E-2</v>
      </c>
      <c r="F17" s="75">
        <v>7.8600000000000003E-2</v>
      </c>
      <c r="G17" s="24">
        <v>0</v>
      </c>
    </row>
    <row r="18" spans="1:7" ht="15.75" customHeight="1" x14ac:dyDescent="0.25">
      <c r="A18" s="23" t="s">
        <v>23</v>
      </c>
      <c r="B18" s="24">
        <v>0</v>
      </c>
      <c r="C18" s="75">
        <v>0.29859999999999998</v>
      </c>
      <c r="D18" s="75">
        <v>0.29859999999999998</v>
      </c>
      <c r="E18" s="75">
        <v>0.29859999999999998</v>
      </c>
      <c r="F18" s="75">
        <v>0.29859999999999998</v>
      </c>
      <c r="G18" s="24">
        <v>0</v>
      </c>
    </row>
    <row r="19" spans="1:7" ht="15.75" customHeight="1" x14ac:dyDescent="0.25">
      <c r="A19" s="23" t="s">
        <v>38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76">
        <v>8.8900000000000007E-2</v>
      </c>
    </row>
    <row r="20" spans="1:7" ht="15.75" customHeight="1" x14ac:dyDescent="0.25">
      <c r="A20" s="23" t="s">
        <v>39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76">
        <v>8.6999999999999994E-3</v>
      </c>
    </row>
    <row r="21" spans="1:7" ht="15.75" customHeight="1" x14ac:dyDescent="0.25">
      <c r="A21" s="23" t="s">
        <v>40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6">
        <v>0.1575</v>
      </c>
    </row>
    <row r="22" spans="1:7" ht="15.75" customHeight="1" x14ac:dyDescent="0.25">
      <c r="A22" s="23" t="s">
        <v>41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76">
        <v>0.16980000000000001</v>
      </c>
    </row>
    <row r="23" spans="1:7" ht="15.75" customHeight="1" x14ac:dyDescent="0.25">
      <c r="A23" s="23" t="s">
        <v>42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76">
        <v>0.10489999999999999</v>
      </c>
    </row>
    <row r="24" spans="1:7" ht="15.75" customHeight="1" x14ac:dyDescent="0.25">
      <c r="A24" s="23" t="s">
        <v>43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76">
        <v>0.1087</v>
      </c>
    </row>
    <row r="25" spans="1:7" ht="15.75" customHeight="1" x14ac:dyDescent="0.25">
      <c r="A25" s="23" t="s">
        <v>44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76">
        <v>1.8800000000000001E-2</v>
      </c>
    </row>
    <row r="26" spans="1:7" ht="15.75" customHeight="1" x14ac:dyDescent="0.25">
      <c r="A26" s="23" t="s">
        <v>45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76">
        <v>8.5800000000000001E-2</v>
      </c>
    </row>
    <row r="27" spans="1:7" ht="15.75" customHeight="1" x14ac:dyDescent="0.25">
      <c r="A27" s="23" t="s">
        <v>46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76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B1"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3" t="s">
        <v>117</v>
      </c>
      <c r="C2" s="97">
        <v>0.66105499999999995</v>
      </c>
      <c r="D2" s="97">
        <v>0.66105499999999995</v>
      </c>
      <c r="E2" s="97">
        <v>0.80237950000000002</v>
      </c>
      <c r="F2" s="97">
        <v>0.70178379999999996</v>
      </c>
      <c r="G2" s="97">
        <v>0.51431700000000002</v>
      </c>
    </row>
    <row r="3" spans="1:15" ht="15.75" customHeight="1" x14ac:dyDescent="0.25">
      <c r="A3" s="5"/>
      <c r="B3" s="13" t="s">
        <v>118</v>
      </c>
      <c r="C3" s="97">
        <v>0.24347949999999999</v>
      </c>
      <c r="D3" s="97">
        <v>0.24347949999999999</v>
      </c>
      <c r="E3" s="97">
        <v>0.17300789999999999</v>
      </c>
      <c r="F3" s="97">
        <v>0.19822409999999999</v>
      </c>
      <c r="G3" s="97">
        <v>0.2478783</v>
      </c>
    </row>
    <row r="4" spans="1:15" ht="15.75" customHeight="1" x14ac:dyDescent="0.25">
      <c r="A4" s="5"/>
      <c r="B4" s="13" t="s">
        <v>116</v>
      </c>
      <c r="C4" s="97">
        <v>7.6740799999999998E-2</v>
      </c>
      <c r="D4" s="97">
        <v>7.6740799999999998E-2</v>
      </c>
      <c r="E4" s="97">
        <v>0</v>
      </c>
      <c r="F4" s="97">
        <v>8.4496699999999994E-2</v>
      </c>
      <c r="G4" s="97">
        <v>0.1543805</v>
      </c>
    </row>
    <row r="5" spans="1:15" ht="15.75" customHeight="1" x14ac:dyDescent="0.25">
      <c r="A5" s="5"/>
      <c r="B5" s="13" t="s">
        <v>119</v>
      </c>
      <c r="C5" s="97">
        <v>1.87248E-2</v>
      </c>
      <c r="D5" s="97">
        <v>1.87248E-2</v>
      </c>
      <c r="E5" s="97">
        <v>2.4612599999999998E-2</v>
      </c>
      <c r="F5" s="97">
        <v>1.5495399999999999E-2</v>
      </c>
      <c r="G5" s="97">
        <v>8.3424300000000007E-2</v>
      </c>
      <c r="H5" s="86"/>
    </row>
    <row r="6" spans="1:15" ht="15.75" customHeight="1" x14ac:dyDescent="0.25">
      <c r="B6" s="15"/>
      <c r="C6" s="29"/>
      <c r="D6" s="29"/>
      <c r="E6" s="29"/>
      <c r="F6" s="29"/>
      <c r="G6" s="29"/>
    </row>
    <row r="7" spans="1:15" ht="15.75" customHeight="1" x14ac:dyDescent="0.25">
      <c r="B7" s="15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8" t="s">
        <v>120</v>
      </c>
      <c r="C8" s="97">
        <v>0.72048710000000005</v>
      </c>
      <c r="D8" s="97">
        <v>0.72048710000000005</v>
      </c>
      <c r="E8" s="97">
        <v>0.62153119999999995</v>
      </c>
      <c r="F8" s="97">
        <v>0.76099309999999998</v>
      </c>
      <c r="G8" s="97">
        <v>0.85269700000000004</v>
      </c>
    </row>
    <row r="9" spans="1:15" ht="15.75" customHeight="1" x14ac:dyDescent="0.25">
      <c r="B9" s="8" t="s">
        <v>121</v>
      </c>
      <c r="C9" s="97">
        <v>0.20382040000000001</v>
      </c>
      <c r="D9" s="97">
        <v>0.20382040000000001</v>
      </c>
      <c r="E9" s="97">
        <v>0.30885360000000001</v>
      </c>
      <c r="F9" s="97">
        <v>0.19786480000000001</v>
      </c>
      <c r="G9" s="97">
        <v>0.1274941</v>
      </c>
    </row>
    <row r="10" spans="1:15" ht="15.75" customHeight="1" x14ac:dyDescent="0.25">
      <c r="B10" s="8" t="s">
        <v>122</v>
      </c>
      <c r="C10" s="97">
        <v>5.39964E-2</v>
      </c>
      <c r="D10" s="97">
        <v>5.39964E-2</v>
      </c>
      <c r="E10" s="97">
        <v>6.9615200000000002E-2</v>
      </c>
      <c r="F10" s="97">
        <v>3.2284199999999999E-2</v>
      </c>
      <c r="G10" s="97">
        <v>1.52313E-2</v>
      </c>
    </row>
    <row r="11" spans="1:15" ht="15.75" customHeight="1" x14ac:dyDescent="0.25">
      <c r="B11" s="8" t="s">
        <v>123</v>
      </c>
      <c r="C11" s="97">
        <v>2.1696099999999999E-2</v>
      </c>
      <c r="D11" s="97">
        <v>2.1696099999999999E-2</v>
      </c>
      <c r="E11" s="97">
        <v>0</v>
      </c>
      <c r="F11" s="97">
        <v>8.8579000000000001E-3</v>
      </c>
      <c r="G11" s="97">
        <v>4.5776000000000002E-3</v>
      </c>
    </row>
    <row r="12" spans="1:15" ht="15.75" customHeight="1" x14ac:dyDescent="0.25">
      <c r="C12" s="9"/>
      <c r="D12" s="9"/>
      <c r="E12" s="9"/>
      <c r="F12" s="9"/>
      <c r="G12" s="9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4" t="s">
        <v>70</v>
      </c>
      <c r="C13" s="45" t="s">
        <v>1</v>
      </c>
      <c r="D13" s="45" t="s">
        <v>2</v>
      </c>
      <c r="E13" s="45" t="s">
        <v>3</v>
      </c>
      <c r="F13" s="45" t="s">
        <v>4</v>
      </c>
      <c r="G13" s="45" t="s">
        <v>5</v>
      </c>
      <c r="H13" s="77" t="s">
        <v>53</v>
      </c>
      <c r="I13" s="77" t="s">
        <v>54</v>
      </c>
      <c r="J13" s="77" t="s">
        <v>55</v>
      </c>
      <c r="K13" s="77" t="s">
        <v>56</v>
      </c>
      <c r="L13" s="77" t="s">
        <v>49</v>
      </c>
      <c r="M13" s="77" t="s">
        <v>50</v>
      </c>
      <c r="N13" s="77" t="s">
        <v>51</v>
      </c>
      <c r="O13" s="77" t="s">
        <v>52</v>
      </c>
    </row>
    <row r="14" spans="1:15" ht="15.75" customHeight="1" x14ac:dyDescent="0.25">
      <c r="B14" s="17" t="s">
        <v>131</v>
      </c>
      <c r="C14" s="97">
        <v>0.66679999999999995</v>
      </c>
      <c r="D14" s="97">
        <v>0.66679999999999995</v>
      </c>
      <c r="E14" s="97">
        <v>0.66679999999999995</v>
      </c>
      <c r="F14" s="97">
        <v>0.73170000000000002</v>
      </c>
      <c r="G14" s="97">
        <v>0.49940000000000001</v>
      </c>
      <c r="H14" s="104">
        <v>0.51319999999999999</v>
      </c>
      <c r="I14" s="104">
        <v>0.70550000000000002</v>
      </c>
      <c r="J14" s="104">
        <v>0.54890000000000005</v>
      </c>
      <c r="K14" s="104">
        <v>0</v>
      </c>
      <c r="L14" s="104">
        <v>0.42330000000000001</v>
      </c>
      <c r="M14" s="104">
        <v>0.5131</v>
      </c>
      <c r="N14" s="104">
        <v>0.45290000000000002</v>
      </c>
      <c r="O14" s="104">
        <v>0.42659999999999998</v>
      </c>
    </row>
    <row r="15" spans="1:15" ht="15.75" customHeight="1" x14ac:dyDescent="0.25">
      <c r="B15" s="17" t="s">
        <v>68</v>
      </c>
      <c r="C15" s="33">
        <f t="shared" ref="C15:O15" si="0">iron_deficiency_anaemia*C14</f>
        <v>0.29019135999999995</v>
      </c>
      <c r="D15" s="33">
        <f t="shared" si="0"/>
        <v>0.29019135999999995</v>
      </c>
      <c r="E15" s="33">
        <f t="shared" si="0"/>
        <v>0.29019135999999995</v>
      </c>
      <c r="F15" s="33">
        <f t="shared" si="0"/>
        <v>0.31843583999999997</v>
      </c>
      <c r="G15" s="33">
        <f t="shared" si="0"/>
        <v>0.21733887999999998</v>
      </c>
      <c r="H15" s="33">
        <f t="shared" si="0"/>
        <v>0.22334463999999998</v>
      </c>
      <c r="I15" s="33">
        <f t="shared" si="0"/>
        <v>0.30703360000000002</v>
      </c>
      <c r="J15" s="33">
        <f t="shared" si="0"/>
        <v>0.23888128</v>
      </c>
      <c r="K15" s="33">
        <f t="shared" si="0"/>
        <v>0</v>
      </c>
      <c r="L15" s="33">
        <f t="shared" si="0"/>
        <v>0.18422015999999999</v>
      </c>
      <c r="M15" s="33">
        <f t="shared" si="0"/>
        <v>0.22330111999999999</v>
      </c>
      <c r="N15" s="33">
        <f t="shared" si="0"/>
        <v>0.19710208000000001</v>
      </c>
      <c r="O15" s="33">
        <f t="shared" si="0"/>
        <v>0.18565631999999999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ht="13.2" customHeight="1" x14ac:dyDescent="0.25">
      <c r="A2" s="3" t="s">
        <v>24</v>
      </c>
      <c r="B2" s="46" t="s">
        <v>165</v>
      </c>
      <c r="C2" s="97">
        <v>0.76725639999999995</v>
      </c>
      <c r="D2" s="97">
        <v>0.2478079</v>
      </c>
      <c r="E2" s="97">
        <v>0</v>
      </c>
      <c r="F2" s="97">
        <v>0</v>
      </c>
      <c r="G2" s="97">
        <v>0</v>
      </c>
    </row>
    <row r="3" spans="1:7" x14ac:dyDescent="0.25">
      <c r="B3" s="46" t="s">
        <v>166</v>
      </c>
      <c r="C3" s="105">
        <v>0</v>
      </c>
      <c r="D3" s="105">
        <v>0.27532849999999998</v>
      </c>
      <c r="E3" s="105">
        <v>0</v>
      </c>
      <c r="F3" s="105">
        <v>0</v>
      </c>
      <c r="G3" s="105">
        <v>0</v>
      </c>
    </row>
    <row r="4" spans="1:7" x14ac:dyDescent="0.25">
      <c r="B4" s="46" t="s">
        <v>167</v>
      </c>
      <c r="C4" s="105">
        <v>8.7817500000000007E-2</v>
      </c>
      <c r="D4" s="105">
        <v>0.45908189999999999</v>
      </c>
      <c r="E4" s="99">
        <v>0.93142349999999996</v>
      </c>
      <c r="F4" s="99">
        <v>0.66051130000000002</v>
      </c>
      <c r="G4" s="99">
        <v>4.5005799999999999E-2</v>
      </c>
    </row>
    <row r="5" spans="1:7" x14ac:dyDescent="0.25">
      <c r="B5" s="46" t="s">
        <v>168</v>
      </c>
      <c r="C5" s="33">
        <f>1-SUM(C2:C4)</f>
        <v>0.14492610000000006</v>
      </c>
      <c r="D5" s="33">
        <f t="shared" ref="D5:G5" si="0">1-SUM(D2:D4)</f>
        <v>1.7781700000000011E-2</v>
      </c>
      <c r="E5" s="33">
        <f t="shared" si="0"/>
        <v>6.857650000000004E-2</v>
      </c>
      <c r="F5" s="33">
        <f t="shared" si="0"/>
        <v>0.33948869999999998</v>
      </c>
      <c r="G5" s="33">
        <f t="shared" si="0"/>
        <v>0.95499420000000002</v>
      </c>
    </row>
    <row r="7" spans="1:7" x14ac:dyDescent="0.25">
      <c r="E7" s="14"/>
      <c r="F7" s="14"/>
      <c r="G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5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5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7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5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4" t="s">
        <v>74</v>
      </c>
      <c r="B13" s="35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7" t="s">
        <v>169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38" customWidth="1"/>
    <col min="2" max="2" width="19.109375" style="38" customWidth="1"/>
    <col min="3" max="3" width="13.33203125" style="38" customWidth="1"/>
    <col min="4" max="16384" width="11.33203125" style="38"/>
  </cols>
  <sheetData>
    <row r="1" spans="1:5" x14ac:dyDescent="0.25">
      <c r="A1" s="51" t="s">
        <v>176</v>
      </c>
      <c r="B1" s="52" t="s">
        <v>175</v>
      </c>
      <c r="C1" s="52" t="s">
        <v>174</v>
      </c>
      <c r="D1" s="52" t="s">
        <v>173</v>
      </c>
      <c r="E1" s="52" t="s">
        <v>172</v>
      </c>
    </row>
    <row r="2" spans="1:5" x14ac:dyDescent="0.25">
      <c r="A2" s="50" t="s">
        <v>171</v>
      </c>
      <c r="B2" s="47" t="s">
        <v>32</v>
      </c>
      <c r="C2" s="70"/>
      <c r="D2" s="70" t="b">
        <v>1</v>
      </c>
      <c r="E2" s="71" t="b">
        <f>IF(E$7="","",E$7)</f>
        <v>1</v>
      </c>
    </row>
    <row r="3" spans="1:5" x14ac:dyDescent="0.25">
      <c r="A3" s="48"/>
      <c r="B3" s="47" t="s">
        <v>1</v>
      </c>
      <c r="C3" s="70"/>
      <c r="D3" s="70" t="b">
        <v>1</v>
      </c>
      <c r="E3" s="71" t="b">
        <f>IF(E$7="","",E$7)</f>
        <v>1</v>
      </c>
    </row>
    <row r="4" spans="1:5" x14ac:dyDescent="0.25">
      <c r="A4" s="48"/>
      <c r="B4" s="47" t="s">
        <v>2</v>
      </c>
      <c r="C4" s="70"/>
      <c r="D4" s="70" t="b">
        <v>1</v>
      </c>
      <c r="E4" s="71" t="b">
        <f>IF(E$7="","",E$7)</f>
        <v>1</v>
      </c>
    </row>
    <row r="5" spans="1:5" x14ac:dyDescent="0.25">
      <c r="A5" s="48"/>
      <c r="B5" s="47" t="s">
        <v>3</v>
      </c>
      <c r="C5" s="70"/>
      <c r="D5" s="70" t="b">
        <v>1</v>
      </c>
      <c r="E5" s="71" t="b">
        <f>IF(E$7="","",E$7)</f>
        <v>1</v>
      </c>
    </row>
    <row r="6" spans="1:5" x14ac:dyDescent="0.25">
      <c r="A6" s="48"/>
      <c r="B6" s="47" t="s">
        <v>4</v>
      </c>
      <c r="C6" s="70"/>
      <c r="D6" s="70" t="b">
        <v>1</v>
      </c>
      <c r="E6" s="71" t="b">
        <f>IF(E$7="","",E$7)</f>
        <v>1</v>
      </c>
    </row>
    <row r="7" spans="1:5" x14ac:dyDescent="0.25">
      <c r="A7" s="48"/>
      <c r="B7" s="47" t="s">
        <v>170</v>
      </c>
      <c r="C7" s="72"/>
      <c r="D7" s="73"/>
      <c r="E7" s="70" t="b">
        <v>1</v>
      </c>
    </row>
    <row r="8" spans="1:5" x14ac:dyDescent="0.25">
      <c r="C8" s="74"/>
      <c r="D8" s="74"/>
      <c r="E8" s="74"/>
    </row>
    <row r="9" spans="1:5" x14ac:dyDescent="0.25">
      <c r="A9" s="50" t="s">
        <v>196</v>
      </c>
      <c r="B9" s="47" t="s">
        <v>32</v>
      </c>
      <c r="C9" s="70" t="b">
        <v>1</v>
      </c>
      <c r="D9" s="70"/>
      <c r="E9" s="71" t="b">
        <f>IF(E$7="","",E$7)</f>
        <v>1</v>
      </c>
    </row>
    <row r="10" spans="1:5" x14ac:dyDescent="0.25">
      <c r="A10" s="48"/>
      <c r="B10" s="47" t="s">
        <v>1</v>
      </c>
      <c r="C10" s="70" t="b">
        <v>1</v>
      </c>
      <c r="D10" s="70"/>
      <c r="E10" s="71" t="b">
        <f>IF(E$7="","",E$7)</f>
        <v>1</v>
      </c>
    </row>
    <row r="11" spans="1:5" x14ac:dyDescent="0.25">
      <c r="A11" s="48"/>
      <c r="B11" s="47" t="s">
        <v>2</v>
      </c>
      <c r="C11" s="70" t="b">
        <v>1</v>
      </c>
      <c r="D11" s="70"/>
      <c r="E11" s="71" t="b">
        <f>IF(E$7="","",E$7)</f>
        <v>1</v>
      </c>
    </row>
    <row r="12" spans="1:5" x14ac:dyDescent="0.25">
      <c r="A12" s="48"/>
      <c r="B12" s="47" t="s">
        <v>3</v>
      </c>
      <c r="C12" s="70" t="b">
        <v>1</v>
      </c>
      <c r="D12" s="70"/>
      <c r="E12" s="71" t="b">
        <f>IF(E$7="","",E$7)</f>
        <v>1</v>
      </c>
    </row>
    <row r="13" spans="1:5" x14ac:dyDescent="0.25">
      <c r="A13" s="48"/>
      <c r="B13" s="47" t="s">
        <v>4</v>
      </c>
      <c r="C13" s="70" t="b">
        <v>1</v>
      </c>
      <c r="D13" s="70"/>
      <c r="E13" s="71" t="b">
        <f>IF(E$7="","",E$7)</f>
        <v>1</v>
      </c>
    </row>
    <row r="14" spans="1:5" x14ac:dyDescent="0.25">
      <c r="A14" s="48"/>
      <c r="B14" s="47" t="s">
        <v>170</v>
      </c>
      <c r="C14" s="72"/>
      <c r="D14" s="73"/>
      <c r="E14" s="70"/>
    </row>
    <row r="15" spans="1:5" x14ac:dyDescent="0.25">
      <c r="C15" s="74"/>
      <c r="D15" s="74"/>
      <c r="E15" s="74"/>
    </row>
    <row r="16" spans="1:5" x14ac:dyDescent="0.25">
      <c r="A16" s="50" t="s">
        <v>197</v>
      </c>
      <c r="B16" s="47" t="s">
        <v>32</v>
      </c>
      <c r="C16" s="70"/>
      <c r="D16" s="70"/>
      <c r="E16" s="71" t="b">
        <f>IF(E$7="","",E$7)</f>
        <v>1</v>
      </c>
    </row>
    <row r="17" spans="1:5" x14ac:dyDescent="0.25">
      <c r="A17" s="48"/>
      <c r="B17" s="47" t="s">
        <v>1</v>
      </c>
      <c r="C17" s="70"/>
      <c r="D17" s="70"/>
      <c r="E17" s="71" t="b">
        <f>IF(E$7="","",E$7)</f>
        <v>1</v>
      </c>
    </row>
    <row r="18" spans="1:5" x14ac:dyDescent="0.25">
      <c r="A18" s="48"/>
      <c r="B18" s="47" t="s">
        <v>2</v>
      </c>
      <c r="C18" s="70"/>
      <c r="D18" s="70"/>
      <c r="E18" s="71" t="b">
        <f>IF(E$7="","",E$7)</f>
        <v>1</v>
      </c>
    </row>
    <row r="19" spans="1:5" x14ac:dyDescent="0.25">
      <c r="A19" s="48"/>
      <c r="B19" s="47" t="s">
        <v>3</v>
      </c>
      <c r="C19" s="70"/>
      <c r="D19" s="70"/>
      <c r="E19" s="71" t="b">
        <f>IF(E$7="","",E$7)</f>
        <v>1</v>
      </c>
    </row>
    <row r="20" spans="1:5" x14ac:dyDescent="0.25">
      <c r="A20" s="48"/>
      <c r="B20" s="47" t="s">
        <v>4</v>
      </c>
      <c r="C20" s="70"/>
      <c r="D20" s="70"/>
      <c r="E20" s="71" t="b">
        <f>IF(E$7="","",E$7)</f>
        <v>1</v>
      </c>
    </row>
    <row r="21" spans="1:5" x14ac:dyDescent="0.25">
      <c r="A21" s="48"/>
      <c r="B21" s="47" t="s">
        <v>170</v>
      </c>
      <c r="C21" s="72"/>
      <c r="D21" s="73"/>
      <c r="E21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6" t="s">
        <v>164</v>
      </c>
      <c r="B1" s="52" t="s">
        <v>179</v>
      </c>
      <c r="C1" s="67" t="s">
        <v>180</v>
      </c>
      <c r="D1" s="67" t="s">
        <v>184</v>
      </c>
    </row>
    <row r="2" spans="1:4" x14ac:dyDescent="0.25">
      <c r="A2" s="67" t="s">
        <v>69</v>
      </c>
      <c r="B2" s="47" t="s">
        <v>67</v>
      </c>
      <c r="C2" s="47" t="s">
        <v>181</v>
      </c>
      <c r="D2" s="70"/>
    </row>
    <row r="3" spans="1:4" x14ac:dyDescent="0.25">
      <c r="A3" s="67" t="s">
        <v>183</v>
      </c>
      <c r="B3" s="47" t="s">
        <v>174</v>
      </c>
      <c r="C3" s="47" t="s">
        <v>182</v>
      </c>
      <c r="D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2018-11-14T07:02:05Z</dcterms:modified>
</cp:coreProperties>
</file>