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<sst xmlns="http://schemas.openxmlformats.org/spreadsheetml/2006/main" count="378" uniqueCount="210">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</sst>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101">
        <v>7.0999999999999994E-2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101">
        <v>0.36</v>
      </c>
      <c r="C15" s="56">
        <v>0.95</v>
      </c>
      <c r="D15" s="57">
        <v>2</v>
      </c>
      <c r="E15" s="57" t="s">
        <v>202</v>
      </c>
      <c r="F15" s="87"/>
    </row>
    <row r="16" spans="1:6" ht="15.75" customHeight="1" x14ac:dyDescent="0.25">
      <c r="A16" s="82" t="s">
        <v>57</v>
      </c>
      <c r="B16" s="101">
        <v>0.13600000000000001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  <c r="F17" s="87"/>
    </row>
    <row r="18" spans="1:6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6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101">
        <v>0.33100000000000002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23.971822992</v>
      </c>
      <c r="E30" s="57" t="s">
        <v>202</v>
      </c>
    </row>
    <row r="31" spans="1:6" ht="15.75" customHeight="1" x14ac:dyDescent="0.3">
      <c r="A31" s="82" t="s">
        <v>28</v>
      </c>
      <c r="B31" s="101">
        <v>0.435</v>
      </c>
      <c r="C31" s="56">
        <v>0.95</v>
      </c>
      <c r="D31" s="57">
        <v>0.55000000000000004</v>
      </c>
      <c r="E31" s="57" t="s">
        <v>202</v>
      </c>
      <c r="F31" s="87"/>
    </row>
    <row r="32" spans="1:6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2.29E-2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0.40886377999999995</v>
      </c>
      <c r="C3" s="28">
        <f>frac_mam_1_5months * 2.6</f>
        <v>0.40886377999999995</v>
      </c>
      <c r="D3" s="28">
        <f>frac_mam_6_11months * 2.6</f>
        <v>9.5548179999999996E-2</v>
      </c>
      <c r="E3" s="28">
        <f>frac_mam_12_23months * 2.6</f>
        <v>0.16504566000000001</v>
      </c>
      <c r="F3" s="28">
        <f>frac_mam_24_59months * 2.6</f>
        <v>8.0476240000000004E-2</v>
      </c>
    </row>
    <row r="4" spans="1:6" ht="15.75" customHeight="1" x14ac:dyDescent="0.25">
      <c r="A4" s="3" t="s">
        <v>66</v>
      </c>
      <c r="B4" s="28">
        <f>frac_sam_1month * 2.6</f>
        <v>0.24593738000000001</v>
      </c>
      <c r="C4" s="28">
        <f>frac_sam_1_5months * 2.6</f>
        <v>0.24593738000000001</v>
      </c>
      <c r="D4" s="28">
        <f>frac_sam_6_11months * 2.6</f>
        <v>0</v>
      </c>
      <c r="E4" s="28">
        <f>frac_sam_12_23months * 2.6</f>
        <v>0.17874714</v>
      </c>
      <c r="F4" s="28">
        <f>frac_sam_24_59months * 2.6</f>
        <v>6.9249180000000007E-2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0.62</v>
      </c>
      <c r="E2" s="38">
        <f>food_insecure</f>
        <v>0.62</v>
      </c>
      <c r="F2" s="38">
        <f>food_insecure</f>
        <v>0.62</v>
      </c>
      <c r="G2" s="38">
        <f>food_insecure</f>
        <v>0.62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0.62</v>
      </c>
      <c r="F5" s="38">
        <f>food_insecure</f>
        <v>0.62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0.62</v>
      </c>
      <c r="F8" s="38">
        <f>food_insecure</f>
        <v>0.62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8.3000000000000004E-2</v>
      </c>
      <c r="E9" s="38">
        <f>IF(ISBLANK(comm_deliv), frac_children_health_facility,1)</f>
        <v>8.3000000000000004E-2</v>
      </c>
      <c r="F9" s="38">
        <f>IF(ISBLANK(comm_deliv), frac_children_health_facility,1)</f>
        <v>8.3000000000000004E-2</v>
      </c>
      <c r="G9" s="38">
        <f>IF(ISBLANK(comm_deliv), frac_children_health_facility,1)</f>
        <v>8.3000000000000004E-2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0.62</v>
      </c>
      <c r="I14" s="38">
        <f>food_insecure</f>
        <v>0.62</v>
      </c>
      <c r="J14" s="38">
        <f>food_insecure</f>
        <v>0.62</v>
      </c>
      <c r="K14" s="38">
        <f>food_insecure</f>
        <v>0.62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0.2767</v>
      </c>
      <c r="I17" s="38">
        <f>frac_PW_health_facility</f>
        <v>0.2767</v>
      </c>
      <c r="J17" s="38">
        <f>frac_PW_health_facility</f>
        <v>0.2767</v>
      </c>
      <c r="K17" s="38">
        <f>frac_PW_health_facility</f>
        <v>0.2767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0.31490000000000001</v>
      </c>
      <c r="I18" s="38">
        <f>frac_malaria_risk</f>
        <v>0.31490000000000001</v>
      </c>
      <c r="J18" s="38">
        <f>frac_malaria_risk</f>
        <v>0.31490000000000001</v>
      </c>
      <c r="K18" s="38">
        <f>frac_malaria_risk</f>
        <v>0.31490000000000001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0.28752472000000001</v>
      </c>
      <c r="M24" s="38">
        <f>(1-food_insecure)*(0.49)+food_insecure*(0.7)</f>
        <v>0.62019999999999997</v>
      </c>
      <c r="N24" s="38">
        <f>(1-food_insecure)*(0.49)+food_insecure*(0.7)</f>
        <v>0.62019999999999997</v>
      </c>
      <c r="O24" s="38">
        <f>(1-food_insecure)*(0.49)+food_insecure*(0.7)</f>
        <v>0.62019999999999997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0.12322488000000001</v>
      </c>
      <c r="M25" s="38">
        <f>(1-food_insecure)*(0.21)+food_insecure*(0.3)</f>
        <v>0.26579999999999998</v>
      </c>
      <c r="N25" s="38">
        <f>(1-food_insecure)*(0.21)+food_insecure*(0.3)</f>
        <v>0.26579999999999998</v>
      </c>
      <c r="O25" s="38">
        <f>(1-food_insecure)*(0.21)+food_insecure*(0.3)</f>
        <v>0.26579999999999998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5.2850399999999999E-2</v>
      </c>
      <c r="M26" s="38">
        <f>(1-food_insecure)*(0.3)</f>
        <v>0.11399999999999999</v>
      </c>
      <c r="N26" s="38">
        <f>(1-food_insecure)*(0.3)</f>
        <v>0.11399999999999999</v>
      </c>
      <c r="O26" s="38">
        <f>(1-food_insecure)*(0.3)</f>
        <v>0.11399999999999999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0.53639999999999999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0.31490000000000001</v>
      </c>
      <c r="D33" s="38">
        <f t="shared" si="3"/>
        <v>0.31490000000000001</v>
      </c>
      <c r="E33" s="38">
        <f t="shared" si="3"/>
        <v>0.31490000000000001</v>
      </c>
      <c r="F33" s="38">
        <f t="shared" si="3"/>
        <v>0.31490000000000001</v>
      </c>
      <c r="G33" s="38">
        <f t="shared" si="3"/>
        <v>0.31490000000000001</v>
      </c>
      <c r="H33" s="38">
        <f t="shared" si="3"/>
        <v>0.31490000000000001</v>
      </c>
      <c r="I33" s="38">
        <f t="shared" si="3"/>
        <v>0.31490000000000001</v>
      </c>
      <c r="J33" s="38">
        <f t="shared" si="3"/>
        <v>0.31490000000000001</v>
      </c>
      <c r="K33" s="38">
        <f t="shared" si="3"/>
        <v>0.31490000000000001</v>
      </c>
      <c r="L33" s="38">
        <f t="shared" si="3"/>
        <v>0.31490000000000001</v>
      </c>
      <c r="M33" s="38">
        <f t="shared" si="3"/>
        <v>0.31490000000000001</v>
      </c>
      <c r="N33" s="38">
        <f t="shared" si="3"/>
        <v>0.31490000000000001</v>
      </c>
      <c r="O33" s="38">
        <f t="shared" si="3"/>
        <v>0.31490000000000001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450812.02981104644</v>
      </c>
    </row>
    <row r="8" spans="1:5" ht="15" customHeight="1" x14ac:dyDescent="0.3">
      <c r="B8" s="9" t="s">
        <v>106</v>
      </c>
      <c r="C8" s="106">
        <v>0.62</v>
      </c>
      <c r="D8" s="86"/>
    </row>
    <row r="9" spans="1:5" ht="38.25" customHeight="1" x14ac:dyDescent="0.25">
      <c r="A9" s="92"/>
      <c r="B9" s="12" t="s">
        <v>107</v>
      </c>
      <c r="C9" s="102">
        <v>0.31490000000000001</v>
      </c>
      <c r="D9" s="86"/>
    </row>
    <row r="10" spans="1:5" ht="15" customHeight="1" x14ac:dyDescent="0.25">
      <c r="A10" s="92"/>
      <c r="B10" s="12" t="s">
        <v>105</v>
      </c>
      <c r="C10" s="101">
        <v>0.53639999999999999</v>
      </c>
    </row>
    <row r="11" spans="1:5" ht="15" customHeight="1" x14ac:dyDescent="0.25">
      <c r="A11" s="92"/>
      <c r="B11" s="9" t="s">
        <v>108</v>
      </c>
      <c r="C11" s="101">
        <v>0.2767</v>
      </c>
      <c r="D11" s="86"/>
    </row>
    <row r="12" spans="1:5" ht="15" customHeight="1" x14ac:dyDescent="0.25">
      <c r="A12" s="92"/>
      <c r="B12" s="9" t="s">
        <v>109</v>
      </c>
      <c r="C12" s="101">
        <v>8.3000000000000004E-2</v>
      </c>
      <c r="D12" s="86"/>
    </row>
    <row r="13" spans="1:5" ht="15" customHeight="1" x14ac:dyDescent="0.25">
      <c r="A13" s="92"/>
      <c r="B13" s="9" t="s">
        <v>110</v>
      </c>
      <c r="C13" s="101">
        <v>0.26500000000000001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0.12330000000000001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0.5988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0.23899999999999999</v>
      </c>
      <c r="D25" s="89"/>
      <c r="E25" s="87"/>
    </row>
    <row r="26" spans="1:6" ht="15" customHeight="1" x14ac:dyDescent="0.3">
      <c r="A26" s="92"/>
      <c r="B26" s="20" t="s">
        <v>104</v>
      </c>
      <c r="C26" s="101">
        <v>3.8899999999999997E-2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0.19980000000000001</v>
      </c>
      <c r="D29" s="86"/>
    </row>
    <row r="30" spans="1:6" ht="14.25" customHeight="1" x14ac:dyDescent="0.3">
      <c r="A30" s="92"/>
      <c r="B30" s="32" t="s">
        <v>76</v>
      </c>
      <c r="C30" s="103">
        <v>9.6799999999999997E-2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0.12889999999999999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0.57450000000000001</v>
      </c>
      <c r="D32" s="86"/>
    </row>
    <row r="33" spans="1:5" ht="13.2" x14ac:dyDescent="0.25">
      <c r="B33" s="34" t="s">
        <v>129</v>
      </c>
      <c r="C33" s="111">
        <f>SUM(C29:C32)</f>
        <v>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13.938799999999999</v>
      </c>
      <c r="D37" s="88"/>
      <c r="E37" s="88"/>
    </row>
    <row r="38" spans="1:5" ht="15" customHeight="1" x14ac:dyDescent="0.25">
      <c r="A38" s="92"/>
      <c r="B38" s="18" t="s">
        <v>91</v>
      </c>
      <c r="C38" s="104">
        <v>48.217199999999998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136.43379999999999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0.1663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92040.283909892241</v>
      </c>
      <c r="C2" s="78">
        <v>119738.58641428931</v>
      </c>
      <c r="D2" s="78">
        <v>171702.34422729362</v>
      </c>
      <c r="E2" s="78">
        <v>125084.16647235397</v>
      </c>
      <c r="F2" s="78">
        <v>70191.219566002197</v>
      </c>
      <c r="G2" s="23">
        <f t="shared" ref="G2:G15" si="0">C2+D2+E2+F2</f>
        <v>486716.3166799391</v>
      </c>
      <c r="H2" s="23">
        <f>(B2 + stillbirth*B2/(1000-stillbirth))/(1-abortion)</f>
        <v>108759.29577733322</v>
      </c>
      <c r="I2" s="23">
        <f t="shared" ref="I2:I13" si="1">G2-H2</f>
        <v>377957.0209026059</v>
      </c>
    </row>
    <row r="3" spans="1:9" ht="15.75" customHeight="1" x14ac:dyDescent="0.25">
      <c r="A3" s="9">
        <v>2018</v>
      </c>
      <c r="B3" s="77">
        <v>94476.876415173683</v>
      </c>
      <c r="C3" s="78">
        <v>124362.57354558038</v>
      </c>
      <c r="D3" s="78">
        <v>177317.41804616011</v>
      </c>
      <c r="E3" s="78">
        <v>129333.36507024386</v>
      </c>
      <c r="F3" s="78">
        <v>72385.606015773257</v>
      </c>
      <c r="G3" s="23">
        <f t="shared" si="0"/>
        <v>503398.9626777576</v>
      </c>
      <c r="H3" s="23">
        <f>(B3 + stillbirth*B3/(1000-stillbirth))/(1-abortion)</f>
        <v>111638.49251286454</v>
      </c>
      <c r="I3" s="23">
        <f t="shared" si="1"/>
        <v>391760.47016489308</v>
      </c>
    </row>
    <row r="4" spans="1:9" ht="15.75" customHeight="1" x14ac:dyDescent="0.25">
      <c r="A4" s="9">
        <v>2019</v>
      </c>
      <c r="B4" s="77">
        <v>96844.106229484561</v>
      </c>
      <c r="C4" s="78">
        <v>129195.73161167739</v>
      </c>
      <c r="D4" s="78">
        <v>183213.10639710227</v>
      </c>
      <c r="E4" s="78">
        <v>133757.31910614419</v>
      </c>
      <c r="F4" s="78">
        <v>74765.891206763947</v>
      </c>
      <c r="G4" s="23">
        <f t="shared" si="0"/>
        <v>520932.04832168785</v>
      </c>
      <c r="H4" s="23">
        <f>(B4 + stillbirth*B4/(1000-stillbirth))/(1-abortion)</f>
        <v>114435.72690427091</v>
      </c>
      <c r="I4" s="23">
        <f t="shared" si="1"/>
        <v>406496.32141741691</v>
      </c>
    </row>
    <row r="5" spans="1:9" ht="15.75" customHeight="1" x14ac:dyDescent="0.25">
      <c r="A5" s="9">
        <v>2020</v>
      </c>
      <c r="B5" s="77">
        <v>99168.99993121899</v>
      </c>
      <c r="C5" s="78">
        <v>134223.44391765774</v>
      </c>
      <c r="D5" s="78">
        <v>189444.31623526485</v>
      </c>
      <c r="E5" s="78">
        <v>138329.72740482405</v>
      </c>
      <c r="F5" s="78">
        <v>77524.126059499366</v>
      </c>
      <c r="G5" s="23">
        <f t="shared" si="0"/>
        <v>539521.61361724604</v>
      </c>
      <c r="H5" s="23">
        <f>(B5 + stillbirth*B5/(1000-stillbirth))/(1-abortion)</f>
        <v>117182.93487687277</v>
      </c>
      <c r="I5" s="23">
        <f t="shared" si="1"/>
        <v>422338.67874037329</v>
      </c>
    </row>
    <row r="6" spans="1:9" ht="15.75" customHeight="1" x14ac:dyDescent="0.25">
      <c r="A6" s="9">
        <v>2021</v>
      </c>
      <c r="B6" s="77">
        <v>101677.91202306218</v>
      </c>
      <c r="C6" s="78">
        <v>139417.25241898649</v>
      </c>
      <c r="D6" s="78">
        <v>196046.9316336952</v>
      </c>
      <c r="E6" s="78">
        <v>143039.79174671127</v>
      </c>
      <c r="F6" s="78">
        <v>80163.715081674076</v>
      </c>
      <c r="G6" s="23">
        <f t="shared" si="0"/>
        <v>558667.69088106696</v>
      </c>
      <c r="H6" s="23">
        <f>(B6 + stillbirth*B6/(1000-stillbirth))/(1-abortion)</f>
        <v>120147.58796880845</v>
      </c>
      <c r="I6" s="23">
        <f t="shared" si="1"/>
        <v>438520.10291225847</v>
      </c>
    </row>
    <row r="7" spans="1:9" ht="15.75" customHeight="1" x14ac:dyDescent="0.25">
      <c r="A7" s="9">
        <v>2022</v>
      </c>
      <c r="B7" s="77">
        <v>104156.17741200242</v>
      </c>
      <c r="C7" s="78">
        <v>144762.36812178319</v>
      </c>
      <c r="D7" s="78">
        <v>203021.43897290144</v>
      </c>
      <c r="E7" s="78">
        <v>147884.05443420008</v>
      </c>
      <c r="F7" s="78">
        <v>82921.786188192258</v>
      </c>
      <c r="G7" s="23">
        <f t="shared" si="0"/>
        <v>578589.64771707705</v>
      </c>
      <c r="H7" s="23">
        <f>(B7 + stillbirth*B7/(1000-stillbirth))/(1-abortion)</f>
        <v>123076.02741945547</v>
      </c>
      <c r="I7" s="23">
        <f t="shared" si="1"/>
        <v>455513.62029762159</v>
      </c>
    </row>
    <row r="8" spans="1:9" ht="15.75" customHeight="1" x14ac:dyDescent="0.25">
      <c r="A8" s="9">
        <v>2023</v>
      </c>
      <c r="B8" s="77">
        <v>106685.04164045148</v>
      </c>
      <c r="C8" s="78">
        <v>150218.76023484528</v>
      </c>
      <c r="D8" s="78">
        <v>210402.23616326708</v>
      </c>
      <c r="E8" s="78">
        <v>152846.07723277117</v>
      </c>
      <c r="F8" s="78">
        <v>85803.041234720818</v>
      </c>
      <c r="G8" s="23">
        <f t="shared" si="0"/>
        <v>599270.11486560444</v>
      </c>
      <c r="H8" s="23">
        <f>(B8 + stillbirth*B8/(1000-stillbirth))/(1-abortion)</f>
        <v>126064.25693069723</v>
      </c>
      <c r="I8" s="23">
        <f t="shared" si="1"/>
        <v>473205.8579349072</v>
      </c>
    </row>
    <row r="9" spans="1:9" ht="15.75" customHeight="1" x14ac:dyDescent="0.25">
      <c r="A9" s="9">
        <v>2024</v>
      </c>
      <c r="B9" s="77">
        <v>109423.56911049163</v>
      </c>
      <c r="C9" s="78">
        <v>155745.13444127943</v>
      </c>
      <c r="D9" s="78">
        <v>218226.55833480664</v>
      </c>
      <c r="E9" s="78">
        <v>157925.74677528991</v>
      </c>
      <c r="F9" s="78">
        <v>88807.433436626263</v>
      </c>
      <c r="G9" s="23">
        <f t="shared" si="0"/>
        <v>620704.87298800214</v>
      </c>
      <c r="H9" s="23">
        <f>(B9 + stillbirth*B9/(1000-stillbirth))/(1-abortion)</f>
        <v>129300.23477057477</v>
      </c>
      <c r="I9" s="23">
        <f t="shared" si="1"/>
        <v>491404.63821742736</v>
      </c>
    </row>
    <row r="10" spans="1:9" ht="15.75" customHeight="1" x14ac:dyDescent="0.25">
      <c r="A10" s="9">
        <v>2025</v>
      </c>
      <c r="B10" s="77">
        <v>112265.91954068175</v>
      </c>
      <c r="C10" s="78">
        <v>161316.39252622836</v>
      </c>
      <c r="D10" s="78">
        <v>226515.04963797799</v>
      </c>
      <c r="E10" s="78">
        <v>163154.32404912665</v>
      </c>
      <c r="F10" s="78">
        <v>91922.143804329084</v>
      </c>
      <c r="G10" s="23">
        <f t="shared" si="0"/>
        <v>642907.9100176621</v>
      </c>
      <c r="H10" s="23">
        <f>(B10 + stillbirth*B10/(1000-stillbirth))/(1-abortion)</f>
        <v>132658.89489207676</v>
      </c>
      <c r="I10" s="23">
        <f t="shared" si="1"/>
        <v>510249.01512558537</v>
      </c>
    </row>
    <row r="11" spans="1:9" ht="15.75" customHeight="1" x14ac:dyDescent="0.25">
      <c r="A11" s="9">
        <v>2026</v>
      </c>
      <c r="B11" s="77">
        <v>115032.413163416</v>
      </c>
      <c r="C11" s="78">
        <v>166886.70296690922</v>
      </c>
      <c r="D11" s="78">
        <v>235220.58520576725</v>
      </c>
      <c r="E11" s="78">
        <v>168539.94314619005</v>
      </c>
      <c r="F11" s="78">
        <v>95137.230603210133</v>
      </c>
      <c r="G11" s="23">
        <f t="shared" si="0"/>
        <v>665784.46192207665</v>
      </c>
      <c r="H11" s="23">
        <f>(B11 + stillbirth*B11/(1000-stillbirth))/(1-abortion)</f>
        <v>135927.91890416722</v>
      </c>
      <c r="I11" s="23">
        <f t="shared" si="1"/>
        <v>529856.5430179094</v>
      </c>
    </row>
    <row r="12" spans="1:9" ht="15.75" customHeight="1" x14ac:dyDescent="0.25">
      <c r="A12" s="9">
        <v>2027</v>
      </c>
      <c r="B12" s="77">
        <v>118138.09310845014</v>
      </c>
      <c r="C12" s="78">
        <v>172438.69228507412</v>
      </c>
      <c r="D12" s="78">
        <v>244301.9848218158</v>
      </c>
      <c r="E12" s="78">
        <v>174121.85743684092</v>
      </c>
      <c r="F12" s="78">
        <v>98468.787747194059</v>
      </c>
      <c r="G12" s="23">
        <f t="shared" si="0"/>
        <v>689331.32229092484</v>
      </c>
      <c r="H12" s="23">
        <f>(B12 + stillbirth*B12/(1000-stillbirth))/(1-abortion)</f>
        <v>139597.74204446064</v>
      </c>
      <c r="I12" s="23">
        <f t="shared" si="1"/>
        <v>549733.58024646423</v>
      </c>
    </row>
    <row r="13" spans="1:9" ht="15.75" customHeight="1" x14ac:dyDescent="0.25">
      <c r="A13" s="9">
        <v>2028</v>
      </c>
      <c r="B13" s="77">
        <v>121027.36698456376</v>
      </c>
      <c r="C13" s="78">
        <v>177957.57148684264</v>
      </c>
      <c r="D13" s="78">
        <v>253695.99199892202</v>
      </c>
      <c r="E13" s="78">
        <v>179944.42181249772</v>
      </c>
      <c r="F13" s="78">
        <v>101925.93823981371</v>
      </c>
      <c r="G13" s="23">
        <f t="shared" si="0"/>
        <v>713523.92353807611</v>
      </c>
      <c r="H13" s="23">
        <f>(B13 + stillbirth*B13/(1000-stillbirth))/(1-abortion)</f>
        <v>143011.84920194835</v>
      </c>
      <c r="I13" s="23">
        <f t="shared" si="1"/>
        <v>570512.07433612773</v>
      </c>
    </row>
    <row r="14" spans="1:9" ht="15.75" customHeight="1" x14ac:dyDescent="0.25">
      <c r="A14" s="9">
        <v>2029</v>
      </c>
      <c r="B14" s="8">
        <v>124066.30951975968</v>
      </c>
      <c r="C14" s="22">
        <v>183425.70864553016</v>
      </c>
      <c r="D14" s="22">
        <v>263350.78019182628</v>
      </c>
      <c r="E14" s="22">
        <v>186055.44886218471</v>
      </c>
      <c r="F14" s="22">
        <v>105514.57694489034</v>
      </c>
      <c r="G14" s="23">
        <f t="shared" si="0"/>
        <v>738346.51464443153</v>
      </c>
      <c r="H14" s="23">
        <f>(B14 + stillbirth*B14/(1000-stillbirth))/(1-abortion)</f>
        <v>146602.81215855185</v>
      </c>
      <c r="I14" s="23">
        <f t="shared" ref="I14:I15" si="2">G14-H14</f>
        <v>591743.70248587965</v>
      </c>
    </row>
    <row r="15" spans="1:9" ht="15.75" customHeight="1" x14ac:dyDescent="0.25">
      <c r="A15" s="9">
        <v>2030</v>
      </c>
      <c r="B15" s="8">
        <v>128374.45112702572</v>
      </c>
      <c r="C15" s="22">
        <v>188769.13007524153</v>
      </c>
      <c r="D15" s="22">
        <v>273231.76234216971</v>
      </c>
      <c r="E15" s="22">
        <v>192513.71944520026</v>
      </c>
      <c r="F15" s="22">
        <v>109224.71534317129</v>
      </c>
      <c r="G15" s="23">
        <f t="shared" si="0"/>
        <v>763739.32720578276</v>
      </c>
      <c r="H15" s="23">
        <f>(B15 + stillbirth*B15/(1000-stillbirth))/(1-abortion)</f>
        <v>151693.52274103978</v>
      </c>
      <c r="I15" s="23">
        <f t="shared" si="2"/>
        <v>612045.80446474301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0.57004889999999997</v>
      </c>
      <c r="D2" s="101">
        <v>0.57004889999999997</v>
      </c>
      <c r="E2" s="101">
        <v>0.57026509999999997</v>
      </c>
      <c r="F2" s="101">
        <v>0.38377879999999998</v>
      </c>
      <c r="G2" s="101">
        <v>0.2416121</v>
      </c>
    </row>
    <row r="3" spans="1:15" ht="15.75" customHeight="1" x14ac:dyDescent="0.25">
      <c r="A3" s="5"/>
      <c r="B3" s="14" t="s">
        <v>118</v>
      </c>
      <c r="C3" s="101">
        <v>0.1171401</v>
      </c>
      <c r="D3" s="101">
        <v>0.1171401</v>
      </c>
      <c r="E3" s="101">
        <v>0.13673859999999999</v>
      </c>
      <c r="F3" s="101">
        <v>0.13969509999999999</v>
      </c>
      <c r="G3" s="101">
        <v>0.18095020000000001</v>
      </c>
    </row>
    <row r="4" spans="1:15" ht="15.75" customHeight="1" x14ac:dyDescent="0.25">
      <c r="A4" s="5"/>
      <c r="B4" s="14" t="s">
        <v>116</v>
      </c>
      <c r="C4" s="101">
        <v>0.24738270000000001</v>
      </c>
      <c r="D4" s="101">
        <v>0.24738270000000001</v>
      </c>
      <c r="E4" s="101">
        <v>0.13255120000000001</v>
      </c>
      <c r="F4" s="101">
        <v>0.30040539999999999</v>
      </c>
      <c r="G4" s="101">
        <v>0.27692220000000001</v>
      </c>
    </row>
    <row r="5" spans="1:15" ht="15.75" customHeight="1" x14ac:dyDescent="0.25">
      <c r="A5" s="5"/>
      <c r="B5" s="14" t="s">
        <v>119</v>
      </c>
      <c r="C5" s="101">
        <v>6.5428299999999995E-2</v>
      </c>
      <c r="D5" s="101">
        <v>6.5428299999999995E-2</v>
      </c>
      <c r="E5" s="101">
        <v>0.16044510000000001</v>
      </c>
      <c r="F5" s="101">
        <v>0.17612059999999999</v>
      </c>
      <c r="G5" s="101">
        <v>0.30051549999999999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0.580152</v>
      </c>
      <c r="D8" s="101">
        <v>0.580152</v>
      </c>
      <c r="E8" s="101">
        <v>0.93219090000000004</v>
      </c>
      <c r="F8" s="101">
        <v>0.59749929999999996</v>
      </c>
      <c r="G8" s="101">
        <v>0.80305870000000001</v>
      </c>
    </row>
    <row r="9" spans="1:15" ht="15.75" customHeight="1" x14ac:dyDescent="0.25">
      <c r="B9" s="9" t="s">
        <v>121</v>
      </c>
      <c r="C9" s="101">
        <v>0.1680015</v>
      </c>
      <c r="D9" s="101">
        <v>0.1680015</v>
      </c>
      <c r="E9" s="101">
        <v>3.1059799999999999E-2</v>
      </c>
      <c r="F9" s="101">
        <v>0.27027269999999998</v>
      </c>
      <c r="G9" s="101">
        <v>0.1393546</v>
      </c>
    </row>
    <row r="10" spans="1:15" ht="15.75" customHeight="1" x14ac:dyDescent="0.25">
      <c r="B10" s="9" t="s">
        <v>122</v>
      </c>
      <c r="C10" s="101">
        <v>0.15725529999999999</v>
      </c>
      <c r="D10" s="101">
        <v>0.15725529999999999</v>
      </c>
      <c r="E10" s="101">
        <v>3.6749299999999999E-2</v>
      </c>
      <c r="F10" s="101">
        <v>6.3479099999999997E-2</v>
      </c>
      <c r="G10" s="101">
        <v>3.0952400000000001E-2</v>
      </c>
    </row>
    <row r="11" spans="1:15" ht="15.75" customHeight="1" x14ac:dyDescent="0.25">
      <c r="B11" s="9" t="s">
        <v>123</v>
      </c>
      <c r="C11" s="101">
        <v>9.4591300000000003E-2</v>
      </c>
      <c r="D11" s="101">
        <v>9.4591300000000003E-2</v>
      </c>
      <c r="E11" s="101">
        <v>0</v>
      </c>
      <c r="F11" s="101">
        <v>6.8748900000000002E-2</v>
      </c>
      <c r="G11" s="101">
        <v>2.66343E-2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0.72160000000000002</v>
      </c>
      <c r="D14" s="101">
        <v>0.72160000000000002</v>
      </c>
      <c r="E14" s="101">
        <v>0.72160000000000002</v>
      </c>
      <c r="F14" s="101">
        <v>0.66069999999999995</v>
      </c>
      <c r="G14" s="101">
        <v>0.59909999999999997</v>
      </c>
      <c r="H14" s="108">
        <v>0.79269999999999996</v>
      </c>
      <c r="I14" s="108">
        <v>0.4965</v>
      </c>
      <c r="J14" s="108">
        <v>0.27700000000000002</v>
      </c>
      <c r="K14" s="108">
        <v>1</v>
      </c>
      <c r="L14" s="108">
        <v>0.434</v>
      </c>
      <c r="M14" s="108">
        <v>0.38569999999999999</v>
      </c>
      <c r="N14" s="108">
        <v>0.3614</v>
      </c>
      <c r="O14" s="108">
        <v>0.34139999999999998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0.31404031999999998</v>
      </c>
      <c r="D15" s="35">
        <f t="shared" si="0"/>
        <v>0.31404031999999998</v>
      </c>
      <c r="E15" s="35">
        <f t="shared" si="0"/>
        <v>0.31404031999999998</v>
      </c>
      <c r="F15" s="35">
        <f t="shared" si="0"/>
        <v>0.28753663999999995</v>
      </c>
      <c r="G15" s="35">
        <f t="shared" si="0"/>
        <v>0.26072831999999996</v>
      </c>
      <c r="H15" s="35">
        <f t="shared" si="0"/>
        <v>0.34498303999999996</v>
      </c>
      <c r="I15" s="35">
        <f t="shared" si="0"/>
        <v>0.21607679999999999</v>
      </c>
      <c r="J15" s="35">
        <f t="shared" si="0"/>
        <v>0.1205504</v>
      </c>
      <c r="K15" s="35">
        <f t="shared" si="0"/>
        <v>0.43519999999999998</v>
      </c>
      <c r="L15" s="35">
        <f t="shared" si="0"/>
        <v>0.18887679999999998</v>
      </c>
      <c r="M15" s="35">
        <f t="shared" si="0"/>
        <v>0.16785663999999997</v>
      </c>
      <c r="N15" s="35">
        <f t="shared" si="0"/>
        <v>0.15728128</v>
      </c>
      <c r="O15" s="35">
        <f t="shared" si="0"/>
        <v>0.14857727999999998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0.87879589999999996</v>
      </c>
      <c r="D2" s="101">
        <v>0.62435079999999998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</v>
      </c>
      <c r="D3" s="109">
        <v>0.14249490000000001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0.1212041</v>
      </c>
      <c r="D4" s="109">
        <v>0.20820739999999999</v>
      </c>
      <c r="E4" s="103">
        <v>0.99086799999999997</v>
      </c>
      <c r="F4" s="103">
        <v>0.76478190000000001</v>
      </c>
      <c r="G4" s="103">
        <v>0.14204069999999999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2.4946899999999994E-2</v>
      </c>
      <c r="E5" s="35">
        <f t="shared" si="0"/>
        <v>9.132000000000029E-3</v>
      </c>
      <c r="F5" s="35">
        <f t="shared" si="0"/>
        <v>0.23521809999999999</v>
      </c>
      <c r="G5" s="35">
        <f t="shared" si="0"/>
        <v>0.85795929999999998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2018-11-14T07:02:40Z</dcterms:modified>
</cp:coreProperties>
</file>