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<sst xmlns="http://schemas.openxmlformats.org/spreadsheetml/2006/main" count="378" uniqueCount="210">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</sst>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101">
        <v>9.5000000000000001E-2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101">
        <v>0.55899999999999994</v>
      </c>
      <c r="C15" s="56">
        <v>0.95</v>
      </c>
      <c r="D15" s="57">
        <v>2</v>
      </c>
      <c r="E15" s="57" t="s">
        <v>202</v>
      </c>
      <c r="F15" s="87"/>
    </row>
    <row r="16" spans="1:6" ht="15.75" customHeight="1" x14ac:dyDescent="0.25">
      <c r="A16" s="82" t="s">
        <v>57</v>
      </c>
      <c r="B16" s="101">
        <v>0.36399999999999999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  <c r="F17" s="87"/>
    </row>
    <row r="18" spans="1:6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6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101">
        <v>0.36099999999999999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16.111624464000002</v>
      </c>
      <c r="E30" s="57" t="s">
        <v>202</v>
      </c>
    </row>
    <row r="31" spans="1:6" ht="15.75" customHeight="1" x14ac:dyDescent="0.3">
      <c r="A31" s="82" t="s">
        <v>28</v>
      </c>
      <c r="B31" s="101">
        <v>0.59299999999999997</v>
      </c>
      <c r="C31" s="56">
        <v>0.95</v>
      </c>
      <c r="D31" s="57">
        <v>0.55000000000000004</v>
      </c>
      <c r="E31" s="57" t="s">
        <v>202</v>
      </c>
      <c r="F31" s="87"/>
    </row>
    <row r="32" spans="1:6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4.0500000000000001E-2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0.11738064000000001</v>
      </c>
      <c r="C3" s="28">
        <f>frac_mam_1_5months * 2.6</f>
        <v>0.11738064000000001</v>
      </c>
      <c r="D3" s="28">
        <f>frac_mam_6_11months * 2.6</f>
        <v>0.20855978000000003</v>
      </c>
      <c r="E3" s="28">
        <f>frac_mam_12_23months * 2.6</f>
        <v>0.20656870000000002</v>
      </c>
      <c r="F3" s="28">
        <f>frac_mam_24_59months * 2.6</f>
        <v>7.2047299999999995E-2</v>
      </c>
    </row>
    <row r="4" spans="1:6" ht="15.75" customHeight="1" x14ac:dyDescent="0.25">
      <c r="A4" s="3" t="s">
        <v>66</v>
      </c>
      <c r="B4" s="28">
        <f>frac_sam_1month * 2.6</f>
        <v>0.19049758</v>
      </c>
      <c r="C4" s="28">
        <f>frac_sam_1_5months * 2.6</f>
        <v>0.19049758</v>
      </c>
      <c r="D4" s="28">
        <f>frac_sam_6_11months * 2.6</f>
        <v>6.8129100000000012E-2</v>
      </c>
      <c r="E4" s="28">
        <f>frac_sam_12_23months * 2.6</f>
        <v>1.4056639999999999E-2</v>
      </c>
      <c r="F4" s="28">
        <f>frac_sam_24_59months * 2.6</f>
        <v>3.4091460000000004E-2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</v>
      </c>
      <c r="E2" s="38">
        <f>food_insecure</f>
        <v>0.6</v>
      </c>
      <c r="F2" s="38">
        <f>food_insecure</f>
        <v>0.6</v>
      </c>
      <c r="G2" s="38">
        <f>food_insecure</f>
        <v>0.6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</v>
      </c>
      <c r="F5" s="38">
        <f>food_insecure</f>
        <v>0.6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</v>
      </c>
      <c r="F8" s="38">
        <f>food_insecure</f>
        <v>0.6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0.41899999999999998</v>
      </c>
      <c r="E9" s="38">
        <f>IF(ISBLANK(comm_deliv), frac_children_health_facility,1)</f>
        <v>0.41899999999999998</v>
      </c>
      <c r="F9" s="38">
        <f>IF(ISBLANK(comm_deliv), frac_children_health_facility,1)</f>
        <v>0.41899999999999998</v>
      </c>
      <c r="G9" s="38">
        <f>IF(ISBLANK(comm_deliv), frac_children_health_facility,1)</f>
        <v>0.41899999999999998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</v>
      </c>
      <c r="I14" s="38">
        <f>food_insecure</f>
        <v>0.6</v>
      </c>
      <c r="J14" s="38">
        <f>food_insecure</f>
        <v>0.6</v>
      </c>
      <c r="K14" s="38">
        <f>food_insecure</f>
        <v>0.6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0.54549999999999998</v>
      </c>
      <c r="I17" s="38">
        <f>frac_PW_health_facility</f>
        <v>0.54549999999999998</v>
      </c>
      <c r="J17" s="38">
        <f>frac_PW_health_facility</f>
        <v>0.54549999999999998</v>
      </c>
      <c r="K17" s="38">
        <f>frac_PW_health_facility</f>
        <v>0.54549999999999998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0.23619999999999999</v>
      </c>
      <c r="I18" s="38">
        <f>frac_malaria_risk</f>
        <v>0.23619999999999999</v>
      </c>
      <c r="J18" s="38">
        <f>frac_malaria_risk</f>
        <v>0.23619999999999999</v>
      </c>
      <c r="K18" s="38">
        <f>frac_malaria_risk</f>
        <v>0.23619999999999999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0.34939519999999996</v>
      </c>
      <c r="M24" s="38">
        <f>(1-food_insecure)*(0.49)+food_insecure*(0.7)</f>
        <v>0.61599999999999999</v>
      </c>
      <c r="N24" s="38">
        <f>(1-food_insecure)*(0.49)+food_insecure*(0.7)</f>
        <v>0.61599999999999999</v>
      </c>
      <c r="O24" s="38">
        <f>(1-food_insecure)*(0.49)+food_insecure*(0.7)</f>
        <v>0.61599999999999999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0.14974079999999998</v>
      </c>
      <c r="M25" s="38">
        <f>(1-food_insecure)*(0.21)+food_insecure*(0.3)</f>
        <v>0.26400000000000001</v>
      </c>
      <c r="N25" s="38">
        <f>(1-food_insecure)*(0.21)+food_insecure*(0.3)</f>
        <v>0.26400000000000001</v>
      </c>
      <c r="O25" s="38">
        <f>(1-food_insecure)*(0.21)+food_insecure*(0.3)</f>
        <v>0.26400000000000001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6.8063999999999986E-2</v>
      </c>
      <c r="M26" s="38">
        <f>(1-food_insecure)*(0.3)</f>
        <v>0.12</v>
      </c>
      <c r="N26" s="38">
        <f>(1-food_insecure)*(0.3)</f>
        <v>0.12</v>
      </c>
      <c r="O26" s="38">
        <f>(1-food_insecure)*(0.3)</f>
        <v>0.12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0.43280000000000007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0.23619999999999999</v>
      </c>
      <c r="D33" s="38">
        <f t="shared" si="3"/>
        <v>0.23619999999999999</v>
      </c>
      <c r="E33" s="38">
        <f t="shared" si="3"/>
        <v>0.23619999999999999</v>
      </c>
      <c r="F33" s="38">
        <f t="shared" si="3"/>
        <v>0.23619999999999999</v>
      </c>
      <c r="G33" s="38">
        <f t="shared" si="3"/>
        <v>0.23619999999999999</v>
      </c>
      <c r="H33" s="38">
        <f t="shared" si="3"/>
        <v>0.23619999999999999</v>
      </c>
      <c r="I33" s="38">
        <f t="shared" si="3"/>
        <v>0.23619999999999999</v>
      </c>
      <c r="J33" s="38">
        <f t="shared" si="3"/>
        <v>0.23619999999999999</v>
      </c>
      <c r="K33" s="38">
        <f t="shared" si="3"/>
        <v>0.23619999999999999</v>
      </c>
      <c r="L33" s="38">
        <f t="shared" si="3"/>
        <v>0.23619999999999999</v>
      </c>
      <c r="M33" s="38">
        <f t="shared" si="3"/>
        <v>0.23619999999999999</v>
      </c>
      <c r="N33" s="38">
        <f t="shared" si="3"/>
        <v>0.23619999999999999</v>
      </c>
      <c r="O33" s="38">
        <f t="shared" si="3"/>
        <v>0.23619999999999999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468676.37598071498</v>
      </c>
    </row>
    <row r="8" spans="1:5" ht="15" customHeight="1" x14ac:dyDescent="0.3">
      <c r="B8" s="9" t="s">
        <v>106</v>
      </c>
      <c r="C8" s="106">
        <v>0.6</v>
      </c>
      <c r="D8" s="86"/>
    </row>
    <row r="9" spans="1:5" ht="38.25" customHeight="1" x14ac:dyDescent="0.25">
      <c r="A9" s="92"/>
      <c r="B9" s="12" t="s">
        <v>107</v>
      </c>
      <c r="C9" s="102">
        <v>0.23619999999999999</v>
      </c>
      <c r="D9" s="86"/>
    </row>
    <row r="10" spans="1:5" ht="15" customHeight="1" x14ac:dyDescent="0.25">
      <c r="A10" s="92"/>
      <c r="B10" s="12" t="s">
        <v>105</v>
      </c>
      <c r="C10" s="101">
        <v>0.43280000000000002</v>
      </c>
    </row>
    <row r="11" spans="1:5" ht="15" customHeight="1" x14ac:dyDescent="0.25">
      <c r="A11" s="92"/>
      <c r="B11" s="9" t="s">
        <v>108</v>
      </c>
      <c r="C11" s="101">
        <v>0.54549999999999998</v>
      </c>
      <c r="D11" s="86"/>
    </row>
    <row r="12" spans="1:5" ht="15" customHeight="1" x14ac:dyDescent="0.25">
      <c r="A12" s="92"/>
      <c r="B12" s="9" t="s">
        <v>109</v>
      </c>
      <c r="C12" s="101">
        <v>0.41899999999999998</v>
      </c>
      <c r="D12" s="86"/>
    </row>
    <row r="13" spans="1:5" ht="15" customHeight="1" x14ac:dyDescent="0.25">
      <c r="A13" s="92"/>
      <c r="B13" s="9" t="s">
        <v>110</v>
      </c>
      <c r="C13" s="101">
        <v>0.36099999999999999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0.19309999999999999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0.5081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0.26669999999999999</v>
      </c>
      <c r="D25" s="89"/>
      <c r="E25" s="87"/>
    </row>
    <row r="26" spans="1:6" ht="15" customHeight="1" x14ac:dyDescent="0.3">
      <c r="A26" s="92"/>
      <c r="B26" s="20" t="s">
        <v>104</v>
      </c>
      <c r="C26" s="101">
        <v>3.2099999999999997E-2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0.21360000000000001</v>
      </c>
      <c r="D29" s="86"/>
    </row>
    <row r="30" spans="1:6" ht="14.25" customHeight="1" x14ac:dyDescent="0.3">
      <c r="A30" s="92"/>
      <c r="B30" s="32" t="s">
        <v>76</v>
      </c>
      <c r="C30" s="103">
        <v>0.1178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0.15659999999999999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0.51200000000000001</v>
      </c>
      <c r="D32" s="86"/>
    </row>
    <row r="33" spans="1:5" ht="13.2" x14ac:dyDescent="0.25">
      <c r="B33" s="34" t="s">
        <v>129</v>
      </c>
      <c r="C33" s="111">
        <f>SUM(C29:C32)</f>
        <v>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30.543899999999997</v>
      </c>
      <c r="D37" s="88"/>
      <c r="E37" s="88"/>
    </row>
    <row r="38" spans="1:5" ht="15" customHeight="1" x14ac:dyDescent="0.25">
      <c r="A38" s="92"/>
      <c r="B38" s="18" t="s">
        <v>91</v>
      </c>
      <c r="C38" s="104">
        <v>61.786700000000003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125.91730000000001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0.27060000000000001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107220.3876068792</v>
      </c>
      <c r="C2" s="78">
        <v>144549.28450013304</v>
      </c>
      <c r="D2" s="78">
        <v>205829.51823520294</v>
      </c>
      <c r="E2" s="78">
        <v>156087.93423045881</v>
      </c>
      <c r="F2" s="78">
        <v>93588.292754669586</v>
      </c>
      <c r="G2" s="23">
        <f t="shared" ref="G2:G15" si="0">C2+D2+E2+F2</f>
        <v>600055.02972046437</v>
      </c>
      <c r="H2" s="23">
        <f>(B2 + stillbirth*B2/(1000-stillbirth))/(1-abortion)</f>
        <v>126696.84787710191</v>
      </c>
      <c r="I2" s="23">
        <f t="shared" ref="I2:I13" si="1">G2-H2</f>
        <v>473358.18184336246</v>
      </c>
    </row>
    <row r="3" spans="1:9" ht="15.75" customHeight="1" x14ac:dyDescent="0.25">
      <c r="A3" s="9">
        <v>2018</v>
      </c>
      <c r="B3" s="77">
        <v>110058.8446580554</v>
      </c>
      <c r="C3" s="78">
        <v>150131.39509106099</v>
      </c>
      <c r="D3" s="78">
        <v>212560.63157086275</v>
      </c>
      <c r="E3" s="78">
        <v>161390.35299363764</v>
      </c>
      <c r="F3" s="78">
        <v>96514.141354364343</v>
      </c>
      <c r="G3" s="23">
        <f t="shared" si="0"/>
        <v>620596.52100992575</v>
      </c>
      <c r="H3" s="23">
        <f>(B3 + stillbirth*B3/(1000-stillbirth))/(1-abortion)</f>
        <v>130050.90739176351</v>
      </c>
      <c r="I3" s="23">
        <f t="shared" si="1"/>
        <v>490545.61361816223</v>
      </c>
    </row>
    <row r="4" spans="1:9" ht="15.75" customHeight="1" x14ac:dyDescent="0.25">
      <c r="A4" s="9">
        <v>2019</v>
      </c>
      <c r="B4" s="77">
        <v>112816.49910524789</v>
      </c>
      <c r="C4" s="78">
        <v>155966.01834202494</v>
      </c>
      <c r="D4" s="78">
        <v>219628.13375553256</v>
      </c>
      <c r="E4" s="78">
        <v>166910.84264527395</v>
      </c>
      <c r="F4" s="78">
        <v>99687.854942351929</v>
      </c>
      <c r="G4" s="23">
        <f t="shared" si="0"/>
        <v>642192.84968518338</v>
      </c>
      <c r="H4" s="23">
        <f>(B4 + stillbirth*B4/(1000-stillbirth))/(1-abortion)</f>
        <v>133309.48660222648</v>
      </c>
      <c r="I4" s="23">
        <f t="shared" si="1"/>
        <v>508883.36308295687</v>
      </c>
    </row>
    <row r="5" spans="1:9" ht="15.75" customHeight="1" x14ac:dyDescent="0.25">
      <c r="A5" s="9">
        <v>2020</v>
      </c>
      <c r="B5" s="77">
        <v>115524.83499096506</v>
      </c>
      <c r="C5" s="78">
        <v>162035.50887356879</v>
      </c>
      <c r="D5" s="78">
        <v>227097.84492798834</v>
      </c>
      <c r="E5" s="78">
        <v>172616.58291542146</v>
      </c>
      <c r="F5" s="78">
        <v>103365.50141266582</v>
      </c>
      <c r="G5" s="23">
        <f t="shared" si="0"/>
        <v>665115.43812964438</v>
      </c>
      <c r="H5" s="23">
        <f>(B5 + stillbirth*B5/(1000-stillbirth))/(1-abortion)</f>
        <v>136509.78859116268</v>
      </c>
      <c r="I5" s="23">
        <f t="shared" si="1"/>
        <v>528605.64953848172</v>
      </c>
    </row>
    <row r="6" spans="1:9" ht="15.75" customHeight="1" x14ac:dyDescent="0.25">
      <c r="A6" s="9">
        <v>2021</v>
      </c>
      <c r="B6" s="77">
        <v>118447.53921928286</v>
      </c>
      <c r="C6" s="78">
        <v>168305.51192922689</v>
      </c>
      <c r="D6" s="78">
        <v>235012.78139939863</v>
      </c>
      <c r="E6" s="78">
        <v>178494.09910273371</v>
      </c>
      <c r="F6" s="78">
        <v>106884.9534422321</v>
      </c>
      <c r="G6" s="23">
        <f t="shared" si="0"/>
        <v>688697.34587359137</v>
      </c>
      <c r="H6" s="23">
        <f>(B6 + stillbirth*B6/(1000-stillbirth))/(1-abortion)</f>
        <v>139963.39868593894</v>
      </c>
      <c r="I6" s="23">
        <f t="shared" si="1"/>
        <v>548733.94718765246</v>
      </c>
    </row>
    <row r="7" spans="1:9" ht="15.75" customHeight="1" x14ac:dyDescent="0.25">
      <c r="A7" s="9">
        <v>2022</v>
      </c>
      <c r="B7" s="77">
        <v>121334.54221739429</v>
      </c>
      <c r="C7" s="78">
        <v>174758.17412899947</v>
      </c>
      <c r="D7" s="78">
        <v>243373.52622217382</v>
      </c>
      <c r="E7" s="78">
        <v>184539.07647344621</v>
      </c>
      <c r="F7" s="78">
        <v>110562.38158425633</v>
      </c>
      <c r="G7" s="23">
        <f t="shared" si="0"/>
        <v>713233.15840887581</v>
      </c>
      <c r="H7" s="23">
        <f>(B7 + stillbirth*B7/(1000-stillbirth))/(1-abortion)</f>
        <v>143374.82246304338</v>
      </c>
      <c r="I7" s="23">
        <f t="shared" si="1"/>
        <v>569858.33594583243</v>
      </c>
    </row>
    <row r="8" spans="1:9" ht="15.75" customHeight="1" x14ac:dyDescent="0.25">
      <c r="A8" s="9">
        <v>2023</v>
      </c>
      <c r="B8" s="77">
        <v>124280.4892664596</v>
      </c>
      <c r="C8" s="78">
        <v>181345.17001323658</v>
      </c>
      <c r="D8" s="78">
        <v>252221.31415845064</v>
      </c>
      <c r="E8" s="78">
        <v>190731.00235884261</v>
      </c>
      <c r="F8" s="78">
        <v>114404.05497962775</v>
      </c>
      <c r="G8" s="23">
        <f t="shared" si="0"/>
        <v>738701.54151015752</v>
      </c>
      <c r="H8" s="23">
        <f>(B8 + stillbirth*B8/(1000-stillbirth))/(1-abortion)</f>
        <v>146855.89741026246</v>
      </c>
      <c r="I8" s="23">
        <f t="shared" si="1"/>
        <v>591845.64409989503</v>
      </c>
    </row>
    <row r="9" spans="1:9" ht="15.75" customHeight="1" x14ac:dyDescent="0.25">
      <c r="A9" s="9">
        <v>2024</v>
      </c>
      <c r="B9" s="77">
        <v>127470.67908700874</v>
      </c>
      <c r="C9" s="78">
        <v>188016.6487849679</v>
      </c>
      <c r="D9" s="78">
        <v>261600.78110942661</v>
      </c>
      <c r="E9" s="78">
        <v>197069.73529224205</v>
      </c>
      <c r="F9" s="78">
        <v>118409.91124883501</v>
      </c>
      <c r="G9" s="23">
        <f t="shared" si="0"/>
        <v>765097.07643547154</v>
      </c>
      <c r="H9" s="23">
        <f>(B9 + stillbirth*B9/(1000-stillbirth))/(1-abortion)</f>
        <v>150625.58154790179</v>
      </c>
      <c r="I9" s="23">
        <f t="shared" si="1"/>
        <v>614471.49488756969</v>
      </c>
    </row>
    <row r="10" spans="1:9" ht="15.75" customHeight="1" x14ac:dyDescent="0.25">
      <c r="A10" s="9">
        <v>2025</v>
      </c>
      <c r="B10" s="77">
        <v>130781.81527535344</v>
      </c>
      <c r="C10" s="78">
        <v>194742.31169832966</v>
      </c>
      <c r="D10" s="78">
        <v>271536.67441074381</v>
      </c>
      <c r="E10" s="78">
        <v>203594.28471087595</v>
      </c>
      <c r="F10" s="78">
        <v>122562.8584057721</v>
      </c>
      <c r="G10" s="23">
        <f t="shared" si="0"/>
        <v>792436.12922572158</v>
      </c>
      <c r="H10" s="23">
        <f>(B10 + stillbirth*B10/(1000-stillbirth))/(1-abortion)</f>
        <v>154538.1818221444</v>
      </c>
      <c r="I10" s="23">
        <f t="shared" si="1"/>
        <v>637897.94740357716</v>
      </c>
    </row>
    <row r="11" spans="1:9" ht="15.75" customHeight="1" x14ac:dyDescent="0.25">
      <c r="A11" s="9">
        <v>2026</v>
      </c>
      <c r="B11" s="77">
        <v>134004.58367567608</v>
      </c>
      <c r="C11" s="78">
        <v>201466.83060870116</v>
      </c>
      <c r="D11" s="78">
        <v>281972.50276219303</v>
      </c>
      <c r="E11" s="78">
        <v>210314.80084909181</v>
      </c>
      <c r="F11" s="78">
        <v>126849.64080428018</v>
      </c>
      <c r="G11" s="23">
        <f t="shared" si="0"/>
        <v>820603.77502426622</v>
      </c>
      <c r="H11" s="23">
        <f>(B11 + stillbirth*B11/(1000-stillbirth))/(1-abortion)</f>
        <v>158346.36240115782</v>
      </c>
      <c r="I11" s="23">
        <f t="shared" si="1"/>
        <v>662257.41262310836</v>
      </c>
    </row>
    <row r="12" spans="1:9" ht="15.75" customHeight="1" x14ac:dyDescent="0.25">
      <c r="A12" s="9">
        <v>2027</v>
      </c>
      <c r="B12" s="77">
        <v>137622.48002870637</v>
      </c>
      <c r="C12" s="78">
        <v>208169.23212792727</v>
      </c>
      <c r="D12" s="78">
        <v>292858.9010596922</v>
      </c>
      <c r="E12" s="78">
        <v>217280.26654511769</v>
      </c>
      <c r="F12" s="78">
        <v>131291.71699625874</v>
      </c>
      <c r="G12" s="23">
        <f t="shared" si="0"/>
        <v>849600.11672899593</v>
      </c>
      <c r="H12" s="23">
        <f>(B12 + stillbirth*B12/(1000-stillbirth))/(1-abortion)</f>
        <v>162621.44547169871</v>
      </c>
      <c r="I12" s="23">
        <f t="shared" si="1"/>
        <v>686978.67125729728</v>
      </c>
    </row>
    <row r="13" spans="1:9" ht="15.75" customHeight="1" x14ac:dyDescent="0.25">
      <c r="A13" s="9">
        <v>2028</v>
      </c>
      <c r="B13" s="77">
        <v>140988.27869576195</v>
      </c>
      <c r="C13" s="78">
        <v>214831.66287600819</v>
      </c>
      <c r="D13" s="78">
        <v>304120.04009808658</v>
      </c>
      <c r="E13" s="78">
        <v>224546.03063781763</v>
      </c>
      <c r="F13" s="78">
        <v>135901.25098641825</v>
      </c>
      <c r="G13" s="23">
        <f t="shared" si="0"/>
        <v>879398.98459833069</v>
      </c>
      <c r="H13" s="23">
        <f>(B13 + stillbirth*B13/(1000-stillbirth))/(1-abortion)</f>
        <v>166598.63760113227</v>
      </c>
      <c r="I13" s="23">
        <f t="shared" si="1"/>
        <v>712800.34699719842</v>
      </c>
    </row>
    <row r="14" spans="1:9" ht="15.75" customHeight="1" x14ac:dyDescent="0.25">
      <c r="A14" s="9">
        <v>2029</v>
      </c>
      <c r="B14" s="8">
        <v>144528.43071069635</v>
      </c>
      <c r="C14" s="22">
        <v>221432.83746397329</v>
      </c>
      <c r="D14" s="22">
        <v>315693.79240386619</v>
      </c>
      <c r="E14" s="22">
        <v>232171.75669982019</v>
      </c>
      <c r="F14" s="22">
        <v>140686.1025931871</v>
      </c>
      <c r="G14" s="23">
        <f t="shared" si="0"/>
        <v>909984.4891608468</v>
      </c>
      <c r="H14" s="23">
        <f>(B14 + stillbirth*B14/(1000-stillbirth))/(1-abortion)</f>
        <v>170781.85416384856</v>
      </c>
      <c r="I14" s="23">
        <f t="shared" ref="I14:I15" si="2">G14-H14</f>
        <v>739202.63499699824</v>
      </c>
    </row>
    <row r="15" spans="1:9" ht="15.75" customHeight="1" x14ac:dyDescent="0.25">
      <c r="A15" s="9">
        <v>2030</v>
      </c>
      <c r="B15" s="8">
        <v>149547.10941717026</v>
      </c>
      <c r="C15" s="22">
        <v>227883.45432506627</v>
      </c>
      <c r="D15" s="22">
        <v>327538.69647229026</v>
      </c>
      <c r="E15" s="22">
        <v>240230.79520512163</v>
      </c>
      <c r="F15" s="22">
        <v>145632.95379089503</v>
      </c>
      <c r="G15" s="23">
        <f t="shared" si="0"/>
        <v>941285.89979337319</v>
      </c>
      <c r="H15" s="23">
        <f>(B15 + stillbirth*B15/(1000-stillbirth))/(1-abortion)</f>
        <v>176712.17009359045</v>
      </c>
      <c r="I15" s="23">
        <f t="shared" si="2"/>
        <v>764573.72969978279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74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0.77852869999999996</v>
      </c>
      <c r="D2" s="101">
        <v>0.77852869999999996</v>
      </c>
      <c r="E2" s="101">
        <v>0.7222307</v>
      </c>
      <c r="F2" s="101">
        <v>0.42337930000000001</v>
      </c>
      <c r="G2" s="101">
        <v>0.25911820000000002</v>
      </c>
    </row>
    <row r="3" spans="1:15" ht="15.75" customHeight="1" x14ac:dyDescent="0.25">
      <c r="A3" s="5"/>
      <c r="B3" s="14" t="s">
        <v>118</v>
      </c>
      <c r="C3" s="101">
        <v>0.14000180000000001</v>
      </c>
      <c r="D3" s="101">
        <v>0.14000180000000001</v>
      </c>
      <c r="E3" s="101">
        <v>0.19955880000000001</v>
      </c>
      <c r="F3" s="101">
        <v>0.2496003</v>
      </c>
      <c r="G3" s="101">
        <v>0.19744690000000001</v>
      </c>
    </row>
    <row r="4" spans="1:15" ht="15.75" customHeight="1" x14ac:dyDescent="0.25">
      <c r="A4" s="5"/>
      <c r="B4" s="14" t="s">
        <v>116</v>
      </c>
      <c r="C4" s="101">
        <v>7.4464799999999998E-2</v>
      </c>
      <c r="D4" s="101">
        <v>7.4464799999999998E-2</v>
      </c>
      <c r="E4" s="101">
        <v>3.91052E-2</v>
      </c>
      <c r="F4" s="101">
        <v>0.1234437</v>
      </c>
      <c r="G4" s="101">
        <v>0.2706054</v>
      </c>
    </row>
    <row r="5" spans="1:15" ht="15.75" customHeight="1" x14ac:dyDescent="0.25">
      <c r="A5" s="5"/>
      <c r="B5" s="14" t="s">
        <v>119</v>
      </c>
      <c r="C5" s="101">
        <v>7.0045999999999997E-3</v>
      </c>
      <c r="D5" s="101">
        <v>7.0045999999999997E-3</v>
      </c>
      <c r="E5" s="101">
        <v>3.91052E-2</v>
      </c>
      <c r="F5" s="101">
        <v>0.2035767</v>
      </c>
      <c r="G5" s="101">
        <v>0.27282960000000001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0.74409990000000004</v>
      </c>
      <c r="D8" s="101">
        <v>0.74409990000000004</v>
      </c>
      <c r="E8" s="101">
        <v>0.75123640000000003</v>
      </c>
      <c r="F8" s="101">
        <v>0.71251350000000002</v>
      </c>
      <c r="G8" s="101">
        <v>0.82049510000000003</v>
      </c>
    </row>
    <row r="9" spans="1:15" ht="15.75" customHeight="1" x14ac:dyDescent="0.25">
      <c r="B9" s="9" t="s">
        <v>121</v>
      </c>
      <c r="C9" s="101">
        <v>0.13748540000000001</v>
      </c>
      <c r="D9" s="101">
        <v>0.13748540000000001</v>
      </c>
      <c r="E9" s="101">
        <v>0.14234469999999999</v>
      </c>
      <c r="F9" s="101">
        <v>0.20263049999999999</v>
      </c>
      <c r="G9" s="101">
        <v>0.13868240000000001</v>
      </c>
    </row>
    <row r="10" spans="1:15" ht="15.75" customHeight="1" x14ac:dyDescent="0.25">
      <c r="B10" s="9" t="s">
        <v>122</v>
      </c>
      <c r="C10" s="101">
        <v>4.5146400000000003E-2</v>
      </c>
      <c r="D10" s="101">
        <v>4.5146400000000003E-2</v>
      </c>
      <c r="E10" s="101">
        <v>8.0215300000000003E-2</v>
      </c>
      <c r="F10" s="101">
        <v>7.9449500000000006E-2</v>
      </c>
      <c r="G10" s="101">
        <v>2.7710499999999999E-2</v>
      </c>
    </row>
    <row r="11" spans="1:15" ht="15.75" customHeight="1" x14ac:dyDescent="0.25">
      <c r="B11" s="9" t="s">
        <v>123</v>
      </c>
      <c r="C11" s="101">
        <v>7.3268299999999995E-2</v>
      </c>
      <c r="D11" s="101">
        <v>7.3268299999999995E-2</v>
      </c>
      <c r="E11" s="101">
        <v>2.6203500000000001E-2</v>
      </c>
      <c r="F11" s="101">
        <v>5.4063999999999996E-3</v>
      </c>
      <c r="G11" s="101">
        <v>1.31121E-2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0.72760000000000002</v>
      </c>
      <c r="D14" s="101">
        <v>0.72760000000000002</v>
      </c>
      <c r="E14" s="101">
        <v>0.72760000000000002</v>
      </c>
      <c r="F14" s="101">
        <v>0.61929999999999996</v>
      </c>
      <c r="G14" s="101">
        <v>0.48159999999999997</v>
      </c>
      <c r="H14" s="108">
        <v>0.53320000000000001</v>
      </c>
      <c r="I14" s="108">
        <v>0.35039999999999999</v>
      </c>
      <c r="J14" s="108">
        <v>0.22700000000000001</v>
      </c>
      <c r="K14" s="108">
        <v>1</v>
      </c>
      <c r="L14" s="108">
        <v>0.37959999999999999</v>
      </c>
      <c r="M14" s="108">
        <v>0.26629999999999998</v>
      </c>
      <c r="N14" s="108">
        <v>0.22670000000000001</v>
      </c>
      <c r="O14" s="108">
        <v>0.19539999999999999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0.31665152000000002</v>
      </c>
      <c r="D15" s="35">
        <f t="shared" si="0"/>
        <v>0.31665152000000002</v>
      </c>
      <c r="E15" s="35">
        <f t="shared" si="0"/>
        <v>0.31665152000000002</v>
      </c>
      <c r="F15" s="35">
        <f t="shared" si="0"/>
        <v>0.26951935999999999</v>
      </c>
      <c r="G15" s="35">
        <f t="shared" si="0"/>
        <v>0.20959231999999997</v>
      </c>
      <c r="H15" s="35">
        <f t="shared" si="0"/>
        <v>0.23204864</v>
      </c>
      <c r="I15" s="35">
        <f t="shared" si="0"/>
        <v>0.15249407999999998</v>
      </c>
      <c r="J15" s="35">
        <f t="shared" si="0"/>
        <v>9.87904E-2</v>
      </c>
      <c r="K15" s="35">
        <f t="shared" si="0"/>
        <v>0.43519999999999998</v>
      </c>
      <c r="L15" s="35">
        <f t="shared" si="0"/>
        <v>0.16520191999999997</v>
      </c>
      <c r="M15" s="35">
        <f t="shared" si="0"/>
        <v>0.11589375999999998</v>
      </c>
      <c r="N15" s="35">
        <f t="shared" si="0"/>
        <v>9.8659839999999999E-2</v>
      </c>
      <c r="O15" s="35">
        <f t="shared" si="0"/>
        <v>8.5038079999999988E-2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1</v>
      </c>
      <c r="D2" s="101">
        <v>0.64204629999999996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</v>
      </c>
      <c r="D3" s="109">
        <v>0.13919690000000001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0.2187567</v>
      </c>
      <c r="E4" s="103">
        <v>1</v>
      </c>
      <c r="F4" s="103">
        <v>0.82804690000000003</v>
      </c>
      <c r="G4" s="103">
        <v>5.7929899999999999E-2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9.9999999947364415E-8</v>
      </c>
      <c r="E5" s="35">
        <f t="shared" si="0"/>
        <v>0</v>
      </c>
      <c r="F5" s="35">
        <f t="shared" si="0"/>
        <v>0.17195309999999997</v>
      </c>
      <c r="G5" s="35">
        <f t="shared" si="0"/>
        <v>0.94207010000000002</v>
      </c>
    </row>
    <row r="7" spans="1:7" x14ac:dyDescent="0.25">
      <c r="E7" s="15"/>
      <c r="F7" s="15"/>
      <c r="G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2018-11-14T07:02:47Z</dcterms:modified>
</cp:coreProperties>
</file>