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"/>
    </mc:Choice>
  </mc:AlternateContent>
  <bookViews>
    <workbookView xWindow="-324" yWindow="564" windowWidth="25596" windowHeight="15540" tabRatio="961" firstSheet="1" activeTab="10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M23" i="21" l="1"/>
  <c r="N23" i="21"/>
  <c r="O23" i="21"/>
  <c r="L23" i="21"/>
  <c r="C33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20" i="56" l="1"/>
  <c r="D19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<sst xmlns="http://schemas.openxmlformats.org/spreadsheetml/2006/main" count="378" uniqueCount="210">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</sst>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" fontId="9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167" fontId="20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0" fontId="4" fillId="2" borderId="2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0" sqref="C10"/>
    </sheetView>
  </sheetViews>
  <sheetFormatPr defaultColWidth="14.44140625" defaultRowHeight="15.75" customHeight="1" x14ac:dyDescent="0.25"/>
  <cols>
    <col min="1" max="1" width="27.6640625" style="13" customWidth="1"/>
    <col min="2" max="2" width="38.6640625" style="17" customWidth="1"/>
    <col min="3" max="16384" width="14.44140625" style="13"/>
  </cols>
  <sheetData>
    <row r="1" spans="1:3" ht="16.05" customHeight="1" x14ac:dyDescent="0.25">
      <c r="A1" s="1" t="s">
        <v>100</v>
      </c>
      <c r="B1" s="43" t="s">
        <v>164</v>
      </c>
      <c r="C1" s="43" t="s">
        <v>165</v>
      </c>
    </row>
    <row r="2" spans="1:3" ht="16.05" customHeight="1" x14ac:dyDescent="0.25">
      <c r="A2" s="13" t="s">
        <v>193</v>
      </c>
      <c r="B2" s="43"/>
      <c r="C2" s="43"/>
    </row>
    <row r="3" spans="1:3" ht="16.05" customHeight="1" x14ac:dyDescent="0.25">
      <c r="A3" s="1"/>
      <c r="B3" s="7" t="s">
        <v>195</v>
      </c>
      <c r="C3" s="78">
        <v>2017</v>
      </c>
    </row>
    <row r="4" spans="1:3" ht="16.05" customHeight="1" x14ac:dyDescent="0.25">
      <c r="A4" s="1"/>
      <c r="B4" s="10" t="s">
        <v>194</v>
      </c>
      <c r="C4" s="79">
        <v>2030</v>
      </c>
    </row>
    <row r="5" spans="1:3" ht="16.05" customHeight="1" x14ac:dyDescent="0.25">
      <c r="A5" s="1"/>
      <c r="B5" s="43"/>
      <c r="C5" s="43"/>
    </row>
    <row r="6" spans="1:3" ht="15" customHeight="1" x14ac:dyDescent="0.25">
      <c r="A6" s="13" t="s">
        <v>48</v>
      </c>
    </row>
    <row r="7" spans="1:3" ht="15" customHeight="1" x14ac:dyDescent="0.25">
      <c r="B7" s="17" t="s">
        <v>209</v>
      </c>
      <c r="C7" s="77"/>
    </row>
    <row r="8" spans="1:3" ht="15" customHeight="1" x14ac:dyDescent="0.25">
      <c r="B8" s="7" t="s">
        <v>106</v>
      </c>
      <c r="C8" s="72"/>
    </row>
    <row r="9" spans="1:3" ht="15" customHeight="1" x14ac:dyDescent="0.25">
      <c r="B9" s="10" t="s">
        <v>107</v>
      </c>
      <c r="C9" s="73"/>
    </row>
    <row r="10" spans="1:3" ht="15" customHeight="1" x14ac:dyDescent="0.25">
      <c r="B10" s="10" t="s">
        <v>105</v>
      </c>
      <c r="C10" s="73"/>
    </row>
    <row r="11" spans="1:3" ht="15" customHeight="1" x14ac:dyDescent="0.25">
      <c r="B11" s="7" t="s">
        <v>108</v>
      </c>
      <c r="C11" s="72"/>
    </row>
    <row r="12" spans="1:3" ht="15" customHeight="1" x14ac:dyDescent="0.25">
      <c r="B12" s="7" t="s">
        <v>109</v>
      </c>
      <c r="C12" s="72"/>
    </row>
    <row r="13" spans="1:3" ht="15" customHeight="1" x14ac:dyDescent="0.25">
      <c r="B13" s="7" t="s">
        <v>110</v>
      </c>
      <c r="C13" s="72"/>
    </row>
    <row r="14" spans="1:3" ht="15" customHeight="1" x14ac:dyDescent="0.25">
      <c r="B14" s="13"/>
    </row>
    <row r="15" spans="1:3" ht="15" customHeight="1" x14ac:dyDescent="0.25">
      <c r="A15" s="13" t="s">
        <v>30</v>
      </c>
      <c r="B15" s="20"/>
      <c r="C15" s="3"/>
    </row>
    <row r="16" spans="1:3" ht="15" customHeight="1" x14ac:dyDescent="0.25">
      <c r="B16" s="10" t="s">
        <v>94</v>
      </c>
      <c r="C16" s="73"/>
    </row>
    <row r="17" spans="1:3" ht="15" customHeight="1" x14ac:dyDescent="0.25">
      <c r="B17" s="10" t="s">
        <v>95</v>
      </c>
      <c r="C17" s="73"/>
    </row>
    <row r="18" spans="1:3" ht="15" customHeight="1" x14ac:dyDescent="0.25">
      <c r="B18" s="10" t="s">
        <v>96</v>
      </c>
      <c r="C18" s="73"/>
    </row>
    <row r="19" spans="1:3" ht="15" customHeight="1" x14ac:dyDescent="0.25">
      <c r="B19" s="10" t="s">
        <v>97</v>
      </c>
      <c r="C19" s="73"/>
    </row>
    <row r="20" spans="1:3" ht="15" customHeight="1" x14ac:dyDescent="0.25">
      <c r="B20" s="10" t="s">
        <v>98</v>
      </c>
      <c r="C20" s="76">
        <f>1-frac_rice-frac_wheat-frac_maize</f>
        <v>1</v>
      </c>
    </row>
    <row r="21" spans="1:3" ht="15" customHeight="1" x14ac:dyDescent="0.25">
      <c r="B21" s="13"/>
    </row>
    <row r="22" spans="1:3" ht="15" customHeight="1" x14ac:dyDescent="0.25">
      <c r="A22" s="13" t="s">
        <v>99</v>
      </c>
    </row>
    <row r="23" spans="1:3" ht="15" customHeight="1" x14ac:dyDescent="0.25">
      <c r="B23" s="21" t="s">
        <v>101</v>
      </c>
      <c r="C23" s="73"/>
    </row>
    <row r="24" spans="1:3" ht="15" customHeight="1" x14ac:dyDescent="0.25">
      <c r="B24" s="21" t="s">
        <v>102</v>
      </c>
      <c r="C24" s="73"/>
    </row>
    <row r="25" spans="1:3" ht="15" customHeight="1" x14ac:dyDescent="0.25">
      <c r="B25" s="21" t="s">
        <v>103</v>
      </c>
      <c r="C25" s="73"/>
    </row>
    <row r="26" spans="1:3" ht="15" customHeight="1" x14ac:dyDescent="0.25">
      <c r="B26" s="21" t="s">
        <v>104</v>
      </c>
      <c r="C26" s="73"/>
    </row>
    <row r="27" spans="1:3" ht="15" customHeight="1" x14ac:dyDescent="0.25">
      <c r="B27" s="21"/>
      <c r="C27" s="21"/>
    </row>
    <row r="28" spans="1:3" ht="15" customHeight="1" x14ac:dyDescent="0.25">
      <c r="A28" s="13" t="s">
        <v>200</v>
      </c>
      <c r="B28" s="21"/>
      <c r="C28" s="21"/>
    </row>
    <row r="29" spans="1:3" ht="14.25" customHeight="1" x14ac:dyDescent="0.25">
      <c r="B29" s="32" t="s">
        <v>75</v>
      </c>
      <c r="C29" s="75"/>
    </row>
    <row r="30" spans="1:3" ht="14.25" customHeight="1" x14ac:dyDescent="0.25">
      <c r="B30" s="32" t="s">
        <v>76</v>
      </c>
      <c r="C30" s="75"/>
    </row>
    <row r="31" spans="1:3" ht="14.25" customHeight="1" x14ac:dyDescent="0.25">
      <c r="B31" s="32" t="s">
        <v>77</v>
      </c>
      <c r="C31" s="75"/>
    </row>
    <row r="32" spans="1:3" ht="14.25" customHeight="1" x14ac:dyDescent="0.25">
      <c r="B32" s="32" t="s">
        <v>78</v>
      </c>
      <c r="C32" s="75"/>
    </row>
    <row r="33" spans="1:5" ht="13.2" x14ac:dyDescent="0.25">
      <c r="B33" s="34" t="s">
        <v>129</v>
      </c>
      <c r="C33" s="99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3" t="s">
        <v>74</v>
      </c>
      <c r="B36" s="7"/>
      <c r="C36" s="14"/>
    </row>
    <row r="37" spans="1:5" ht="15" customHeight="1" x14ac:dyDescent="0.25">
      <c r="B37" s="44" t="s">
        <v>92</v>
      </c>
      <c r="C37" s="74"/>
    </row>
    <row r="38" spans="1:5" ht="15" customHeight="1" x14ac:dyDescent="0.25">
      <c r="B38" s="17" t="s">
        <v>91</v>
      </c>
      <c r="C38" s="74"/>
      <c r="D38" s="18"/>
      <c r="E38" s="19"/>
    </row>
    <row r="39" spans="1:5" ht="15" customHeight="1" x14ac:dyDescent="0.25">
      <c r="B39" s="17" t="s">
        <v>90</v>
      </c>
      <c r="C39" s="74"/>
      <c r="D39" s="18"/>
      <c r="E39" s="18"/>
    </row>
    <row r="40" spans="1:5" ht="15" customHeight="1" x14ac:dyDescent="0.25">
      <c r="B40" s="17" t="s">
        <v>171</v>
      </c>
      <c r="C40" s="74"/>
    </row>
    <row r="41" spans="1:5" ht="15" customHeight="1" x14ac:dyDescent="0.25">
      <c r="B41" s="17" t="s">
        <v>89</v>
      </c>
      <c r="C41" s="73"/>
    </row>
    <row r="42" spans="1:5" ht="15" customHeight="1" x14ac:dyDescent="0.25">
      <c r="B42" s="44" t="s">
        <v>93</v>
      </c>
      <c r="C42" s="74"/>
    </row>
    <row r="43" spans="1:5" ht="15.75" customHeight="1" x14ac:dyDescent="0.25">
      <c r="D43" s="18"/>
    </row>
    <row r="44" spans="1:5" ht="15.75" customHeight="1" x14ac:dyDescent="0.25">
      <c r="A44" s="13" t="s">
        <v>133</v>
      </c>
      <c r="D44" s="18"/>
    </row>
    <row r="45" spans="1:5" ht="15.75" customHeight="1" x14ac:dyDescent="0.25">
      <c r="B45" s="17" t="s">
        <v>9</v>
      </c>
      <c r="C45" s="73"/>
      <c r="D45" s="18"/>
    </row>
    <row r="46" spans="1:5" ht="15.75" customHeight="1" x14ac:dyDescent="0.25">
      <c r="B46" s="17" t="s">
        <v>11</v>
      </c>
      <c r="C46" s="73"/>
      <c r="D46" s="18"/>
    </row>
    <row r="47" spans="1:5" ht="15.75" customHeight="1" x14ac:dyDescent="0.25">
      <c r="B47" s="17" t="s">
        <v>12</v>
      </c>
      <c r="C47" s="73"/>
      <c r="D47" s="18"/>
      <c r="E47" s="19"/>
    </row>
    <row r="48" spans="1:5" ht="15" customHeight="1" x14ac:dyDescent="0.25">
      <c r="B48" s="17" t="s">
        <v>26</v>
      </c>
      <c r="C48" s="76">
        <f>1-term_SGA-preterm_AGA-preterm_SGA</f>
        <v>1</v>
      </c>
      <c r="D48" s="18"/>
      <c r="E48" s="18"/>
    </row>
    <row r="49" spans="1:4" ht="15.75" customHeight="1" x14ac:dyDescent="0.25">
      <c r="D49" s="18"/>
    </row>
    <row r="50" spans="1:4" ht="15.75" customHeight="1" x14ac:dyDescent="0.25">
      <c r="A50" s="13" t="s">
        <v>72</v>
      </c>
      <c r="D50" s="18"/>
    </row>
    <row r="51" spans="1:4" ht="15.75" customHeight="1" x14ac:dyDescent="0.25">
      <c r="B51" s="17" t="s">
        <v>124</v>
      </c>
      <c r="C51" s="71"/>
      <c r="D51" s="18"/>
    </row>
    <row r="52" spans="1:4" ht="15" customHeight="1" x14ac:dyDescent="0.25">
      <c r="B52" s="17" t="s">
        <v>125</v>
      </c>
      <c r="C52" s="71"/>
    </row>
    <row r="53" spans="1:4" ht="15.75" customHeight="1" x14ac:dyDescent="0.25">
      <c r="B53" s="17" t="s">
        <v>126</v>
      </c>
      <c r="C53" s="71"/>
    </row>
    <row r="54" spans="1:4" ht="15.75" customHeight="1" x14ac:dyDescent="0.25">
      <c r="B54" s="17" t="s">
        <v>127</v>
      </c>
      <c r="C54" s="71"/>
    </row>
    <row r="55" spans="1:4" ht="15.75" customHeight="1" x14ac:dyDescent="0.25">
      <c r="B55" s="17" t="s">
        <v>128</v>
      </c>
      <c r="C55" s="71"/>
    </row>
    <row r="57" spans="1:4" ht="15.75" customHeight="1" x14ac:dyDescent="0.25">
      <c r="A57" s="13" t="s">
        <v>134</v>
      </c>
    </row>
    <row r="58" spans="1:4" ht="15.75" customHeight="1" x14ac:dyDescent="0.25">
      <c r="B58" s="7" t="s">
        <v>111</v>
      </c>
      <c r="C58" s="72">
        <v>0.2</v>
      </c>
    </row>
    <row r="59" spans="1:4" ht="15.75" customHeight="1" x14ac:dyDescent="0.25">
      <c r="B59" s="17" t="s">
        <v>132</v>
      </c>
      <c r="C59" s="72"/>
    </row>
    <row r="63" spans="1:4" ht="15.75" customHeight="1" x14ac:dyDescent="0.25">
      <c r="A63" s="4"/>
    </row>
  </sheetData>
  <sheetProtection algorithmName="SHA-512" hashValue="ZmFHu+asAjc9o/ZQi60gz4I/KSQ1N/JG87lXWGVxG4PWyvszJScvaHzl72qMLNDYOp/nw/1tbeh6VRqPtQ60ZQ==" saltValue="8VVhKwlYtQCeH0+7hE9P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77734375" defaultRowHeight="15.6" x14ac:dyDescent="0.3"/>
  <cols>
    <col min="1" max="1" width="18.6640625" style="58" customWidth="1"/>
    <col min="2" max="16384" width="10.77734375" style="58"/>
  </cols>
  <sheetData>
    <row r="1" spans="1:5" ht="53.4" x14ac:dyDescent="0.3">
      <c r="A1" s="63" t="s">
        <v>196</v>
      </c>
      <c r="B1" s="62" t="s">
        <v>179</v>
      </c>
      <c r="C1" s="62" t="s">
        <v>178</v>
      </c>
      <c r="D1" s="62" t="s">
        <v>177</v>
      </c>
      <c r="E1" s="62" t="s">
        <v>176</v>
      </c>
    </row>
    <row r="2" spans="1:5" x14ac:dyDescent="0.3">
      <c r="A2" s="61" t="s">
        <v>164</v>
      </c>
      <c r="B2" s="60" t="s">
        <v>32</v>
      </c>
      <c r="C2" s="93"/>
      <c r="D2" s="93"/>
      <c r="E2" s="93"/>
    </row>
    <row r="3" spans="1:5" x14ac:dyDescent="0.3">
      <c r="A3" s="60"/>
      <c r="B3" s="60" t="s">
        <v>1</v>
      </c>
      <c r="C3" s="93"/>
      <c r="D3" s="93"/>
      <c r="E3" s="93"/>
    </row>
    <row r="4" spans="1:5" x14ac:dyDescent="0.3">
      <c r="A4" s="60"/>
      <c r="B4" s="60" t="s">
        <v>2</v>
      </c>
      <c r="C4" s="93"/>
      <c r="D4" s="93"/>
      <c r="E4" s="93"/>
    </row>
    <row r="5" spans="1:5" x14ac:dyDescent="0.3">
      <c r="A5" s="60"/>
      <c r="B5" s="60" t="s">
        <v>3</v>
      </c>
      <c r="C5" s="93"/>
      <c r="D5" s="93"/>
      <c r="E5" s="93"/>
    </row>
    <row r="6" spans="1:5" x14ac:dyDescent="0.3">
      <c r="A6" s="60"/>
      <c r="B6" s="60" t="s">
        <v>4</v>
      </c>
      <c r="C6" s="93"/>
      <c r="D6" s="93"/>
      <c r="E6" s="93"/>
    </row>
    <row r="9" spans="1:5" x14ac:dyDescent="0.3">
      <c r="C9" s="59"/>
    </row>
  </sheetData>
  <sheetProtection algorithmName="SHA-512" hashValue="4vfqaHkXQm0illqYKouzCmurJk4RujtKyFFMQxAsKPfEFRNgtxfQqY32HbgIsCzQy0lW38GC3qT7UfL+ghc+hw==" saltValue="aMU9mn9ksNfDCOgOXBJMDQ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6"/>
  <sheetViews>
    <sheetView tabSelected="1" workbookViewId="0">
      <selection activeCell="B3" sqref="B3"/>
    </sheetView>
  </sheetViews>
  <sheetFormatPr defaultColWidth="11.44140625" defaultRowHeight="13.2" x14ac:dyDescent="0.25"/>
  <cols>
    <col min="1" max="1" width="53" style="55" bestFit="1" customWidth="1"/>
    <col min="2" max="2" width="47.77734375" style="37" customWidth="1"/>
    <col min="3" max="3" width="42.44140625" style="37" customWidth="1"/>
    <col min="4" max="16384" width="11.44140625" style="37"/>
  </cols>
  <sheetData>
    <row r="1" spans="1:3" x14ac:dyDescent="0.25">
      <c r="A1" s="42" t="s">
        <v>69</v>
      </c>
      <c r="B1" s="42" t="s">
        <v>182</v>
      </c>
      <c r="C1" s="42" t="s">
        <v>181</v>
      </c>
    </row>
    <row r="2" spans="1:3" x14ac:dyDescent="0.25">
      <c r="A2" s="96" t="s">
        <v>189</v>
      </c>
      <c r="B2" s="88" t="s">
        <v>59</v>
      </c>
      <c r="C2" s="88"/>
    </row>
    <row r="3" spans="1:3" x14ac:dyDescent="0.25">
      <c r="A3" s="96" t="s">
        <v>207</v>
      </c>
      <c r="B3" s="88" t="s">
        <v>59</v>
      </c>
      <c r="C3" s="88"/>
    </row>
    <row r="4" spans="1:3" x14ac:dyDescent="0.25">
      <c r="A4" s="97" t="s">
        <v>58</v>
      </c>
      <c r="B4" s="88" t="s">
        <v>136</v>
      </c>
      <c r="C4" s="88"/>
    </row>
    <row r="5" spans="1:3" x14ac:dyDescent="0.25">
      <c r="A5" s="97" t="s">
        <v>137</v>
      </c>
      <c r="B5" s="88" t="s">
        <v>136</v>
      </c>
      <c r="C5" s="88"/>
    </row>
    <row r="6" spans="1:3" x14ac:dyDescent="0.25">
      <c r="A6" s="97"/>
      <c r="B6" s="95"/>
      <c r="C6" s="95"/>
    </row>
    <row r="7" spans="1:3" x14ac:dyDescent="0.25">
      <c r="A7" s="97"/>
      <c r="B7" s="95"/>
      <c r="C7" s="95"/>
    </row>
    <row r="8" spans="1:3" x14ac:dyDescent="0.25">
      <c r="A8" s="97"/>
      <c r="B8" s="95"/>
      <c r="C8" s="95"/>
    </row>
    <row r="9" spans="1:3" x14ac:dyDescent="0.25">
      <c r="A9" s="97"/>
      <c r="B9" s="95"/>
      <c r="C9" s="95"/>
    </row>
    <row r="10" spans="1:3" x14ac:dyDescent="0.25">
      <c r="A10" s="97"/>
      <c r="B10" s="95"/>
      <c r="C10" s="95"/>
    </row>
    <row r="11" spans="1:3" x14ac:dyDescent="0.25">
      <c r="A11" s="98"/>
      <c r="B11" s="95"/>
      <c r="C11" s="95"/>
    </row>
    <row r="12" spans="1:3" x14ac:dyDescent="0.25">
      <c r="A12" s="98"/>
      <c r="B12" s="95"/>
      <c r="C12" s="95"/>
    </row>
    <row r="13" spans="1:3" x14ac:dyDescent="0.25">
      <c r="A13" s="98"/>
      <c r="B13" s="95"/>
      <c r="C13" s="95"/>
    </row>
    <row r="14" spans="1:3" x14ac:dyDescent="0.25">
      <c r="A14" s="98"/>
      <c r="B14" s="95"/>
      <c r="C14" s="95"/>
    </row>
    <row r="15" spans="1:3" x14ac:dyDescent="0.25">
      <c r="A15" s="98"/>
      <c r="B15" s="95"/>
      <c r="C15" s="95"/>
    </row>
    <row r="16" spans="1:3" x14ac:dyDescent="0.25">
      <c r="A16" s="98"/>
      <c r="B16" s="95"/>
      <c r="C16" s="95"/>
    </row>
    <row r="17" spans="1:3" x14ac:dyDescent="0.25">
      <c r="A17" s="98"/>
      <c r="B17" s="95"/>
      <c r="C17" s="95"/>
    </row>
    <row r="18" spans="1:3" x14ac:dyDescent="0.25">
      <c r="A18" s="98"/>
      <c r="B18" s="95"/>
      <c r="C18" s="95"/>
    </row>
    <row r="19" spans="1:3" x14ac:dyDescent="0.25">
      <c r="A19" s="97"/>
      <c r="B19" s="95"/>
      <c r="C19" s="95"/>
    </row>
    <row r="20" spans="1:3" x14ac:dyDescent="0.25">
      <c r="A20" s="97"/>
      <c r="B20" s="95"/>
      <c r="C20" s="95"/>
    </row>
    <row r="21" spans="1:3" x14ac:dyDescent="0.25">
      <c r="A21" s="97"/>
      <c r="B21" s="95"/>
      <c r="C21" s="95"/>
    </row>
    <row r="22" spans="1:3" x14ac:dyDescent="0.25">
      <c r="A22" s="97"/>
      <c r="B22" s="95"/>
      <c r="C22" s="95"/>
    </row>
    <row r="23" spans="1:3" x14ac:dyDescent="0.25">
      <c r="B23" s="95"/>
      <c r="C23" s="95"/>
    </row>
    <row r="24" spans="1:3" x14ac:dyDescent="0.25">
      <c r="B24" s="95"/>
      <c r="C24" s="95"/>
    </row>
    <row r="25" spans="1:3" x14ac:dyDescent="0.25">
      <c r="B25" s="95"/>
      <c r="C25" s="95"/>
    </row>
    <row r="26" spans="1:3" x14ac:dyDescent="0.25">
      <c r="B26" s="95"/>
      <c r="C26" s="95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3" sqref="A3"/>
    </sheetView>
  </sheetViews>
  <sheetFormatPr defaultColWidth="11.44140625" defaultRowHeight="13.2" x14ac:dyDescent="0.25"/>
  <cols>
    <col min="1" max="1" width="30.109375" style="37" customWidth="1"/>
    <col min="2" max="16384" width="11.44140625" style="37"/>
  </cols>
  <sheetData>
    <row r="1" spans="1:1" x14ac:dyDescent="0.25">
      <c r="A1" s="42" t="s">
        <v>69</v>
      </c>
    </row>
    <row r="2" spans="1:1" x14ac:dyDescent="0.25">
      <c r="A2" s="50" t="s">
        <v>198</v>
      </c>
    </row>
    <row r="3" spans="1:1" x14ac:dyDescent="0.25">
      <c r="A3" s="50" t="s">
        <v>57</v>
      </c>
    </row>
    <row r="4" spans="1:1" x14ac:dyDescent="0.25">
      <c r="A4" s="50" t="s">
        <v>34</v>
      </c>
    </row>
    <row r="5" spans="1:1" x14ac:dyDescent="0.25">
      <c r="A5" s="50" t="s">
        <v>83</v>
      </c>
    </row>
    <row r="6" spans="1:1" x14ac:dyDescent="0.25">
      <c r="A6" s="50" t="s">
        <v>82</v>
      </c>
    </row>
    <row r="7" spans="1:1" x14ac:dyDescent="0.25">
      <c r="A7" s="50" t="s">
        <v>81</v>
      </c>
    </row>
    <row r="8" spans="1:1" x14ac:dyDescent="0.25">
      <c r="A8" s="50" t="s">
        <v>79</v>
      </c>
    </row>
    <row r="9" spans="1:1" x14ac:dyDescent="0.25">
      <c r="A9" s="50" t="s">
        <v>80</v>
      </c>
    </row>
    <row r="10" spans="1:1" x14ac:dyDescent="0.25">
      <c r="A10" s="50"/>
    </row>
    <row r="11" spans="1:1" x14ac:dyDescent="0.25">
      <c r="A11" s="50"/>
    </row>
    <row r="12" spans="1:1" x14ac:dyDescent="0.25">
      <c r="A12" s="50"/>
    </row>
    <row r="13" spans="1:1" x14ac:dyDescent="0.25">
      <c r="A13" s="50"/>
    </row>
    <row r="14" spans="1:1" x14ac:dyDescent="0.25">
      <c r="A14" s="50"/>
    </row>
    <row r="15" spans="1:1" x14ac:dyDescent="0.25">
      <c r="A15" s="50"/>
    </row>
    <row r="16" spans="1:1" x14ac:dyDescent="0.25">
      <c r="A16" s="50"/>
    </row>
    <row r="17" spans="1:1" x14ac:dyDescent="0.25">
      <c r="A17" s="50"/>
    </row>
    <row r="18" spans="1:1" x14ac:dyDescent="0.25">
      <c r="A18" s="50"/>
    </row>
    <row r="19" spans="1:1" x14ac:dyDescent="0.25">
      <c r="A19" s="50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0</v>
      </c>
      <c r="C2" s="28">
        <f>'Baseline year population inputs'!C52</f>
        <v>0</v>
      </c>
      <c r="D2" s="28">
        <f>'Baseline year population inputs'!C53</f>
        <v>0</v>
      </c>
      <c r="E2" s="28">
        <f>'Baseline year population inputs'!C54</f>
        <v>0</v>
      </c>
      <c r="F2" s="28">
        <f>'Baseline year population inputs'!C55</f>
        <v>0</v>
      </c>
    </row>
    <row r="3" spans="1:6" ht="15.75" customHeight="1" x14ac:dyDescent="0.25">
      <c r="A3" s="3" t="s">
        <v>65</v>
      </c>
      <c r="B3" s="28">
        <f>frac_mam_1month * 2.6</f>
        <v>0</v>
      </c>
      <c r="C3" s="28">
        <f>frac_mam_1_5months * 2.6</f>
        <v>0</v>
      </c>
      <c r="D3" s="28">
        <f>frac_mam_6_11months * 2.6</f>
        <v>0</v>
      </c>
      <c r="E3" s="28">
        <f>frac_mam_12_23months * 2.6</f>
        <v>0</v>
      </c>
      <c r="F3" s="28">
        <f>frac_mam_24_59months * 2.6</f>
        <v>0</v>
      </c>
    </row>
    <row r="4" spans="1:6" ht="15.75" customHeight="1" x14ac:dyDescent="0.25">
      <c r="A4" s="3" t="s">
        <v>66</v>
      </c>
      <c r="B4" s="28">
        <f>frac_sam_1month * 2.6</f>
        <v>0</v>
      </c>
      <c r="C4" s="28">
        <f>frac_sam_1_5months * 2.6</f>
        <v>0</v>
      </c>
      <c r="D4" s="28">
        <f>frac_sam_6_11months * 2.6</f>
        <v>0</v>
      </c>
      <c r="E4" s="28">
        <f>frac_sam_12_23months * 2.6</f>
        <v>0</v>
      </c>
      <c r="F4" s="28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2" t="s">
        <v>61</v>
      </c>
      <c r="C2" s="101">
        <v>0</v>
      </c>
      <c r="D2" s="101">
        <f>food_insecure</f>
        <v>0</v>
      </c>
      <c r="E2" s="101">
        <f>food_insecure</f>
        <v>0</v>
      </c>
      <c r="F2" s="101">
        <f>food_insecure</f>
        <v>0</v>
      </c>
      <c r="G2" s="101">
        <f>food_insecure</f>
        <v>0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7" t="s">
        <v>149</v>
      </c>
      <c r="C3" s="101">
        <v>1</v>
      </c>
      <c r="D3" s="101">
        <v>0</v>
      </c>
      <c r="E3" s="101">
        <v>0</v>
      </c>
      <c r="F3" s="101">
        <v>0</v>
      </c>
      <c r="G3" s="101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7" t="s">
        <v>197</v>
      </c>
      <c r="C4" s="101">
        <v>1</v>
      </c>
      <c r="D4" s="101">
        <v>0</v>
      </c>
      <c r="E4" s="101">
        <v>0</v>
      </c>
      <c r="F4" s="101">
        <v>0</v>
      </c>
      <c r="G4" s="101">
        <v>0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12" t="s">
        <v>136</v>
      </c>
      <c r="C5" s="101">
        <v>0</v>
      </c>
      <c r="D5" s="101">
        <v>0</v>
      </c>
      <c r="E5" s="101">
        <f>food_insecure</f>
        <v>0</v>
      </c>
      <c r="F5" s="101">
        <f>food_insecure</f>
        <v>0</v>
      </c>
      <c r="G5" s="101">
        <v>0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12" t="s">
        <v>137</v>
      </c>
      <c r="C6" s="101">
        <v>0</v>
      </c>
      <c r="D6" s="101">
        <v>0</v>
      </c>
      <c r="E6" s="101">
        <f>1</f>
        <v>1</v>
      </c>
      <c r="F6" s="101">
        <f>1</f>
        <v>1</v>
      </c>
      <c r="G6" s="101">
        <f>1</f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5" t="s">
        <v>84</v>
      </c>
      <c r="C7" s="101">
        <f>diarrhoea_1mo/26</f>
        <v>0</v>
      </c>
      <c r="D7" s="101">
        <f>diarrhoea_1_5mo/26</f>
        <v>0</v>
      </c>
      <c r="E7" s="101">
        <f>diarrhoea_6_11mo/26</f>
        <v>0</v>
      </c>
      <c r="F7" s="101">
        <f>diarrhoea_12_23mo/26</f>
        <v>0</v>
      </c>
      <c r="G7" s="101">
        <f>diarrhoea_24_59mo/26</f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12" t="s">
        <v>58</v>
      </c>
      <c r="C8" s="101">
        <v>0</v>
      </c>
      <c r="D8" s="101">
        <v>0</v>
      </c>
      <c r="E8" s="101">
        <f>food_insecure</f>
        <v>0</v>
      </c>
      <c r="F8" s="101">
        <f>food_insecure</f>
        <v>0</v>
      </c>
      <c r="G8" s="101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12" t="s">
        <v>67</v>
      </c>
      <c r="C9" s="101">
        <v>0</v>
      </c>
      <c r="D9" s="101">
        <f>IF(ISBLANK(comm_deliv), frac_children_health_facility,1)</f>
        <v>0</v>
      </c>
      <c r="E9" s="101">
        <f>IF(ISBLANK(comm_deliv), frac_children_health_facility,1)</f>
        <v>0</v>
      </c>
      <c r="F9" s="101">
        <f>IF(ISBLANK(comm_deliv), frac_children_health_facility,1)</f>
        <v>0</v>
      </c>
      <c r="G9" s="101">
        <f>IF(ISBLANK(comm_deliv), frac_children_health_facility,1)</f>
        <v>0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" customHeight="1" x14ac:dyDescent="0.25">
      <c r="B10" s="12" t="s">
        <v>28</v>
      </c>
      <c r="C10" s="101">
        <v>0</v>
      </c>
      <c r="D10" s="101">
        <v>0</v>
      </c>
      <c r="E10" s="101">
        <v>1</v>
      </c>
      <c r="F10" s="101">
        <v>1</v>
      </c>
      <c r="G10" s="101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5" t="s">
        <v>85</v>
      </c>
      <c r="C11" s="101">
        <f>diarrhoea_1mo/26</f>
        <v>0</v>
      </c>
      <c r="D11" s="101">
        <f>diarrhoea_1_5mo/26</f>
        <v>0</v>
      </c>
      <c r="E11" s="101">
        <f>diarrhoea_6_11mo/26</f>
        <v>0</v>
      </c>
      <c r="F11" s="101">
        <f>diarrhoea_12_23mo/26</f>
        <v>0</v>
      </c>
      <c r="G11" s="101">
        <f>diarrhoea_24_59mo/26</f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12" t="s">
        <v>60</v>
      </c>
      <c r="C12" s="101">
        <v>0</v>
      </c>
      <c r="D12" s="101">
        <v>0</v>
      </c>
      <c r="E12" s="101">
        <v>1</v>
      </c>
      <c r="F12" s="101">
        <v>1</v>
      </c>
      <c r="G12" s="101">
        <v>1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5"/>
    </row>
    <row r="14" spans="1:15" ht="15.75" customHeight="1" x14ac:dyDescent="0.25">
      <c r="A14" s="4" t="s">
        <v>32</v>
      </c>
      <c r="B14" s="35" t="s">
        <v>29</v>
      </c>
      <c r="C14" s="102">
        <v>0</v>
      </c>
      <c r="D14" s="102">
        <v>0</v>
      </c>
      <c r="E14" s="102">
        <v>0</v>
      </c>
      <c r="F14" s="102">
        <v>0</v>
      </c>
      <c r="G14" s="102">
        <v>0</v>
      </c>
      <c r="H14" s="101">
        <f>food_insecure</f>
        <v>0</v>
      </c>
      <c r="I14" s="101">
        <f>food_insecure</f>
        <v>0</v>
      </c>
      <c r="J14" s="101">
        <f>food_insecure</f>
        <v>0</v>
      </c>
      <c r="K14" s="101">
        <f>food_insecure</f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A15" s="4"/>
      <c r="B15" s="12" t="s">
        <v>86</v>
      </c>
      <c r="C15" s="102">
        <v>0</v>
      </c>
      <c r="D15" s="102">
        <v>0</v>
      </c>
      <c r="E15" s="102">
        <v>0</v>
      </c>
      <c r="F15" s="102">
        <v>0</v>
      </c>
      <c r="G15" s="102">
        <v>0</v>
      </c>
      <c r="H15" s="101">
        <v>1</v>
      </c>
      <c r="I15" s="101">
        <v>1</v>
      </c>
      <c r="J15" s="101">
        <v>1</v>
      </c>
      <c r="K15" s="101">
        <v>1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A16" s="4"/>
      <c r="B16" s="12" t="s">
        <v>189</v>
      </c>
      <c r="C16" s="102">
        <v>0</v>
      </c>
      <c r="D16" s="102">
        <v>0</v>
      </c>
      <c r="E16" s="102">
        <v>0</v>
      </c>
      <c r="F16" s="102">
        <v>0</v>
      </c>
      <c r="G16" s="102">
        <v>0</v>
      </c>
      <c r="H16" s="101">
        <f xml:space="preserve"> 1</f>
        <v>1</v>
      </c>
      <c r="I16" s="101">
        <f xml:space="preserve"> 1</f>
        <v>1</v>
      </c>
      <c r="J16" s="101">
        <f xml:space="preserve"> 1</f>
        <v>1</v>
      </c>
      <c r="K16" s="101">
        <f xml:space="preserve"> 1</f>
        <v>1</v>
      </c>
      <c r="L16" s="102">
        <v>0</v>
      </c>
      <c r="M16" s="102">
        <v>0</v>
      </c>
      <c r="N16" s="102">
        <v>0</v>
      </c>
      <c r="O16" s="102">
        <v>0</v>
      </c>
    </row>
    <row r="17" spans="1:15" ht="15.75" customHeight="1" x14ac:dyDescent="0.25">
      <c r="A17" s="4"/>
      <c r="B17" s="12" t="s">
        <v>207</v>
      </c>
      <c r="C17" s="102">
        <v>0</v>
      </c>
      <c r="D17" s="102">
        <v>0</v>
      </c>
      <c r="E17" s="102">
        <v>0</v>
      </c>
      <c r="F17" s="102">
        <v>0</v>
      </c>
      <c r="G17" s="102">
        <v>0</v>
      </c>
      <c r="H17" s="101">
        <f>frac_PW_health_facility</f>
        <v>0</v>
      </c>
      <c r="I17" s="101">
        <f>frac_PW_health_facility</f>
        <v>0</v>
      </c>
      <c r="J17" s="101">
        <f>frac_PW_health_facility</f>
        <v>0</v>
      </c>
      <c r="K17" s="101">
        <f>frac_PW_health_facility</f>
        <v>0</v>
      </c>
      <c r="L17" s="102">
        <v>0</v>
      </c>
      <c r="M17" s="102">
        <v>0</v>
      </c>
      <c r="N17" s="102">
        <v>0</v>
      </c>
      <c r="O17" s="102">
        <v>0</v>
      </c>
    </row>
    <row r="18" spans="1:15" ht="15" customHeight="1" x14ac:dyDescent="0.25">
      <c r="B18" s="35" t="s">
        <v>57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1">
        <f>frac_malaria_risk</f>
        <v>0</v>
      </c>
      <c r="I18" s="101">
        <f>frac_malaria_risk</f>
        <v>0</v>
      </c>
      <c r="J18" s="101">
        <f>frac_malaria_risk</f>
        <v>0</v>
      </c>
      <c r="K18" s="101">
        <f>frac_malaria_risk</f>
        <v>0</v>
      </c>
      <c r="L18" s="102">
        <v>0</v>
      </c>
      <c r="M18" s="102">
        <v>0</v>
      </c>
      <c r="N18" s="102">
        <v>0</v>
      </c>
      <c r="O18" s="102">
        <v>0</v>
      </c>
    </row>
    <row r="19" spans="1:15" ht="15.75" customHeight="1" x14ac:dyDescent="0.25">
      <c r="B19" s="12" t="s">
        <v>88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1">
        <v>1</v>
      </c>
      <c r="I19" s="101">
        <v>1</v>
      </c>
      <c r="J19" s="101">
        <v>1</v>
      </c>
      <c r="K19" s="101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5" ht="15.75" customHeight="1" x14ac:dyDescent="0.25">
      <c r="B20" s="12" t="s">
        <v>87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1">
        <v>1</v>
      </c>
      <c r="I20" s="101">
        <v>1</v>
      </c>
      <c r="J20" s="101">
        <v>1</v>
      </c>
      <c r="K20" s="101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5" ht="15.75" customHeight="1" x14ac:dyDescent="0.25">
      <c r="B21" s="35" t="s">
        <v>59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1">
        <f>1</f>
        <v>1</v>
      </c>
      <c r="I21" s="101">
        <f>1</f>
        <v>1</v>
      </c>
      <c r="J21" s="101">
        <f>1</f>
        <v>1</v>
      </c>
      <c r="K21" s="101">
        <f>1</f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5" ht="15.75" customHeight="1" x14ac:dyDescent="0.25">
      <c r="B22" s="35"/>
    </row>
    <row r="23" spans="1:15" ht="15.75" customHeight="1" x14ac:dyDescent="0.25">
      <c r="A23" s="66" t="s">
        <v>37</v>
      </c>
      <c r="B23" s="67" t="s">
        <v>198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0</v>
      </c>
      <c r="I23" s="102">
        <v>0</v>
      </c>
      <c r="J23" s="102">
        <v>0</v>
      </c>
      <c r="K23" s="102">
        <v>0</v>
      </c>
      <c r="L23" s="101">
        <f>famplan_unmet_need</f>
        <v>0</v>
      </c>
      <c r="M23" s="101">
        <f>famplan_unmet_need</f>
        <v>0</v>
      </c>
      <c r="N23" s="101">
        <f>famplan_unmet_need</f>
        <v>0</v>
      </c>
      <c r="O23" s="101">
        <f>famplan_unmet_need</f>
        <v>0</v>
      </c>
    </row>
    <row r="24" spans="1:15" ht="15.75" customHeight="1" x14ac:dyDescent="0.25">
      <c r="B24" s="67" t="s">
        <v>190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0</v>
      </c>
      <c r="I24" s="102">
        <v>0</v>
      </c>
      <c r="J24" s="102">
        <v>0</v>
      </c>
      <c r="K24" s="102">
        <v>0</v>
      </c>
      <c r="L24" s="101">
        <f>(1-food_insecure)*(0.49)*(1-school_attendance) + food_insecure*(0.7)*(1-school_attendance)</f>
        <v>0.49</v>
      </c>
      <c r="M24" s="101">
        <f>(1-food_insecure)*(0.49)+food_insecure*(0.7)</f>
        <v>0.49</v>
      </c>
      <c r="N24" s="101">
        <f>(1-food_insecure)*(0.49)+food_insecure*(0.7)</f>
        <v>0.49</v>
      </c>
      <c r="O24" s="101">
        <f>(1-food_insecure)*(0.49)+food_insecure*(0.7)</f>
        <v>0.49</v>
      </c>
    </row>
    <row r="25" spans="1:15" ht="15.75" customHeight="1" x14ac:dyDescent="0.25">
      <c r="B25" s="67" t="s">
        <v>208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0</v>
      </c>
      <c r="I25" s="102">
        <v>0</v>
      </c>
      <c r="J25" s="102">
        <v>0</v>
      </c>
      <c r="K25" s="102">
        <v>0</v>
      </c>
      <c r="L25" s="101">
        <f>(1-food_insecure)*(0.21)*(1-school_attendance) + food_insecure*(0.3)*(1-school_attendance)</f>
        <v>0.21</v>
      </c>
      <c r="M25" s="101">
        <f>(1-food_insecure)*(0.21)+food_insecure*(0.3)</f>
        <v>0.21</v>
      </c>
      <c r="N25" s="101">
        <f>(1-food_insecure)*(0.21)+food_insecure*(0.3)</f>
        <v>0.21</v>
      </c>
      <c r="O25" s="101">
        <f>(1-food_insecure)*(0.21)+food_insecure*(0.3)</f>
        <v>0.21</v>
      </c>
    </row>
    <row r="26" spans="1:15" ht="15.75" customHeight="1" x14ac:dyDescent="0.25">
      <c r="B26" s="67" t="s">
        <v>191</v>
      </c>
      <c r="C26" s="102">
        <v>0</v>
      </c>
      <c r="D26" s="102">
        <v>0</v>
      </c>
      <c r="E26" s="102">
        <v>0</v>
      </c>
      <c r="F26" s="102">
        <v>0</v>
      </c>
      <c r="G26" s="102">
        <v>0</v>
      </c>
      <c r="H26" s="102">
        <v>0</v>
      </c>
      <c r="I26" s="102">
        <v>0</v>
      </c>
      <c r="J26" s="102">
        <v>0</v>
      </c>
      <c r="K26" s="102">
        <v>0</v>
      </c>
      <c r="L26" s="101">
        <f>(1-food_insecure)*(0.3)*(1-school_attendance)</f>
        <v>0.3</v>
      </c>
      <c r="M26" s="101">
        <f>(1-food_insecure)*(0.3)</f>
        <v>0.3</v>
      </c>
      <c r="N26" s="101">
        <f>(1-food_insecure)*(0.3)</f>
        <v>0.3</v>
      </c>
      <c r="O26" s="101">
        <f>(1-food_insecure)*(0.3)</f>
        <v>0.3</v>
      </c>
    </row>
    <row r="27" spans="1:15" ht="15.75" customHeight="1" x14ac:dyDescent="0.25">
      <c r="B27" s="67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1">
        <f>(1-food_insecure)*1*school_attendance + food_insecure*1*school_attendance</f>
        <v>0</v>
      </c>
      <c r="M27" s="101">
        <v>0</v>
      </c>
      <c r="N27" s="101">
        <v>0</v>
      </c>
      <c r="O27" s="101">
        <v>0</v>
      </c>
    </row>
    <row r="28" spans="1:15" ht="15.75" customHeight="1" x14ac:dyDescent="0.25">
      <c r="B28" s="12"/>
      <c r="C28" s="2"/>
      <c r="D28" s="2"/>
      <c r="E28" s="11"/>
      <c r="F28" s="11"/>
      <c r="G28" s="11"/>
      <c r="H28" s="11"/>
      <c r="I28" s="11"/>
    </row>
    <row r="29" spans="1:15" ht="15.75" customHeight="1" x14ac:dyDescent="0.25">
      <c r="A29" s="4" t="s">
        <v>35</v>
      </c>
      <c r="B29" s="12" t="s">
        <v>63</v>
      </c>
      <c r="C29" s="101">
        <v>0</v>
      </c>
      <c r="D29" s="101">
        <v>0</v>
      </c>
      <c r="E29" s="101">
        <f t="shared" ref="E29:O29" si="0">frac_maize</f>
        <v>0</v>
      </c>
      <c r="F29" s="101">
        <f t="shared" si="0"/>
        <v>0</v>
      </c>
      <c r="G29" s="101">
        <f t="shared" si="0"/>
        <v>0</v>
      </c>
      <c r="H29" s="101">
        <f t="shared" si="0"/>
        <v>0</v>
      </c>
      <c r="I29" s="101">
        <f t="shared" si="0"/>
        <v>0</v>
      </c>
      <c r="J29" s="101">
        <f t="shared" si="0"/>
        <v>0</v>
      </c>
      <c r="K29" s="101">
        <f t="shared" si="0"/>
        <v>0</v>
      </c>
      <c r="L29" s="101">
        <f t="shared" si="0"/>
        <v>0</v>
      </c>
      <c r="M29" s="101">
        <f t="shared" si="0"/>
        <v>0</v>
      </c>
      <c r="N29" s="101">
        <f t="shared" si="0"/>
        <v>0</v>
      </c>
      <c r="O29" s="101">
        <f t="shared" si="0"/>
        <v>0</v>
      </c>
    </row>
    <row r="30" spans="1:15" ht="15.75" customHeight="1" x14ac:dyDescent="0.25">
      <c r="B30" s="12" t="s">
        <v>64</v>
      </c>
      <c r="C30" s="101">
        <v>0</v>
      </c>
      <c r="D30" s="101">
        <v>0</v>
      </c>
      <c r="E30" s="101">
        <f t="shared" ref="E30:O30" si="1">frac_rice</f>
        <v>0</v>
      </c>
      <c r="F30" s="101">
        <f t="shared" si="1"/>
        <v>0</v>
      </c>
      <c r="G30" s="101">
        <f t="shared" si="1"/>
        <v>0</v>
      </c>
      <c r="H30" s="101">
        <f t="shared" si="1"/>
        <v>0</v>
      </c>
      <c r="I30" s="101">
        <f t="shared" si="1"/>
        <v>0</v>
      </c>
      <c r="J30" s="101">
        <f t="shared" si="1"/>
        <v>0</v>
      </c>
      <c r="K30" s="101">
        <f t="shared" si="1"/>
        <v>0</v>
      </c>
      <c r="L30" s="101">
        <f t="shared" si="1"/>
        <v>0</v>
      </c>
      <c r="M30" s="101">
        <f t="shared" si="1"/>
        <v>0</v>
      </c>
      <c r="N30" s="101">
        <f t="shared" si="1"/>
        <v>0</v>
      </c>
      <c r="O30" s="101">
        <f t="shared" si="1"/>
        <v>0</v>
      </c>
    </row>
    <row r="31" spans="1:15" ht="15.75" customHeight="1" x14ac:dyDescent="0.25">
      <c r="B31" s="12" t="s">
        <v>62</v>
      </c>
      <c r="C31" s="101">
        <v>0</v>
      </c>
      <c r="D31" s="101">
        <v>0</v>
      </c>
      <c r="E31" s="101">
        <f t="shared" ref="E31:O31" si="2">frac_wheat</f>
        <v>0</v>
      </c>
      <c r="F31" s="101">
        <f t="shared" si="2"/>
        <v>0</v>
      </c>
      <c r="G31" s="101">
        <f t="shared" si="2"/>
        <v>0</v>
      </c>
      <c r="H31" s="101">
        <f t="shared" si="2"/>
        <v>0</v>
      </c>
      <c r="I31" s="101">
        <f t="shared" si="2"/>
        <v>0</v>
      </c>
      <c r="J31" s="101">
        <f t="shared" si="2"/>
        <v>0</v>
      </c>
      <c r="K31" s="101">
        <f t="shared" si="2"/>
        <v>0</v>
      </c>
      <c r="L31" s="101">
        <f t="shared" si="2"/>
        <v>0</v>
      </c>
      <c r="M31" s="101">
        <f t="shared" si="2"/>
        <v>0</v>
      </c>
      <c r="N31" s="101">
        <f t="shared" si="2"/>
        <v>0</v>
      </c>
      <c r="O31" s="101">
        <f t="shared" si="2"/>
        <v>0</v>
      </c>
    </row>
    <row r="32" spans="1:15" ht="15.75" customHeight="1" x14ac:dyDescent="0.25">
      <c r="B32" s="12" t="s">
        <v>47</v>
      </c>
      <c r="C32" s="101">
        <v>0</v>
      </c>
      <c r="D32" s="101">
        <v>0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1">
        <v>1</v>
      </c>
      <c r="O32" s="101">
        <v>1</v>
      </c>
    </row>
    <row r="33" spans="1:15" ht="15.75" customHeight="1" x14ac:dyDescent="0.25">
      <c r="B33" s="12" t="s">
        <v>34</v>
      </c>
      <c r="C33" s="101">
        <f t="shared" ref="C33:O33" si="3">frac_malaria_risk</f>
        <v>0</v>
      </c>
      <c r="D33" s="101">
        <f t="shared" si="3"/>
        <v>0</v>
      </c>
      <c r="E33" s="101">
        <f t="shared" si="3"/>
        <v>0</v>
      </c>
      <c r="F33" s="101">
        <f t="shared" si="3"/>
        <v>0</v>
      </c>
      <c r="G33" s="101">
        <f t="shared" si="3"/>
        <v>0</v>
      </c>
      <c r="H33" s="101">
        <f t="shared" si="3"/>
        <v>0</v>
      </c>
      <c r="I33" s="101">
        <f t="shared" si="3"/>
        <v>0</v>
      </c>
      <c r="J33" s="101">
        <f t="shared" si="3"/>
        <v>0</v>
      </c>
      <c r="K33" s="101">
        <f t="shared" si="3"/>
        <v>0</v>
      </c>
      <c r="L33" s="101">
        <f t="shared" si="3"/>
        <v>0</v>
      </c>
      <c r="M33" s="101">
        <f t="shared" si="3"/>
        <v>0</v>
      </c>
      <c r="N33" s="101">
        <f t="shared" si="3"/>
        <v>0</v>
      </c>
      <c r="O33" s="101">
        <f t="shared" si="3"/>
        <v>0</v>
      </c>
    </row>
    <row r="34" spans="1:15" ht="15.75" customHeight="1" x14ac:dyDescent="0.25">
      <c r="B34" s="35" t="s">
        <v>83</v>
      </c>
      <c r="C34" s="101">
        <v>1</v>
      </c>
      <c r="D34" s="101">
        <v>1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A35" s="5"/>
      <c r="B35" s="35" t="s">
        <v>82</v>
      </c>
      <c r="C35" s="101">
        <v>1</v>
      </c>
      <c r="D35" s="101">
        <v>1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s="5" customFormat="1" ht="15.75" customHeight="1" x14ac:dyDescent="0.25">
      <c r="B36" s="35" t="s">
        <v>81</v>
      </c>
      <c r="C36" s="101">
        <v>1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s="5" customFormat="1" ht="15.75" customHeight="1" x14ac:dyDescent="0.25">
      <c r="B37" s="35" t="s">
        <v>79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s="5" customFormat="1" ht="15.75" customHeight="1" x14ac:dyDescent="0.25">
      <c r="B38" s="35" t="s">
        <v>80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5"/>
    </row>
  </sheetData>
  <sheetProtection algorithmName="SHA-512" hashValue="6oMNPZOj5p1yxjZyC3cWukdFKoSh1CKATbl7uT/d1OQzf8J9XiJ/ojI28uZ+t7bQFfyXeraObfh1PN4W7pNYSw==" saltValue="6OVcnh0lkgELEvG9wcZI7g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3" t="s">
        <v>202</v>
      </c>
    </row>
    <row r="2" spans="1:1" x14ac:dyDescent="0.25">
      <c r="A2" s="13" t="s">
        <v>203</v>
      </c>
    </row>
    <row r="3" spans="1:1" x14ac:dyDescent="0.25">
      <c r="A3" s="13" t="s">
        <v>204</v>
      </c>
    </row>
    <row r="4" spans="1:1" x14ac:dyDescent="0.25">
      <c r="A4" s="13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7" customWidth="1"/>
    <col min="2" max="2" width="12.44140625" style="37" customWidth="1"/>
    <col min="3" max="4" width="11.44140625" style="37"/>
    <col min="5" max="5" width="17.44140625" style="37" customWidth="1"/>
    <col min="6" max="16384" width="11.44140625" style="37"/>
  </cols>
  <sheetData>
    <row r="1" spans="1:5" x14ac:dyDescent="0.25">
      <c r="A1" s="42" t="s">
        <v>163</v>
      </c>
      <c r="B1" s="42" t="s">
        <v>162</v>
      </c>
      <c r="C1" s="42" t="s">
        <v>161</v>
      </c>
      <c r="D1" s="42" t="s">
        <v>160</v>
      </c>
      <c r="E1" s="42" t="s">
        <v>159</v>
      </c>
    </row>
    <row r="2" spans="1:5" ht="13.8" x14ac:dyDescent="0.25">
      <c r="A2" s="41" t="s">
        <v>158</v>
      </c>
      <c r="B2" s="40">
        <v>0.9</v>
      </c>
      <c r="C2" s="39">
        <v>0.09</v>
      </c>
      <c r="D2" s="37">
        <v>0.8</v>
      </c>
      <c r="E2" s="37">
        <f t="shared" ref="E2:E10" si="0">C2*D2</f>
        <v>7.1999999999999995E-2</v>
      </c>
    </row>
    <row r="3" spans="1:5" ht="13.8" x14ac:dyDescent="0.25">
      <c r="A3" s="41" t="s">
        <v>157</v>
      </c>
      <c r="B3" s="40">
        <v>1</v>
      </c>
      <c r="C3" s="39">
        <v>0.02</v>
      </c>
      <c r="D3" s="37">
        <v>1.9</v>
      </c>
      <c r="E3" s="37">
        <f t="shared" si="0"/>
        <v>3.7999999999999999E-2</v>
      </c>
    </row>
    <row r="4" spans="1:5" ht="13.8" x14ac:dyDescent="0.25">
      <c r="A4" s="41" t="s">
        <v>156</v>
      </c>
      <c r="B4" s="40">
        <v>1</v>
      </c>
      <c r="C4" s="39">
        <v>0.08</v>
      </c>
      <c r="D4" s="37">
        <v>2</v>
      </c>
      <c r="E4" s="37">
        <f t="shared" si="0"/>
        <v>0.16</v>
      </c>
    </row>
    <row r="5" spans="1:5" ht="13.8" x14ac:dyDescent="0.25">
      <c r="A5" s="41" t="s">
        <v>155</v>
      </c>
      <c r="B5" s="40">
        <v>1</v>
      </c>
      <c r="C5" s="39">
        <v>0.18</v>
      </c>
      <c r="D5" s="37">
        <v>0.7</v>
      </c>
      <c r="E5" s="37">
        <f t="shared" si="0"/>
        <v>0.126</v>
      </c>
    </row>
    <row r="6" spans="1:5" ht="13.8" x14ac:dyDescent="0.25">
      <c r="A6" s="41" t="s">
        <v>154</v>
      </c>
      <c r="B6" s="40">
        <v>1</v>
      </c>
      <c r="C6" s="39">
        <v>0.02</v>
      </c>
      <c r="D6" s="37">
        <v>0.7</v>
      </c>
      <c r="E6" s="37">
        <f t="shared" si="0"/>
        <v>1.3999999999999999E-2</v>
      </c>
    </row>
    <row r="7" spans="1:5" ht="13.8" x14ac:dyDescent="0.25">
      <c r="A7" s="41" t="s">
        <v>153</v>
      </c>
      <c r="B7" s="40">
        <v>0.93</v>
      </c>
      <c r="C7" s="39">
        <v>0.45</v>
      </c>
      <c r="D7" s="37">
        <v>0.9</v>
      </c>
      <c r="E7" s="37">
        <f t="shared" si="0"/>
        <v>0.40500000000000003</v>
      </c>
    </row>
    <row r="8" spans="1:5" ht="13.8" x14ac:dyDescent="0.25">
      <c r="A8" s="41" t="s">
        <v>152</v>
      </c>
      <c r="B8" s="40">
        <v>0.5</v>
      </c>
      <c r="C8" s="39">
        <v>0.03</v>
      </c>
      <c r="D8" s="37">
        <v>0</v>
      </c>
      <c r="E8" s="37">
        <f t="shared" si="0"/>
        <v>0</v>
      </c>
    </row>
    <row r="9" spans="1:5" ht="13.8" x14ac:dyDescent="0.25">
      <c r="A9" s="41" t="s">
        <v>151</v>
      </c>
      <c r="B9" s="40">
        <v>0.5</v>
      </c>
      <c r="C9" s="39">
        <v>0.11</v>
      </c>
      <c r="D9" s="37">
        <v>0</v>
      </c>
      <c r="E9" s="37">
        <f t="shared" si="0"/>
        <v>0</v>
      </c>
    </row>
    <row r="10" spans="1:5" ht="13.8" x14ac:dyDescent="0.25">
      <c r="A10" s="41" t="s">
        <v>150</v>
      </c>
      <c r="B10" s="40">
        <v>0.98</v>
      </c>
      <c r="C10" s="39">
        <v>0.01</v>
      </c>
      <c r="D10" s="37">
        <v>0.6</v>
      </c>
      <c r="E10" s="37">
        <f t="shared" si="0"/>
        <v>6.0000000000000001E-3</v>
      </c>
    </row>
    <row r="11" spans="1:5" x14ac:dyDescent="0.25">
      <c r="C11" s="3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3" customWidth="1"/>
    <col min="2" max="9" width="16.77734375" style="13" customWidth="1"/>
    <col min="10" max="16384" width="14.44140625" style="13"/>
  </cols>
  <sheetData>
    <row r="1" spans="1:9" s="22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100">
        <f>start_year</f>
        <v>2017</v>
      </c>
      <c r="B2" s="80"/>
      <c r="C2" s="81"/>
      <c r="D2" s="81"/>
      <c r="E2" s="81"/>
      <c r="F2" s="81"/>
      <c r="G2" s="23">
        <f t="shared" ref="G2:G40" si="0">C2+D2+E2+F2</f>
        <v>0</v>
      </c>
      <c r="H2" s="23">
        <f t="shared" ref="H2:H40" si="1">(B2 + stillbirth*B2/(1000-stillbirth))/(1-abortion)</f>
        <v>0</v>
      </c>
      <c r="I2" s="23">
        <f>G2-H2</f>
        <v>0</v>
      </c>
    </row>
    <row r="3" spans="1:9" ht="15.75" customHeight="1" x14ac:dyDescent="0.25">
      <c r="A3" s="100">
        <f t="shared" ref="A3:A40" si="2">IF($A$2+ROW(A3)-2&lt;=end_year,A2+1,"")</f>
        <v>2018</v>
      </c>
      <c r="B3" s="80"/>
      <c r="C3" s="81"/>
      <c r="D3" s="81"/>
      <c r="E3" s="81"/>
      <c r="F3" s="81"/>
      <c r="G3" s="23">
        <f t="shared" si="0"/>
        <v>0</v>
      </c>
      <c r="H3" s="23">
        <f t="shared" si="1"/>
        <v>0</v>
      </c>
      <c r="I3" s="23">
        <f t="shared" ref="I3:I15" si="3">G3-H3</f>
        <v>0</v>
      </c>
    </row>
    <row r="4" spans="1:9" ht="15.75" customHeight="1" x14ac:dyDescent="0.25">
      <c r="A4" s="100">
        <f t="shared" si="2"/>
        <v>2019</v>
      </c>
      <c r="B4" s="80"/>
      <c r="C4" s="81"/>
      <c r="D4" s="81"/>
      <c r="E4" s="81"/>
      <c r="F4" s="81"/>
      <c r="G4" s="23">
        <f t="shared" si="0"/>
        <v>0</v>
      </c>
      <c r="H4" s="23">
        <f t="shared" si="1"/>
        <v>0</v>
      </c>
      <c r="I4" s="23">
        <f t="shared" si="3"/>
        <v>0</v>
      </c>
    </row>
    <row r="5" spans="1:9" ht="15.75" customHeight="1" x14ac:dyDescent="0.25">
      <c r="A5" s="100">
        <f t="shared" si="2"/>
        <v>2020</v>
      </c>
      <c r="B5" s="80"/>
      <c r="C5" s="81"/>
      <c r="D5" s="81"/>
      <c r="E5" s="81"/>
      <c r="F5" s="81"/>
      <c r="G5" s="23">
        <f t="shared" si="0"/>
        <v>0</v>
      </c>
      <c r="H5" s="23">
        <f t="shared" si="1"/>
        <v>0</v>
      </c>
      <c r="I5" s="23">
        <f t="shared" si="3"/>
        <v>0</v>
      </c>
    </row>
    <row r="6" spans="1:9" ht="15.75" customHeight="1" x14ac:dyDescent="0.25">
      <c r="A6" s="100">
        <f t="shared" si="2"/>
        <v>2021</v>
      </c>
      <c r="B6" s="80"/>
      <c r="C6" s="81"/>
      <c r="D6" s="81"/>
      <c r="E6" s="81"/>
      <c r="F6" s="81"/>
      <c r="G6" s="23">
        <f t="shared" si="0"/>
        <v>0</v>
      </c>
      <c r="H6" s="23">
        <f t="shared" si="1"/>
        <v>0</v>
      </c>
      <c r="I6" s="23">
        <f t="shared" si="3"/>
        <v>0</v>
      </c>
    </row>
    <row r="7" spans="1:9" ht="15.75" customHeight="1" x14ac:dyDescent="0.25">
      <c r="A7" s="100">
        <f t="shared" si="2"/>
        <v>2022</v>
      </c>
      <c r="B7" s="80"/>
      <c r="C7" s="81"/>
      <c r="D7" s="81"/>
      <c r="E7" s="81"/>
      <c r="F7" s="81"/>
      <c r="G7" s="23">
        <f t="shared" si="0"/>
        <v>0</v>
      </c>
      <c r="H7" s="23">
        <f t="shared" si="1"/>
        <v>0</v>
      </c>
      <c r="I7" s="23">
        <f t="shared" si="3"/>
        <v>0</v>
      </c>
    </row>
    <row r="8" spans="1:9" ht="15.75" customHeight="1" x14ac:dyDescent="0.25">
      <c r="A8" s="100">
        <f t="shared" si="2"/>
        <v>2023</v>
      </c>
      <c r="B8" s="80"/>
      <c r="C8" s="81"/>
      <c r="D8" s="81"/>
      <c r="E8" s="81"/>
      <c r="F8" s="81"/>
      <c r="G8" s="23">
        <f t="shared" si="0"/>
        <v>0</v>
      </c>
      <c r="H8" s="23">
        <f t="shared" si="1"/>
        <v>0</v>
      </c>
      <c r="I8" s="23">
        <f t="shared" si="3"/>
        <v>0</v>
      </c>
    </row>
    <row r="9" spans="1:9" ht="15.75" customHeight="1" x14ac:dyDescent="0.25">
      <c r="A9" s="100">
        <f t="shared" si="2"/>
        <v>2024</v>
      </c>
      <c r="B9" s="80"/>
      <c r="C9" s="81"/>
      <c r="D9" s="81"/>
      <c r="E9" s="81"/>
      <c r="F9" s="81"/>
      <c r="G9" s="23">
        <f t="shared" si="0"/>
        <v>0</v>
      </c>
      <c r="H9" s="23">
        <f t="shared" si="1"/>
        <v>0</v>
      </c>
      <c r="I9" s="23">
        <f t="shared" si="3"/>
        <v>0</v>
      </c>
    </row>
    <row r="10" spans="1:9" ht="15.75" customHeight="1" x14ac:dyDescent="0.25">
      <c r="A10" s="100">
        <f t="shared" si="2"/>
        <v>2025</v>
      </c>
      <c r="B10" s="80"/>
      <c r="C10" s="81"/>
      <c r="D10" s="81"/>
      <c r="E10" s="81"/>
      <c r="F10" s="81"/>
      <c r="G10" s="23">
        <f t="shared" si="0"/>
        <v>0</v>
      </c>
      <c r="H10" s="23">
        <f t="shared" si="1"/>
        <v>0</v>
      </c>
      <c r="I10" s="23">
        <f t="shared" si="3"/>
        <v>0</v>
      </c>
    </row>
    <row r="11" spans="1:9" ht="15.75" customHeight="1" x14ac:dyDescent="0.25">
      <c r="A11" s="100">
        <f t="shared" si="2"/>
        <v>2026</v>
      </c>
      <c r="B11" s="80"/>
      <c r="C11" s="81"/>
      <c r="D11" s="81"/>
      <c r="E11" s="81"/>
      <c r="F11" s="81"/>
      <c r="G11" s="23">
        <f t="shared" si="0"/>
        <v>0</v>
      </c>
      <c r="H11" s="23">
        <f t="shared" si="1"/>
        <v>0</v>
      </c>
      <c r="I11" s="23">
        <f t="shared" si="3"/>
        <v>0</v>
      </c>
    </row>
    <row r="12" spans="1:9" ht="15.75" customHeight="1" x14ac:dyDescent="0.25">
      <c r="A12" s="100">
        <f t="shared" si="2"/>
        <v>2027</v>
      </c>
      <c r="B12" s="80"/>
      <c r="C12" s="81"/>
      <c r="D12" s="81"/>
      <c r="E12" s="81"/>
      <c r="F12" s="81"/>
      <c r="G12" s="23">
        <f t="shared" si="0"/>
        <v>0</v>
      </c>
      <c r="H12" s="23">
        <f t="shared" si="1"/>
        <v>0</v>
      </c>
      <c r="I12" s="23">
        <f t="shared" si="3"/>
        <v>0</v>
      </c>
    </row>
    <row r="13" spans="1:9" ht="15.75" customHeight="1" x14ac:dyDescent="0.25">
      <c r="A13" s="100">
        <f t="shared" si="2"/>
        <v>2028</v>
      </c>
      <c r="B13" s="80"/>
      <c r="C13" s="81"/>
      <c r="D13" s="81"/>
      <c r="E13" s="81"/>
      <c r="F13" s="81"/>
      <c r="G13" s="23">
        <f t="shared" si="0"/>
        <v>0</v>
      </c>
      <c r="H13" s="23">
        <f t="shared" si="1"/>
        <v>0</v>
      </c>
      <c r="I13" s="23">
        <f t="shared" si="3"/>
        <v>0</v>
      </c>
    </row>
    <row r="14" spans="1:9" ht="15.75" customHeight="1" x14ac:dyDescent="0.25">
      <c r="A14" s="100">
        <f t="shared" si="2"/>
        <v>2029</v>
      </c>
      <c r="B14" s="80"/>
      <c r="C14" s="81"/>
      <c r="D14" s="81"/>
      <c r="E14" s="81"/>
      <c r="F14" s="81"/>
      <c r="G14" s="23">
        <f t="shared" si="0"/>
        <v>0</v>
      </c>
      <c r="H14" s="23">
        <f t="shared" si="1"/>
        <v>0</v>
      </c>
      <c r="I14" s="23">
        <f t="shared" si="3"/>
        <v>0</v>
      </c>
    </row>
    <row r="15" spans="1:9" ht="15.75" customHeight="1" x14ac:dyDescent="0.25">
      <c r="A15" s="100">
        <f t="shared" si="2"/>
        <v>2030</v>
      </c>
      <c r="B15" s="80"/>
      <c r="C15" s="81"/>
      <c r="D15" s="81"/>
      <c r="E15" s="81"/>
      <c r="F15" s="81"/>
      <c r="G15" s="23">
        <f t="shared" si="0"/>
        <v>0</v>
      </c>
      <c r="H15" s="23">
        <f t="shared" si="1"/>
        <v>0</v>
      </c>
      <c r="I15" s="23">
        <f t="shared" si="3"/>
        <v>0</v>
      </c>
    </row>
    <row r="16" spans="1:9" ht="15.75" customHeight="1" x14ac:dyDescent="0.25">
      <c r="A16" s="100" t="str">
        <f t="shared" si="2"/>
        <v/>
      </c>
      <c r="B16" s="80"/>
      <c r="C16" s="81"/>
      <c r="D16" s="81"/>
      <c r="E16" s="81"/>
      <c r="F16" s="81"/>
      <c r="G16" s="23">
        <f t="shared" si="0"/>
        <v>0</v>
      </c>
      <c r="H16" s="23">
        <f t="shared" si="1"/>
        <v>0</v>
      </c>
      <c r="I16" s="23">
        <f t="shared" ref="I16:I40" si="4">G16-H16</f>
        <v>0</v>
      </c>
    </row>
    <row r="17" spans="1:9" ht="15.75" customHeight="1" x14ac:dyDescent="0.25">
      <c r="A17" s="100" t="str">
        <f t="shared" si="2"/>
        <v/>
      </c>
      <c r="B17" s="80"/>
      <c r="C17" s="81"/>
      <c r="D17" s="81"/>
      <c r="E17" s="81"/>
      <c r="F17" s="81"/>
      <c r="G17" s="23">
        <f t="shared" si="0"/>
        <v>0</v>
      </c>
      <c r="H17" s="23">
        <f t="shared" si="1"/>
        <v>0</v>
      </c>
      <c r="I17" s="23">
        <f t="shared" si="4"/>
        <v>0</v>
      </c>
    </row>
    <row r="18" spans="1:9" ht="15.75" customHeight="1" x14ac:dyDescent="0.25">
      <c r="A18" s="100" t="str">
        <f t="shared" si="2"/>
        <v/>
      </c>
      <c r="B18" s="80"/>
      <c r="C18" s="81"/>
      <c r="D18" s="81"/>
      <c r="E18" s="81"/>
      <c r="F18" s="81"/>
      <c r="G18" s="23">
        <f t="shared" si="0"/>
        <v>0</v>
      </c>
      <c r="H18" s="23">
        <f t="shared" si="1"/>
        <v>0</v>
      </c>
      <c r="I18" s="23">
        <f t="shared" si="4"/>
        <v>0</v>
      </c>
    </row>
    <row r="19" spans="1:9" ht="15.75" customHeight="1" x14ac:dyDescent="0.25">
      <c r="A19" s="100" t="str">
        <f t="shared" si="2"/>
        <v/>
      </c>
      <c r="B19" s="80"/>
      <c r="C19" s="81"/>
      <c r="D19" s="81"/>
      <c r="E19" s="81"/>
      <c r="F19" s="81"/>
      <c r="G19" s="23">
        <f t="shared" si="0"/>
        <v>0</v>
      </c>
      <c r="H19" s="23">
        <f t="shared" si="1"/>
        <v>0</v>
      </c>
      <c r="I19" s="23">
        <f t="shared" si="4"/>
        <v>0</v>
      </c>
    </row>
    <row r="20" spans="1:9" ht="15.75" customHeight="1" x14ac:dyDescent="0.25">
      <c r="A20" s="100" t="str">
        <f t="shared" si="2"/>
        <v/>
      </c>
      <c r="B20" s="80"/>
      <c r="C20" s="81"/>
      <c r="D20" s="81"/>
      <c r="E20" s="81"/>
      <c r="F20" s="81"/>
      <c r="G20" s="23">
        <f t="shared" si="0"/>
        <v>0</v>
      </c>
      <c r="H20" s="23">
        <f t="shared" si="1"/>
        <v>0</v>
      </c>
      <c r="I20" s="23">
        <f t="shared" si="4"/>
        <v>0</v>
      </c>
    </row>
    <row r="21" spans="1:9" ht="15.75" customHeight="1" x14ac:dyDescent="0.25">
      <c r="A21" s="100" t="str">
        <f t="shared" si="2"/>
        <v/>
      </c>
      <c r="B21" s="80"/>
      <c r="C21" s="81"/>
      <c r="D21" s="81"/>
      <c r="E21" s="81"/>
      <c r="F21" s="81"/>
      <c r="G21" s="23">
        <f t="shared" si="0"/>
        <v>0</v>
      </c>
      <c r="H21" s="23">
        <f t="shared" si="1"/>
        <v>0</v>
      </c>
      <c r="I21" s="23">
        <f t="shared" si="4"/>
        <v>0</v>
      </c>
    </row>
    <row r="22" spans="1:9" ht="15.75" customHeight="1" x14ac:dyDescent="0.25">
      <c r="A22" s="100" t="str">
        <f t="shared" si="2"/>
        <v/>
      </c>
      <c r="B22" s="80"/>
      <c r="C22" s="81"/>
      <c r="D22" s="81"/>
      <c r="E22" s="81"/>
      <c r="F22" s="81"/>
      <c r="G22" s="23">
        <f t="shared" si="0"/>
        <v>0</v>
      </c>
      <c r="H22" s="23">
        <f t="shared" si="1"/>
        <v>0</v>
      </c>
      <c r="I22" s="23">
        <f t="shared" si="4"/>
        <v>0</v>
      </c>
    </row>
    <row r="23" spans="1:9" ht="15.75" customHeight="1" x14ac:dyDescent="0.25">
      <c r="A23" s="100" t="str">
        <f t="shared" si="2"/>
        <v/>
      </c>
      <c r="B23" s="80"/>
      <c r="C23" s="81"/>
      <c r="D23" s="81"/>
      <c r="E23" s="81"/>
      <c r="F23" s="81"/>
      <c r="G23" s="23">
        <f t="shared" si="0"/>
        <v>0</v>
      </c>
      <c r="H23" s="23">
        <f t="shared" si="1"/>
        <v>0</v>
      </c>
      <c r="I23" s="23">
        <f t="shared" si="4"/>
        <v>0</v>
      </c>
    </row>
    <row r="24" spans="1:9" ht="15.75" customHeight="1" x14ac:dyDescent="0.25">
      <c r="A24" s="100" t="str">
        <f t="shared" si="2"/>
        <v/>
      </c>
      <c r="B24" s="80"/>
      <c r="C24" s="81"/>
      <c r="D24" s="81"/>
      <c r="E24" s="81"/>
      <c r="F24" s="81"/>
      <c r="G24" s="23">
        <f t="shared" si="0"/>
        <v>0</v>
      </c>
      <c r="H24" s="23">
        <f t="shared" si="1"/>
        <v>0</v>
      </c>
      <c r="I24" s="23">
        <f t="shared" si="4"/>
        <v>0</v>
      </c>
    </row>
    <row r="25" spans="1:9" ht="15.75" customHeight="1" x14ac:dyDescent="0.25">
      <c r="A25" s="100" t="str">
        <f t="shared" si="2"/>
        <v/>
      </c>
      <c r="B25" s="80"/>
      <c r="C25" s="81"/>
      <c r="D25" s="81"/>
      <c r="E25" s="81"/>
      <c r="F25" s="81"/>
      <c r="G25" s="23">
        <f t="shared" si="0"/>
        <v>0</v>
      </c>
      <c r="H25" s="23">
        <f t="shared" si="1"/>
        <v>0</v>
      </c>
      <c r="I25" s="23">
        <f t="shared" si="4"/>
        <v>0</v>
      </c>
    </row>
    <row r="26" spans="1:9" ht="15.75" customHeight="1" x14ac:dyDescent="0.25">
      <c r="A26" s="100" t="str">
        <f t="shared" si="2"/>
        <v/>
      </c>
      <c r="B26" s="80"/>
      <c r="C26" s="81"/>
      <c r="D26" s="81"/>
      <c r="E26" s="81"/>
      <c r="F26" s="81"/>
      <c r="G26" s="23">
        <f t="shared" si="0"/>
        <v>0</v>
      </c>
      <c r="H26" s="23">
        <f t="shared" si="1"/>
        <v>0</v>
      </c>
      <c r="I26" s="23">
        <f t="shared" si="4"/>
        <v>0</v>
      </c>
    </row>
    <row r="27" spans="1:9" ht="15.75" customHeight="1" x14ac:dyDescent="0.25">
      <c r="A27" s="100" t="str">
        <f t="shared" si="2"/>
        <v/>
      </c>
      <c r="B27" s="80"/>
      <c r="C27" s="81"/>
      <c r="D27" s="81"/>
      <c r="E27" s="81"/>
      <c r="F27" s="81"/>
      <c r="G27" s="23">
        <f t="shared" si="0"/>
        <v>0</v>
      </c>
      <c r="H27" s="23">
        <f t="shared" si="1"/>
        <v>0</v>
      </c>
      <c r="I27" s="23">
        <f t="shared" si="4"/>
        <v>0</v>
      </c>
    </row>
    <row r="28" spans="1:9" ht="15.75" customHeight="1" x14ac:dyDescent="0.25">
      <c r="A28" s="100" t="str">
        <f t="shared" si="2"/>
        <v/>
      </c>
      <c r="B28" s="80"/>
      <c r="C28" s="81"/>
      <c r="D28" s="81"/>
      <c r="E28" s="81"/>
      <c r="F28" s="81"/>
      <c r="G28" s="23">
        <f t="shared" si="0"/>
        <v>0</v>
      </c>
      <c r="H28" s="23">
        <f t="shared" si="1"/>
        <v>0</v>
      </c>
      <c r="I28" s="23">
        <f t="shared" si="4"/>
        <v>0</v>
      </c>
    </row>
    <row r="29" spans="1:9" ht="15.75" customHeight="1" x14ac:dyDescent="0.25">
      <c r="A29" s="100" t="str">
        <f t="shared" si="2"/>
        <v/>
      </c>
      <c r="B29" s="80"/>
      <c r="C29" s="81"/>
      <c r="D29" s="81"/>
      <c r="E29" s="81"/>
      <c r="F29" s="81"/>
      <c r="G29" s="23">
        <f t="shared" si="0"/>
        <v>0</v>
      </c>
      <c r="H29" s="23">
        <f t="shared" si="1"/>
        <v>0</v>
      </c>
      <c r="I29" s="23">
        <f t="shared" si="4"/>
        <v>0</v>
      </c>
    </row>
    <row r="30" spans="1:9" ht="15.75" customHeight="1" x14ac:dyDescent="0.25">
      <c r="A30" s="100" t="str">
        <f t="shared" si="2"/>
        <v/>
      </c>
      <c r="B30" s="80"/>
      <c r="C30" s="81"/>
      <c r="D30" s="81"/>
      <c r="E30" s="81"/>
      <c r="F30" s="81"/>
      <c r="G30" s="23">
        <f t="shared" si="0"/>
        <v>0</v>
      </c>
      <c r="H30" s="23">
        <f t="shared" si="1"/>
        <v>0</v>
      </c>
      <c r="I30" s="23">
        <f t="shared" si="4"/>
        <v>0</v>
      </c>
    </row>
    <row r="31" spans="1:9" ht="15.75" customHeight="1" x14ac:dyDescent="0.25">
      <c r="A31" s="100" t="str">
        <f t="shared" si="2"/>
        <v/>
      </c>
      <c r="B31" s="80"/>
      <c r="C31" s="81"/>
      <c r="D31" s="81"/>
      <c r="E31" s="81"/>
      <c r="F31" s="81"/>
      <c r="G31" s="23">
        <f t="shared" si="0"/>
        <v>0</v>
      </c>
      <c r="H31" s="23">
        <f t="shared" si="1"/>
        <v>0</v>
      </c>
      <c r="I31" s="23">
        <f t="shared" si="4"/>
        <v>0</v>
      </c>
    </row>
    <row r="32" spans="1:9" ht="15.75" customHeight="1" x14ac:dyDescent="0.25">
      <c r="A32" s="100" t="str">
        <f t="shared" si="2"/>
        <v/>
      </c>
      <c r="B32" s="80"/>
      <c r="C32" s="81"/>
      <c r="D32" s="81"/>
      <c r="E32" s="81"/>
      <c r="F32" s="81"/>
      <c r="G32" s="23">
        <f t="shared" si="0"/>
        <v>0</v>
      </c>
      <c r="H32" s="23">
        <f t="shared" si="1"/>
        <v>0</v>
      </c>
      <c r="I32" s="23">
        <f t="shared" si="4"/>
        <v>0</v>
      </c>
    </row>
    <row r="33" spans="1:9" ht="15.75" customHeight="1" x14ac:dyDescent="0.25">
      <c r="A33" s="100" t="str">
        <f t="shared" si="2"/>
        <v/>
      </c>
      <c r="B33" s="80"/>
      <c r="C33" s="81"/>
      <c r="D33" s="81"/>
      <c r="E33" s="81"/>
      <c r="F33" s="81"/>
      <c r="G33" s="23">
        <f t="shared" si="0"/>
        <v>0</v>
      </c>
      <c r="H33" s="23">
        <f t="shared" si="1"/>
        <v>0</v>
      </c>
      <c r="I33" s="23">
        <f t="shared" si="4"/>
        <v>0</v>
      </c>
    </row>
    <row r="34" spans="1:9" ht="15.75" customHeight="1" x14ac:dyDescent="0.25">
      <c r="A34" s="100" t="str">
        <f t="shared" si="2"/>
        <v/>
      </c>
      <c r="B34" s="80"/>
      <c r="C34" s="81"/>
      <c r="D34" s="81"/>
      <c r="E34" s="81"/>
      <c r="F34" s="81"/>
      <c r="G34" s="23">
        <f t="shared" si="0"/>
        <v>0</v>
      </c>
      <c r="H34" s="23">
        <f t="shared" si="1"/>
        <v>0</v>
      </c>
      <c r="I34" s="23">
        <f t="shared" si="4"/>
        <v>0</v>
      </c>
    </row>
    <row r="35" spans="1:9" ht="15.75" customHeight="1" x14ac:dyDescent="0.25">
      <c r="A35" s="100" t="str">
        <f t="shared" si="2"/>
        <v/>
      </c>
      <c r="B35" s="80"/>
      <c r="C35" s="81"/>
      <c r="D35" s="81"/>
      <c r="E35" s="81"/>
      <c r="F35" s="81"/>
      <c r="G35" s="23">
        <f t="shared" si="0"/>
        <v>0</v>
      </c>
      <c r="H35" s="23">
        <f t="shared" si="1"/>
        <v>0</v>
      </c>
      <c r="I35" s="23">
        <f t="shared" si="4"/>
        <v>0</v>
      </c>
    </row>
    <row r="36" spans="1:9" ht="15.75" customHeight="1" x14ac:dyDescent="0.25">
      <c r="A36" s="100" t="str">
        <f t="shared" si="2"/>
        <v/>
      </c>
      <c r="B36" s="80"/>
      <c r="C36" s="81"/>
      <c r="D36" s="81"/>
      <c r="E36" s="81"/>
      <c r="F36" s="81"/>
      <c r="G36" s="23">
        <f t="shared" si="0"/>
        <v>0</v>
      </c>
      <c r="H36" s="23">
        <f t="shared" si="1"/>
        <v>0</v>
      </c>
      <c r="I36" s="23">
        <f t="shared" si="4"/>
        <v>0</v>
      </c>
    </row>
    <row r="37" spans="1:9" ht="15.75" customHeight="1" x14ac:dyDescent="0.25">
      <c r="A37" s="100" t="str">
        <f t="shared" si="2"/>
        <v/>
      </c>
      <c r="B37" s="80"/>
      <c r="C37" s="81"/>
      <c r="D37" s="81"/>
      <c r="E37" s="81"/>
      <c r="F37" s="81"/>
      <c r="G37" s="23">
        <f t="shared" si="0"/>
        <v>0</v>
      </c>
      <c r="H37" s="23">
        <f t="shared" si="1"/>
        <v>0</v>
      </c>
      <c r="I37" s="23">
        <f t="shared" si="4"/>
        <v>0</v>
      </c>
    </row>
    <row r="38" spans="1:9" ht="15.75" customHeight="1" x14ac:dyDescent="0.25">
      <c r="A38" s="100" t="str">
        <f t="shared" si="2"/>
        <v/>
      </c>
      <c r="B38" s="80"/>
      <c r="C38" s="81"/>
      <c r="D38" s="81"/>
      <c r="E38" s="81"/>
      <c r="F38" s="81"/>
      <c r="G38" s="23">
        <f t="shared" si="0"/>
        <v>0</v>
      </c>
      <c r="H38" s="23">
        <f t="shared" si="1"/>
        <v>0</v>
      </c>
      <c r="I38" s="23">
        <f t="shared" si="4"/>
        <v>0</v>
      </c>
    </row>
    <row r="39" spans="1:9" ht="15.75" customHeight="1" x14ac:dyDescent="0.25">
      <c r="A39" s="100" t="str">
        <f t="shared" si="2"/>
        <v/>
      </c>
      <c r="B39" s="80"/>
      <c r="C39" s="81"/>
      <c r="D39" s="81"/>
      <c r="E39" s="81"/>
      <c r="F39" s="81"/>
      <c r="G39" s="23">
        <f t="shared" si="0"/>
        <v>0</v>
      </c>
      <c r="H39" s="23">
        <f t="shared" si="1"/>
        <v>0</v>
      </c>
      <c r="I39" s="23">
        <f t="shared" si="4"/>
        <v>0</v>
      </c>
    </row>
    <row r="40" spans="1:9" ht="15.75" customHeight="1" x14ac:dyDescent="0.25">
      <c r="A40" s="100" t="str">
        <f t="shared" si="2"/>
        <v/>
      </c>
      <c r="B40" s="80"/>
      <c r="C40" s="81"/>
      <c r="D40" s="81"/>
      <c r="E40" s="81"/>
      <c r="F40" s="81"/>
      <c r="G40" s="23">
        <f t="shared" si="0"/>
        <v>0</v>
      </c>
      <c r="H40" s="23">
        <f t="shared" si="1"/>
        <v>0</v>
      </c>
      <c r="I40" s="23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F12" sqref="F12"/>
    </sheetView>
  </sheetViews>
  <sheetFormatPr defaultColWidth="14.441406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9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82"/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82"/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82"/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82"/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82"/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82"/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82"/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82"/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82"/>
      <c r="D10" s="82"/>
      <c r="E10" s="82"/>
      <c r="F10" s="82"/>
      <c r="G10" s="26">
        <v>0</v>
      </c>
    </row>
    <row r="11" spans="1:7" ht="15.75" customHeight="1" x14ac:dyDescent="0.25">
      <c r="A11" s="25" t="s">
        <v>16</v>
      </c>
      <c r="B11" s="26">
        <v>0</v>
      </c>
      <c r="C11" s="82"/>
      <c r="D11" s="82"/>
      <c r="E11" s="82"/>
      <c r="F11" s="82"/>
      <c r="G11" s="26">
        <v>0</v>
      </c>
    </row>
    <row r="12" spans="1:7" ht="15.75" customHeight="1" x14ac:dyDescent="0.25">
      <c r="A12" s="25" t="s">
        <v>17</v>
      </c>
      <c r="B12" s="26">
        <v>0</v>
      </c>
      <c r="C12" s="82"/>
      <c r="D12" s="82"/>
      <c r="E12" s="82"/>
      <c r="F12" s="82"/>
      <c r="G12" s="26">
        <v>0</v>
      </c>
    </row>
    <row r="13" spans="1:7" ht="15.75" customHeight="1" x14ac:dyDescent="0.25">
      <c r="A13" s="25" t="s">
        <v>18</v>
      </c>
      <c r="B13" s="26">
        <v>0</v>
      </c>
      <c r="C13" s="82"/>
      <c r="D13" s="82"/>
      <c r="E13" s="82"/>
      <c r="F13" s="82"/>
      <c r="G13" s="26">
        <v>0</v>
      </c>
    </row>
    <row r="14" spans="1:7" ht="15.75" customHeight="1" x14ac:dyDescent="0.25">
      <c r="A14" s="25" t="s">
        <v>19</v>
      </c>
      <c r="B14" s="26">
        <v>0</v>
      </c>
      <c r="C14" s="82"/>
      <c r="D14" s="82"/>
      <c r="E14" s="82"/>
      <c r="F14" s="82"/>
      <c r="G14" s="26">
        <v>0</v>
      </c>
    </row>
    <row r="15" spans="1:7" ht="15.75" customHeight="1" x14ac:dyDescent="0.25">
      <c r="A15" s="25" t="s">
        <v>20</v>
      </c>
      <c r="B15" s="26">
        <v>0</v>
      </c>
      <c r="C15" s="82"/>
      <c r="D15" s="82"/>
      <c r="E15" s="82"/>
      <c r="F15" s="82"/>
      <c r="G15" s="26">
        <v>0</v>
      </c>
    </row>
    <row r="16" spans="1:7" ht="15.75" customHeight="1" x14ac:dyDescent="0.25">
      <c r="A16" s="25" t="s">
        <v>21</v>
      </c>
      <c r="B16" s="26">
        <v>0</v>
      </c>
      <c r="C16" s="82"/>
      <c r="D16" s="82"/>
      <c r="E16" s="82"/>
      <c r="F16" s="82"/>
      <c r="G16" s="26">
        <v>0</v>
      </c>
    </row>
    <row r="17" spans="1:7" ht="15.75" customHeight="1" x14ac:dyDescent="0.25">
      <c r="A17" s="25" t="s">
        <v>22</v>
      </c>
      <c r="B17" s="26">
        <v>0</v>
      </c>
      <c r="C17" s="82"/>
      <c r="D17" s="82"/>
      <c r="E17" s="82"/>
      <c r="F17" s="82"/>
      <c r="G17" s="26">
        <v>0</v>
      </c>
    </row>
    <row r="18" spans="1:7" ht="15.75" customHeight="1" x14ac:dyDescent="0.25">
      <c r="A18" s="25" t="s">
        <v>23</v>
      </c>
      <c r="B18" s="26">
        <v>0</v>
      </c>
      <c r="C18" s="82"/>
      <c r="D18" s="82"/>
      <c r="E18" s="82"/>
      <c r="F18" s="82"/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3"/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3"/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3"/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3"/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3"/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3"/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3"/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3"/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3"/>
    </row>
  </sheetData>
  <sheetProtection algorithmName="SHA-512" hashValue="ki5iB0WvAePgC2tXZhgIEXaBICAGpJqNawhOpNVVh/id+Cp/zlmR7UiOrFO84cZcfvNeM5SdJ5GdxLKqdcrV7w==" saltValue="3U/ANC3kUa9XrW1eBCj0bw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15" ht="15.75" customHeight="1" x14ac:dyDescent="0.25">
      <c r="A2" s="6" t="s">
        <v>115</v>
      </c>
      <c r="B2" s="12" t="s">
        <v>117</v>
      </c>
      <c r="C2" s="84" t="str">
        <f>IFERROR(1-_xlfn.NORM.DIST(_xlfn.NORM.INV(SUM(C4:C5), 0, 1) + 1, 0, 1, TRUE), "")</f>
        <v/>
      </c>
      <c r="D2" s="84" t="str">
        <f>IFERROR(1-_xlfn.NORM.DIST(_xlfn.NORM.INV(SUM(D4:D5), 0, 1) + 1, 0, 1, TRUE), "")</f>
        <v/>
      </c>
      <c r="E2" s="84" t="str">
        <f>IFERROR(1-_xlfn.NORM.DIST(_xlfn.NORM.INV(SUM(E4:E5), 0, 1) + 1, 0, 1, TRUE), "")</f>
        <v/>
      </c>
      <c r="F2" s="84" t="str">
        <f>IFERROR(1-_xlfn.NORM.DIST(_xlfn.NORM.INV(SUM(F4:F5), 0, 1) + 1, 0, 1, TRUE), "")</f>
        <v/>
      </c>
      <c r="G2" s="84" t="str">
        <f>IFERROR(1-_xlfn.NORM.DIST(_xlfn.NORM.INV(SUM(G4:G5), 0, 1) + 1, 0, 1, TRUE), "")</f>
        <v/>
      </c>
    </row>
    <row r="3" spans="1:15" ht="15.75" customHeight="1" x14ac:dyDescent="0.25">
      <c r="A3" s="5"/>
      <c r="B3" s="12" t="s">
        <v>118</v>
      </c>
      <c r="C3" s="84" t="str">
        <f>IFERROR(_xlfn.NORM.DIST(_xlfn.NORM.INV(SUM(C4:C5), 0, 1) + 1, 0, 1, TRUE) - SUM(C4:C5), "")</f>
        <v/>
      </c>
      <c r="D3" s="84" t="str">
        <f>IFERROR(_xlfn.NORM.DIST(_xlfn.NORM.INV(SUM(D4:D5), 0, 1) + 1, 0, 1, TRUE) - SUM(D4:D5), "")</f>
        <v/>
      </c>
      <c r="E3" s="84" t="str">
        <f>IFERROR(_xlfn.NORM.DIST(_xlfn.NORM.INV(SUM(E4:E5), 0, 1) + 1, 0, 1, TRUE) - SUM(E4:E5), "")</f>
        <v/>
      </c>
      <c r="F3" s="84" t="str">
        <f>IFERROR(_xlfn.NORM.DIST(_xlfn.NORM.INV(SUM(F4:F5), 0, 1) + 1, 0, 1, TRUE) - SUM(F4:F5), "")</f>
        <v/>
      </c>
      <c r="G3" s="84" t="str">
        <f>IFERROR(_xlfn.NORM.DIST(_xlfn.NORM.INV(SUM(G4:G5), 0, 1) + 1, 0, 1, TRUE) - SUM(G4:G5), "")</f>
        <v/>
      </c>
    </row>
    <row r="4" spans="1:15" ht="15.75" customHeight="1" x14ac:dyDescent="0.25">
      <c r="A4" s="5"/>
      <c r="B4" s="12" t="s">
        <v>116</v>
      </c>
      <c r="C4" s="85"/>
      <c r="D4" s="85"/>
      <c r="E4" s="85"/>
      <c r="F4" s="85"/>
      <c r="G4" s="85"/>
    </row>
    <row r="5" spans="1:15" ht="15.75" customHeight="1" x14ac:dyDescent="0.25">
      <c r="A5" s="5"/>
      <c r="B5" s="12" t="s">
        <v>119</v>
      </c>
      <c r="C5" s="85"/>
      <c r="D5" s="85"/>
      <c r="E5" s="85"/>
      <c r="F5" s="85"/>
      <c r="G5" s="85"/>
    </row>
    <row r="6" spans="1:15" ht="15.75" customHeight="1" x14ac:dyDescent="0.25">
      <c r="B6" s="15"/>
      <c r="C6" s="31"/>
      <c r="D6" s="31"/>
      <c r="E6" s="31"/>
      <c r="F6" s="31"/>
      <c r="G6" s="31"/>
    </row>
    <row r="7" spans="1:15" ht="15.75" customHeight="1" x14ac:dyDescent="0.25">
      <c r="B7" s="15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7" t="s">
        <v>120</v>
      </c>
      <c r="C8" s="84" t="str">
        <f>IFERROR(1-_xlfn.NORM.DIST(_xlfn.NORM.INV(SUM(C10:C11), 0, 1) + 1, 0, 1, TRUE), "")</f>
        <v/>
      </c>
      <c r="D8" s="84" t="str">
        <f>IFERROR(1-_xlfn.NORM.DIST(_xlfn.NORM.INV(SUM(D10:D11), 0, 1) + 1, 0, 1, TRUE), "")</f>
        <v/>
      </c>
      <c r="E8" s="84" t="str">
        <f>IFERROR(1-_xlfn.NORM.DIST(_xlfn.NORM.INV(SUM(E10:E11), 0, 1) + 1, 0, 1, TRUE), "")</f>
        <v/>
      </c>
      <c r="F8" s="84" t="str">
        <f>IFERROR(1-_xlfn.NORM.DIST(_xlfn.NORM.INV(SUM(F10:F11), 0, 1) + 1, 0, 1, TRUE), "")</f>
        <v/>
      </c>
      <c r="G8" s="84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84" t="str">
        <f>IFERROR(_xlfn.NORM.DIST(_xlfn.NORM.INV(SUM(C10:C11), 0, 1) + 1, 0, 1, TRUE) - SUM(C10:C11), "")</f>
        <v/>
      </c>
      <c r="D9" s="84" t="str">
        <f>IFERROR(_xlfn.NORM.DIST(_xlfn.NORM.INV(SUM(D10:D11), 0, 1) + 1, 0, 1, TRUE) - SUM(D10:D11), "")</f>
        <v/>
      </c>
      <c r="E9" s="84" t="str">
        <f>IFERROR(_xlfn.NORM.DIST(_xlfn.NORM.INV(SUM(E10:E11), 0, 1) + 1, 0, 1, TRUE) - SUM(E10:E11), "")</f>
        <v/>
      </c>
      <c r="F9" s="84" t="str">
        <f>IFERROR(_xlfn.NORM.DIST(_xlfn.NORM.INV(SUM(F10:F11), 0, 1) + 1, 0, 1, TRUE) - SUM(F10:F11), "")</f>
        <v/>
      </c>
      <c r="G9" s="84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85"/>
      <c r="D10" s="85"/>
      <c r="E10" s="85"/>
      <c r="F10" s="85"/>
      <c r="G10" s="85"/>
    </row>
    <row r="11" spans="1:15" ht="15.75" customHeight="1" x14ac:dyDescent="0.25">
      <c r="B11" s="7" t="s">
        <v>123</v>
      </c>
      <c r="C11" s="85"/>
      <c r="D11" s="85"/>
      <c r="E11" s="85"/>
      <c r="F11" s="85"/>
      <c r="G11" s="85"/>
    </row>
    <row r="12" spans="1:15" ht="15.75" customHeight="1" x14ac:dyDescent="0.25">
      <c r="C12" s="8"/>
      <c r="D12" s="8"/>
      <c r="E12" s="8"/>
      <c r="F12" s="8"/>
      <c r="G12" s="8"/>
      <c r="I12" s="16"/>
      <c r="J12" s="16"/>
      <c r="K12" s="16"/>
      <c r="L12" s="16"/>
      <c r="M12" s="16"/>
      <c r="N12" s="16"/>
      <c r="O12" s="16"/>
    </row>
    <row r="13" spans="1:15" ht="27" customHeight="1" x14ac:dyDescent="0.25">
      <c r="A13" s="13" t="s">
        <v>70</v>
      </c>
      <c r="C13" s="17" t="s">
        <v>1</v>
      </c>
      <c r="D13" s="17" t="s">
        <v>2</v>
      </c>
      <c r="E13" s="17" t="s">
        <v>3</v>
      </c>
      <c r="F13" s="17" t="s">
        <v>4</v>
      </c>
      <c r="G13" s="17" t="s">
        <v>5</v>
      </c>
      <c r="H13" s="24" t="s">
        <v>53</v>
      </c>
      <c r="I13" s="24" t="s">
        <v>54</v>
      </c>
      <c r="J13" s="24" t="s">
        <v>55</v>
      </c>
      <c r="K13" s="24" t="s">
        <v>56</v>
      </c>
      <c r="L13" s="24" t="s">
        <v>49</v>
      </c>
      <c r="M13" s="24" t="s">
        <v>50</v>
      </c>
      <c r="N13" s="24" t="s">
        <v>51</v>
      </c>
      <c r="O13" s="24" t="s">
        <v>52</v>
      </c>
    </row>
    <row r="14" spans="1:15" ht="15.75" customHeight="1" x14ac:dyDescent="0.25">
      <c r="B14" s="17" t="s">
        <v>131</v>
      </c>
      <c r="C14" s="86"/>
      <c r="D14" s="86"/>
      <c r="E14" s="86"/>
      <c r="F14" s="86"/>
      <c r="G14" s="86"/>
      <c r="H14" s="87"/>
      <c r="I14" s="87"/>
      <c r="J14" s="87"/>
      <c r="K14" s="87"/>
      <c r="L14" s="87"/>
      <c r="M14" s="87"/>
      <c r="N14" s="87"/>
      <c r="O14" s="87"/>
    </row>
    <row r="15" spans="1:15" ht="15.75" customHeight="1" x14ac:dyDescent="0.25">
      <c r="B15" s="17" t="s">
        <v>68</v>
      </c>
      <c r="C15" s="84">
        <f t="shared" ref="C15:O15" si="0">iron_deficiency_anaemia*C14</f>
        <v>0</v>
      </c>
      <c r="D15" s="84">
        <f t="shared" si="0"/>
        <v>0</v>
      </c>
      <c r="E15" s="84">
        <f t="shared" si="0"/>
        <v>0</v>
      </c>
      <c r="F15" s="84">
        <f t="shared" si="0"/>
        <v>0</v>
      </c>
      <c r="G15" s="84">
        <f t="shared" si="0"/>
        <v>0</v>
      </c>
      <c r="H15" s="84">
        <f t="shared" si="0"/>
        <v>0</v>
      </c>
      <c r="I15" s="84">
        <f t="shared" si="0"/>
        <v>0</v>
      </c>
      <c r="J15" s="84">
        <f t="shared" si="0"/>
        <v>0</v>
      </c>
      <c r="K15" s="84">
        <f t="shared" si="0"/>
        <v>0</v>
      </c>
      <c r="L15" s="84">
        <f t="shared" si="0"/>
        <v>0</v>
      </c>
      <c r="M15" s="84">
        <f t="shared" si="0"/>
        <v>0</v>
      </c>
      <c r="N15" s="84">
        <f t="shared" si="0"/>
        <v>0</v>
      </c>
      <c r="O15" s="84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 spans="1:7" x14ac:dyDescent="0.25">
      <c r="A2" s="3" t="s">
        <v>24</v>
      </c>
      <c r="B2" s="45" t="s">
        <v>166</v>
      </c>
      <c r="C2" s="85"/>
      <c r="D2" s="85"/>
      <c r="E2" s="85"/>
      <c r="F2" s="85"/>
      <c r="G2" s="85"/>
    </row>
    <row r="3" spans="1:7" x14ac:dyDescent="0.25">
      <c r="B3" s="45" t="s">
        <v>167</v>
      </c>
      <c r="C3" s="85"/>
      <c r="D3" s="85"/>
      <c r="E3" s="85"/>
      <c r="F3" s="85"/>
      <c r="G3" s="85"/>
    </row>
    <row r="4" spans="1:7" x14ac:dyDescent="0.25">
      <c r="B4" s="45" t="s">
        <v>168</v>
      </c>
      <c r="C4" s="85"/>
      <c r="D4" s="85"/>
      <c r="E4" s="85"/>
      <c r="F4" s="85"/>
      <c r="G4" s="85"/>
    </row>
    <row r="5" spans="1:7" x14ac:dyDescent="0.25">
      <c r="B5" s="45" t="s">
        <v>169</v>
      </c>
      <c r="C5" s="84">
        <f>1-SUM(C2:C4)</f>
        <v>1</v>
      </c>
      <c r="D5" s="84">
        <f t="shared" ref="D5:G5" si="0">1-SUM(D2:D4)</f>
        <v>1</v>
      </c>
      <c r="E5" s="84">
        <f t="shared" si="0"/>
        <v>1</v>
      </c>
      <c r="F5" s="84">
        <f t="shared" si="0"/>
        <v>1</v>
      </c>
      <c r="G5" s="84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5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5"/>
    </row>
    <row r="4" spans="1:11" x14ac:dyDescent="0.25">
      <c r="A4" t="s">
        <v>140</v>
      </c>
      <c r="B4" s="15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5"/>
    </row>
    <row r="6" spans="1:11" x14ac:dyDescent="0.25">
      <c r="A6" t="s">
        <v>141</v>
      </c>
      <c r="B6" s="15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5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5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7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6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3" t="s">
        <v>74</v>
      </c>
      <c r="B13" s="36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7" t="s">
        <v>170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activeCellId="5" sqref="C2:D6 E7 C9:D13 E14 C16:D20 E21"/>
    </sheetView>
  </sheetViews>
  <sheetFormatPr defaultColWidth="11.44140625" defaultRowHeight="13.2" x14ac:dyDescent="0.25"/>
  <cols>
    <col min="1" max="1" width="17" style="37" customWidth="1"/>
    <col min="2" max="2" width="19.109375" style="37" customWidth="1"/>
    <col min="3" max="3" width="13.44140625" style="37" customWidth="1"/>
    <col min="4" max="16384" width="11.44140625" style="37"/>
  </cols>
  <sheetData>
    <row r="1" spans="1:5" x14ac:dyDescent="0.25">
      <c r="A1" s="53" t="s">
        <v>180</v>
      </c>
      <c r="B1" s="54" t="s">
        <v>179</v>
      </c>
      <c r="C1" s="54" t="s">
        <v>178</v>
      </c>
      <c r="D1" s="54" t="s">
        <v>177</v>
      </c>
      <c r="E1" s="54" t="s">
        <v>176</v>
      </c>
    </row>
    <row r="2" spans="1:5" x14ac:dyDescent="0.25">
      <c r="A2" s="51" t="s">
        <v>175</v>
      </c>
      <c r="B2" s="48" t="s">
        <v>32</v>
      </c>
      <c r="C2" s="88"/>
      <c r="D2" s="88"/>
      <c r="E2" s="64" t="str">
        <f>IF(E$7="","",E$7)</f>
        <v/>
      </c>
    </row>
    <row r="3" spans="1:5" x14ac:dyDescent="0.25">
      <c r="A3" s="49"/>
      <c r="B3" s="48" t="s">
        <v>1</v>
      </c>
      <c r="C3" s="88"/>
      <c r="D3" s="88"/>
      <c r="E3" s="64" t="str">
        <f>IF(E$7="","",E$7)</f>
        <v/>
      </c>
    </row>
    <row r="4" spans="1:5" x14ac:dyDescent="0.25">
      <c r="A4" s="49"/>
      <c r="B4" s="48" t="s">
        <v>2</v>
      </c>
      <c r="C4" s="88"/>
      <c r="D4" s="88"/>
      <c r="E4" s="64" t="str">
        <f>IF(E$7="","",E$7)</f>
        <v/>
      </c>
    </row>
    <row r="5" spans="1:5" x14ac:dyDescent="0.25">
      <c r="A5" s="49"/>
      <c r="B5" s="48" t="s">
        <v>3</v>
      </c>
      <c r="C5" s="88"/>
      <c r="D5" s="88"/>
      <c r="E5" s="64" t="str">
        <f>IF(E$7="","",E$7)</f>
        <v/>
      </c>
    </row>
    <row r="6" spans="1:5" x14ac:dyDescent="0.25">
      <c r="A6" s="49"/>
      <c r="B6" s="48" t="s">
        <v>4</v>
      </c>
      <c r="C6" s="88"/>
      <c r="D6" s="88"/>
      <c r="E6" s="64" t="str">
        <f>IF(E$7="","",E$7)</f>
        <v/>
      </c>
    </row>
    <row r="7" spans="1:5" x14ac:dyDescent="0.25">
      <c r="A7" s="49"/>
      <c r="B7" s="48" t="s">
        <v>172</v>
      </c>
      <c r="C7" s="47"/>
      <c r="D7" s="46"/>
      <c r="E7" s="88"/>
    </row>
    <row r="9" spans="1:5" x14ac:dyDescent="0.25">
      <c r="A9" s="53" t="s">
        <v>174</v>
      </c>
      <c r="B9" s="52" t="s">
        <v>32</v>
      </c>
      <c r="C9" s="88"/>
      <c r="D9" s="88"/>
      <c r="E9" s="65"/>
    </row>
    <row r="10" spans="1:5" x14ac:dyDescent="0.25">
      <c r="A10" s="49"/>
      <c r="B10" s="48" t="s">
        <v>1</v>
      </c>
      <c r="C10" s="88"/>
      <c r="D10" s="88"/>
      <c r="E10" s="64"/>
    </row>
    <row r="11" spans="1:5" x14ac:dyDescent="0.25">
      <c r="A11" s="49"/>
      <c r="B11" s="48" t="s">
        <v>2</v>
      </c>
      <c r="C11" s="88"/>
      <c r="D11" s="88"/>
      <c r="E11" s="64"/>
    </row>
    <row r="12" spans="1:5" x14ac:dyDescent="0.25">
      <c r="A12" s="49"/>
      <c r="B12" s="48" t="s">
        <v>3</v>
      </c>
      <c r="C12" s="88"/>
      <c r="D12" s="88"/>
      <c r="E12" s="64"/>
    </row>
    <row r="13" spans="1:5" x14ac:dyDescent="0.25">
      <c r="A13" s="49"/>
      <c r="B13" s="48" t="s">
        <v>4</v>
      </c>
      <c r="C13" s="88"/>
      <c r="D13" s="88"/>
      <c r="E13" s="64"/>
    </row>
    <row r="14" spans="1:5" x14ac:dyDescent="0.25">
      <c r="A14" s="49"/>
      <c r="B14" s="48" t="s">
        <v>172</v>
      </c>
      <c r="C14" s="47"/>
      <c r="D14" s="46"/>
      <c r="E14" s="88"/>
    </row>
    <row r="16" spans="1:5" x14ac:dyDescent="0.25">
      <c r="A16" s="51" t="s">
        <v>173</v>
      </c>
      <c r="B16" s="48" t="s">
        <v>32</v>
      </c>
      <c r="C16" s="89"/>
      <c r="D16" s="90"/>
      <c r="E16" s="65" t="str">
        <f>IF(E$21="","",E$21)</f>
        <v/>
      </c>
    </row>
    <row r="17" spans="1:5" x14ac:dyDescent="0.25">
      <c r="A17" s="49"/>
      <c r="B17" s="48" t="s">
        <v>1</v>
      </c>
      <c r="C17" s="89"/>
      <c r="D17" s="88"/>
      <c r="E17" s="64" t="str">
        <f>IF(E$21="","",E$21)</f>
        <v/>
      </c>
    </row>
    <row r="18" spans="1:5" x14ac:dyDescent="0.25">
      <c r="A18" s="49"/>
      <c r="B18" s="48" t="s">
        <v>2</v>
      </c>
      <c r="C18" s="89"/>
      <c r="D18" s="88"/>
      <c r="E18" s="64" t="str">
        <f>IF(E$21="","",E$21)</f>
        <v/>
      </c>
    </row>
    <row r="19" spans="1:5" x14ac:dyDescent="0.25">
      <c r="A19" s="49"/>
      <c r="B19" s="48" t="s">
        <v>3</v>
      </c>
      <c r="C19" s="89"/>
      <c r="D19" s="88"/>
      <c r="E19" s="64" t="str">
        <f>IF(E$21="","",E$21)</f>
        <v/>
      </c>
    </row>
    <row r="20" spans="1:5" x14ac:dyDescent="0.25">
      <c r="A20" s="49"/>
      <c r="B20" s="48" t="s">
        <v>4</v>
      </c>
      <c r="C20" s="89"/>
      <c r="D20" s="91"/>
      <c r="E20" s="64" t="str">
        <f>IF(E$21="","",E$21)</f>
        <v/>
      </c>
    </row>
    <row r="21" spans="1:5" x14ac:dyDescent="0.25">
      <c r="A21" s="49"/>
      <c r="B21" s="48" t="s">
        <v>172</v>
      </c>
      <c r="C21" s="47"/>
      <c r="D21" s="46"/>
      <c r="E21" s="89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15" zoomScaleNormal="115" workbookViewId="0">
      <selection activeCell="D2" sqref="D2:D3"/>
    </sheetView>
  </sheetViews>
  <sheetFormatPr defaultColWidth="8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8" t="s">
        <v>164</v>
      </c>
      <c r="B1" s="54" t="s">
        <v>183</v>
      </c>
      <c r="C1" s="69" t="s">
        <v>184</v>
      </c>
      <c r="D1" s="69" t="s">
        <v>188</v>
      </c>
    </row>
    <row r="2" spans="1:4" x14ac:dyDescent="0.25">
      <c r="A2" s="69" t="s">
        <v>69</v>
      </c>
      <c r="B2" s="48" t="s">
        <v>67</v>
      </c>
      <c r="C2" s="48" t="s">
        <v>185</v>
      </c>
      <c r="D2" s="88"/>
    </row>
    <row r="3" spans="1:4" x14ac:dyDescent="0.25">
      <c r="A3" s="69" t="s">
        <v>187</v>
      </c>
      <c r="B3" s="48" t="s">
        <v>178</v>
      </c>
      <c r="C3" s="48" t="s">
        <v>186</v>
      </c>
      <c r="D3" s="88"/>
    </row>
  </sheetData>
  <sheetProtection algorithmName="SHA-512" hashValue="KAK9fjAi0tB9w1PUqeUNgZBXNYGF7t08YNHBjS6f2/uFBIh1t5g5f3mTDoaIfBvsASpqT35v7SBH94ZWCC9pQg==" saltValue="GSmV5uySc7GZpAmsyAcl7Q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zoomScale="106" workbookViewId="0">
      <selection activeCell="D26" sqref="D26"/>
    </sheetView>
  </sheetViews>
  <sheetFormatPr defaultColWidth="14.44140625" defaultRowHeight="15.75" customHeight="1" x14ac:dyDescent="0.25"/>
  <cols>
    <col min="1" max="1" width="56" style="55" customWidth="1"/>
    <col min="2" max="2" width="20" style="38" customWidth="1"/>
    <col min="3" max="3" width="20.44140625" style="37" customWidth="1"/>
    <col min="4" max="4" width="20.109375" style="37" customWidth="1"/>
    <col min="5" max="5" width="32.33203125" style="37" bestFit="1" customWidth="1"/>
    <col min="6" max="16384" width="14.44140625" style="37"/>
  </cols>
  <sheetData>
    <row r="1" spans="1:5" ht="26.4" x14ac:dyDescent="0.25">
      <c r="A1" s="57" t="s">
        <v>69</v>
      </c>
      <c r="B1" s="70" t="str">
        <f>"Baseline ("&amp;start_year&amp;") coverage"</f>
        <v>Baseline (2017) coverage</v>
      </c>
      <c r="C1" s="56" t="s">
        <v>199</v>
      </c>
      <c r="D1" s="56" t="s">
        <v>206</v>
      </c>
      <c r="E1" s="56" t="s">
        <v>201</v>
      </c>
    </row>
    <row r="2" spans="1:5" ht="15.75" customHeight="1" x14ac:dyDescent="0.25">
      <c r="A2" s="55" t="s">
        <v>29</v>
      </c>
      <c r="B2" s="92">
        <v>0</v>
      </c>
      <c r="C2" s="92">
        <v>0.95</v>
      </c>
      <c r="D2" s="93">
        <v>1</v>
      </c>
      <c r="E2" s="93" t="s">
        <v>202</v>
      </c>
    </row>
    <row r="3" spans="1:5" ht="15.75" customHeight="1" x14ac:dyDescent="0.25">
      <c r="A3" s="55" t="s">
        <v>86</v>
      </c>
      <c r="B3" s="92">
        <v>0</v>
      </c>
      <c r="C3" s="92">
        <v>0.95</v>
      </c>
      <c r="D3" s="93">
        <v>1</v>
      </c>
      <c r="E3" s="93" t="s">
        <v>202</v>
      </c>
    </row>
    <row r="4" spans="1:5" ht="15.75" customHeight="1" x14ac:dyDescent="0.25">
      <c r="A4" s="55" t="s">
        <v>61</v>
      </c>
      <c r="B4" s="92">
        <v>0</v>
      </c>
      <c r="C4" s="92">
        <v>0.95</v>
      </c>
      <c r="D4" s="93">
        <v>1</v>
      </c>
      <c r="E4" s="93" t="s">
        <v>202</v>
      </c>
    </row>
    <row r="5" spans="1:5" ht="15.75" customHeight="1" x14ac:dyDescent="0.25">
      <c r="A5" s="55" t="s">
        <v>149</v>
      </c>
      <c r="B5" s="92">
        <v>0</v>
      </c>
      <c r="C5" s="92">
        <v>0.95</v>
      </c>
      <c r="D5" s="93">
        <v>1</v>
      </c>
      <c r="E5" s="93" t="s">
        <v>202</v>
      </c>
    </row>
    <row r="6" spans="1:5" ht="15.75" customHeight="1" x14ac:dyDescent="0.25">
      <c r="A6" s="55" t="s">
        <v>198</v>
      </c>
      <c r="B6" s="92">
        <v>0</v>
      </c>
      <c r="C6" s="92">
        <v>0.95</v>
      </c>
      <c r="D6" s="93">
        <v>1</v>
      </c>
      <c r="E6" s="93" t="s">
        <v>202</v>
      </c>
    </row>
    <row r="7" spans="1:5" ht="15.75" customHeight="1" x14ac:dyDescent="0.25">
      <c r="A7" s="55" t="s">
        <v>63</v>
      </c>
      <c r="B7" s="92">
        <v>0</v>
      </c>
      <c r="C7" s="92">
        <v>0.95</v>
      </c>
      <c r="D7" s="93">
        <v>1</v>
      </c>
      <c r="E7" s="93" t="s">
        <v>202</v>
      </c>
    </row>
    <row r="8" spans="1:5" ht="15.75" customHeight="1" x14ac:dyDescent="0.25">
      <c r="A8" s="55" t="s">
        <v>64</v>
      </c>
      <c r="B8" s="92">
        <v>0</v>
      </c>
      <c r="C8" s="92">
        <v>0.95</v>
      </c>
      <c r="D8" s="93">
        <v>0.75</v>
      </c>
      <c r="E8" s="93" t="s">
        <v>202</v>
      </c>
    </row>
    <row r="9" spans="1:5" ht="15.75" customHeight="1" x14ac:dyDescent="0.25">
      <c r="A9" s="55" t="s">
        <v>62</v>
      </c>
      <c r="B9" s="92">
        <v>0</v>
      </c>
      <c r="C9" s="92">
        <v>0.95</v>
      </c>
      <c r="D9" s="93">
        <v>0.19</v>
      </c>
      <c r="E9" s="93" t="s">
        <v>202</v>
      </c>
    </row>
    <row r="10" spans="1:5" ht="15.75" customHeight="1" x14ac:dyDescent="0.25">
      <c r="A10" s="67" t="s">
        <v>190</v>
      </c>
      <c r="B10" s="92">
        <v>0</v>
      </c>
      <c r="C10" s="92">
        <v>0.95</v>
      </c>
      <c r="D10" s="93">
        <v>0.73</v>
      </c>
      <c r="E10" s="93" t="s">
        <v>202</v>
      </c>
    </row>
    <row r="11" spans="1:5" ht="15.75" customHeight="1" x14ac:dyDescent="0.25">
      <c r="A11" s="67" t="s">
        <v>208</v>
      </c>
      <c r="B11" s="92">
        <v>0</v>
      </c>
      <c r="C11" s="92">
        <v>0.95</v>
      </c>
      <c r="D11" s="93">
        <v>1.78</v>
      </c>
      <c r="E11" s="93" t="s">
        <v>202</v>
      </c>
    </row>
    <row r="12" spans="1:5" ht="15.75" customHeight="1" x14ac:dyDescent="0.25">
      <c r="A12" s="67" t="s">
        <v>191</v>
      </c>
      <c r="B12" s="92">
        <v>0</v>
      </c>
      <c r="C12" s="92">
        <v>0.95</v>
      </c>
      <c r="D12" s="93">
        <v>0.24</v>
      </c>
      <c r="E12" s="93" t="s">
        <v>202</v>
      </c>
    </row>
    <row r="13" spans="1:5" ht="15.75" customHeight="1" x14ac:dyDescent="0.25">
      <c r="A13" s="67" t="s">
        <v>192</v>
      </c>
      <c r="B13" s="92">
        <v>0</v>
      </c>
      <c r="C13" s="92">
        <v>0.95</v>
      </c>
      <c r="D13" s="93">
        <v>0.55000000000000004</v>
      </c>
      <c r="E13" s="93" t="s">
        <v>202</v>
      </c>
    </row>
    <row r="14" spans="1:5" ht="15.75" customHeight="1" x14ac:dyDescent="0.25">
      <c r="A14" s="12" t="s">
        <v>189</v>
      </c>
      <c r="B14" s="92">
        <v>0</v>
      </c>
      <c r="C14" s="92">
        <v>0.95</v>
      </c>
      <c r="D14" s="93">
        <v>0.73</v>
      </c>
      <c r="E14" s="93" t="s">
        <v>202</v>
      </c>
    </row>
    <row r="15" spans="1:5" ht="15.75" customHeight="1" x14ac:dyDescent="0.25">
      <c r="A15" s="12" t="s">
        <v>207</v>
      </c>
      <c r="B15" s="92">
        <v>0</v>
      </c>
      <c r="C15" s="92">
        <v>0.95</v>
      </c>
      <c r="D15" s="93">
        <v>1.78</v>
      </c>
      <c r="E15" s="93" t="s">
        <v>202</v>
      </c>
    </row>
    <row r="16" spans="1:5" ht="15.75" customHeight="1" x14ac:dyDescent="0.25">
      <c r="A16" s="55" t="s">
        <v>57</v>
      </c>
      <c r="B16" s="92">
        <v>0</v>
      </c>
      <c r="C16" s="92">
        <v>0.95</v>
      </c>
      <c r="D16" s="93">
        <v>2.06</v>
      </c>
      <c r="E16" s="93" t="s">
        <v>202</v>
      </c>
    </row>
    <row r="17" spans="1:5" ht="15.75" customHeight="1" x14ac:dyDescent="0.25">
      <c r="A17" s="55" t="s">
        <v>47</v>
      </c>
      <c r="B17" s="92">
        <v>0</v>
      </c>
      <c r="C17" s="92">
        <v>0.95</v>
      </c>
      <c r="D17" s="93">
        <v>0.25</v>
      </c>
      <c r="E17" s="93" t="s">
        <v>202</v>
      </c>
    </row>
    <row r="18" spans="1:5" ht="15.75" customHeight="1" x14ac:dyDescent="0.25">
      <c r="A18" s="55" t="s">
        <v>175</v>
      </c>
      <c r="B18" s="92">
        <v>0</v>
      </c>
      <c r="C18" s="92">
        <v>0.95</v>
      </c>
      <c r="D18" s="94">
        <f>SUMPRODUCT(('IYCF cost'!$C$2:$E$6)*('IYCF packages'!$C$2:$E$6&lt;&gt;""))</f>
        <v>0</v>
      </c>
      <c r="E18" s="93" t="s">
        <v>202</v>
      </c>
    </row>
    <row r="19" spans="1:5" ht="15.75" customHeight="1" x14ac:dyDescent="0.25">
      <c r="A19" s="55" t="s">
        <v>174</v>
      </c>
      <c r="B19" s="92">
        <v>0</v>
      </c>
      <c r="C19" s="92">
        <v>0.95</v>
      </c>
      <c r="D19" s="94">
        <f>SUMPRODUCT(('IYCF cost'!$C$2:$E$6)*('IYCF packages'!$C$9:$E$13&lt;&gt;""))</f>
        <v>0</v>
      </c>
      <c r="E19" s="93" t="s">
        <v>202</v>
      </c>
    </row>
    <row r="20" spans="1:5" ht="15.75" customHeight="1" x14ac:dyDescent="0.25">
      <c r="A20" s="55" t="s">
        <v>173</v>
      </c>
      <c r="B20" s="92">
        <v>0</v>
      </c>
      <c r="C20" s="92">
        <v>0.95</v>
      </c>
      <c r="D20" s="94">
        <f>SUMPRODUCT(('IYCF cost'!$C$2:$E$6)*('IYCF packages'!$C$16:$E$20&lt;&gt;""))</f>
        <v>0</v>
      </c>
      <c r="E20" s="93" t="s">
        <v>202</v>
      </c>
    </row>
    <row r="21" spans="1:5" ht="15.75" customHeight="1" x14ac:dyDescent="0.25">
      <c r="A21" s="55" t="s">
        <v>197</v>
      </c>
      <c r="B21" s="92">
        <v>0</v>
      </c>
      <c r="C21" s="92">
        <v>0.95</v>
      </c>
      <c r="D21" s="93">
        <v>8.84</v>
      </c>
      <c r="E21" s="93" t="s">
        <v>202</v>
      </c>
    </row>
    <row r="22" spans="1:5" ht="15.75" customHeight="1" x14ac:dyDescent="0.25">
      <c r="A22" s="55" t="s">
        <v>136</v>
      </c>
      <c r="B22" s="92">
        <v>0</v>
      </c>
      <c r="C22" s="92">
        <v>0.95</v>
      </c>
      <c r="D22" s="93">
        <v>50</v>
      </c>
      <c r="E22" s="93" t="s">
        <v>202</v>
      </c>
    </row>
    <row r="23" spans="1:5" ht="15.75" customHeight="1" x14ac:dyDescent="0.25">
      <c r="A23" s="55" t="s">
        <v>34</v>
      </c>
      <c r="B23" s="92">
        <v>0</v>
      </c>
      <c r="C23" s="92">
        <v>0.95</v>
      </c>
      <c r="D23" s="93">
        <v>2.61</v>
      </c>
      <c r="E23" s="93" t="s">
        <v>202</v>
      </c>
    </row>
    <row r="24" spans="1:5" ht="15.75" customHeight="1" x14ac:dyDescent="0.25">
      <c r="A24" s="55" t="s">
        <v>88</v>
      </c>
      <c r="B24" s="92">
        <v>0</v>
      </c>
      <c r="C24" s="92">
        <v>0.95</v>
      </c>
      <c r="D24" s="93">
        <v>1</v>
      </c>
      <c r="E24" s="93" t="s">
        <v>202</v>
      </c>
    </row>
    <row r="25" spans="1:5" ht="15.75" customHeight="1" x14ac:dyDescent="0.25">
      <c r="A25" s="55" t="s">
        <v>87</v>
      </c>
      <c r="B25" s="92">
        <v>0</v>
      </c>
      <c r="C25" s="92">
        <v>0.95</v>
      </c>
      <c r="D25" s="93">
        <v>1</v>
      </c>
      <c r="E25" s="93" t="s">
        <v>202</v>
      </c>
    </row>
    <row r="26" spans="1:5" ht="15.75" customHeight="1" x14ac:dyDescent="0.25">
      <c r="A26" s="55" t="s">
        <v>137</v>
      </c>
      <c r="B26" s="92">
        <v>0</v>
      </c>
      <c r="C26" s="92">
        <v>0.95</v>
      </c>
      <c r="D26" s="93">
        <v>1</v>
      </c>
      <c r="E26" s="93" t="s">
        <v>202</v>
      </c>
    </row>
    <row r="27" spans="1:5" ht="15.75" customHeight="1" x14ac:dyDescent="0.25">
      <c r="A27" s="55" t="s">
        <v>59</v>
      </c>
      <c r="B27" s="92">
        <v>0</v>
      </c>
      <c r="C27" s="92">
        <v>0.95</v>
      </c>
      <c r="D27" s="93">
        <v>2.99</v>
      </c>
      <c r="E27" s="93" t="s">
        <v>202</v>
      </c>
    </row>
    <row r="28" spans="1:5" ht="15.75" customHeight="1" x14ac:dyDescent="0.25">
      <c r="A28" s="55" t="s">
        <v>84</v>
      </c>
      <c r="B28" s="92">
        <v>0</v>
      </c>
      <c r="C28" s="92">
        <v>0.95</v>
      </c>
      <c r="D28" s="93">
        <v>1</v>
      </c>
      <c r="E28" s="93" t="s">
        <v>202</v>
      </c>
    </row>
    <row r="29" spans="1:5" ht="15.75" customHeight="1" x14ac:dyDescent="0.25">
      <c r="A29" s="55" t="s">
        <v>58</v>
      </c>
      <c r="B29" s="92">
        <v>0</v>
      </c>
      <c r="C29" s="92">
        <v>0.95</v>
      </c>
      <c r="D29" s="93">
        <v>48</v>
      </c>
      <c r="E29" s="93" t="s">
        <v>202</v>
      </c>
    </row>
    <row r="30" spans="1:5" ht="15.75" customHeight="1" x14ac:dyDescent="0.25">
      <c r="A30" s="55" t="s">
        <v>67</v>
      </c>
      <c r="B30" s="92">
        <v>0</v>
      </c>
      <c r="C30" s="92">
        <v>0.95</v>
      </c>
      <c r="D30" s="93">
        <v>9.36</v>
      </c>
      <c r="E30" s="93" t="s">
        <v>202</v>
      </c>
    </row>
    <row r="31" spans="1:5" ht="15.75" customHeight="1" x14ac:dyDescent="0.25">
      <c r="A31" s="55" t="s">
        <v>28</v>
      </c>
      <c r="B31" s="92">
        <v>0</v>
      </c>
      <c r="C31" s="92">
        <v>0.95</v>
      </c>
      <c r="D31" s="93">
        <v>0.35</v>
      </c>
      <c r="E31" s="93" t="s">
        <v>202</v>
      </c>
    </row>
    <row r="32" spans="1:5" ht="15.75" customHeight="1" x14ac:dyDescent="0.25">
      <c r="A32" s="55" t="s">
        <v>83</v>
      </c>
      <c r="B32" s="92">
        <v>0</v>
      </c>
      <c r="C32" s="92">
        <v>0.95</v>
      </c>
      <c r="D32" s="93">
        <v>1</v>
      </c>
      <c r="E32" s="93" t="s">
        <v>202</v>
      </c>
    </row>
    <row r="33" spans="1:6" ht="15.75" customHeight="1" x14ac:dyDescent="0.25">
      <c r="A33" s="55" t="s">
        <v>82</v>
      </c>
      <c r="B33" s="92">
        <v>0</v>
      </c>
      <c r="C33" s="92">
        <v>0.95</v>
      </c>
      <c r="D33" s="93">
        <v>2.8</v>
      </c>
      <c r="E33" s="93" t="s">
        <v>202</v>
      </c>
    </row>
    <row r="34" spans="1:6" ht="15.75" customHeight="1" x14ac:dyDescent="0.25">
      <c r="A34" s="55" t="s">
        <v>81</v>
      </c>
      <c r="B34" s="92">
        <v>0</v>
      </c>
      <c r="C34" s="92">
        <v>0.95</v>
      </c>
      <c r="D34" s="93">
        <v>50.26</v>
      </c>
      <c r="E34" s="93" t="s">
        <v>202</v>
      </c>
    </row>
    <row r="35" spans="1:6" ht="15.75" customHeight="1" x14ac:dyDescent="0.25">
      <c r="A35" s="55" t="s">
        <v>79</v>
      </c>
      <c r="B35" s="92">
        <v>0</v>
      </c>
      <c r="C35" s="92">
        <v>0.95</v>
      </c>
      <c r="D35" s="93">
        <v>36.1</v>
      </c>
      <c r="E35" s="93" t="s">
        <v>202</v>
      </c>
    </row>
    <row r="36" spans="1:6" s="38" customFormat="1" ht="15.75" customHeight="1" x14ac:dyDescent="0.25">
      <c r="A36" s="55" t="s">
        <v>80</v>
      </c>
      <c r="B36" s="92">
        <v>0</v>
      </c>
      <c r="C36" s="92">
        <v>0.95</v>
      </c>
      <c r="D36" s="93">
        <v>231.85</v>
      </c>
      <c r="E36" s="93" t="s">
        <v>202</v>
      </c>
      <c r="F36" s="37"/>
    </row>
    <row r="37" spans="1:6" ht="15.75" customHeight="1" x14ac:dyDescent="0.25">
      <c r="A37" s="55" t="s">
        <v>85</v>
      </c>
      <c r="B37" s="92">
        <v>0</v>
      </c>
      <c r="C37" s="92">
        <v>0.95</v>
      </c>
      <c r="D37" s="93">
        <v>1.5</v>
      </c>
      <c r="E37" s="93" t="s">
        <v>202</v>
      </c>
    </row>
    <row r="38" spans="1:6" ht="15.75" customHeight="1" x14ac:dyDescent="0.25">
      <c r="A38" s="55" t="s">
        <v>60</v>
      </c>
      <c r="B38" s="92">
        <v>0</v>
      </c>
      <c r="C38" s="92">
        <v>0.95</v>
      </c>
      <c r="D38" s="93">
        <v>1</v>
      </c>
      <c r="E38" s="93" t="s">
        <v>202</v>
      </c>
    </row>
    <row r="39" spans="1:6" ht="15.75" customHeight="1" x14ac:dyDescent="0.25">
      <c r="F39" s="38"/>
    </row>
  </sheetData>
  <sheetProtection algorithmName="SHA-512" hashValue="wtv/HM4kAqRqMIiLkAYQC7Lcjqz7qSMF7Fo+6qi+BfjtDEm3dmaJR2oG6r16A5EzV4QlJ3rsskLmp+Scq5MAEw==" saltValue="phkuzZ1elu1sMpGSD/cRFg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2018-11-19T01:34:20Z</dcterms:modified>
</cp:coreProperties>
</file>