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Master/"/>
    </mc:Choice>
  </mc:AlternateContent>
  <bookViews>
    <workbookView xWindow="-20" yWindow="460" windowWidth="25600" windowHeight="15540" tabRatio="500" firstSheet="25" activeTab="30" xr2:uid="{00000000-000D-0000-FFFF-FFFF00000000}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annual scale-up" sheetId="51" r:id="rId27"/>
    <sheet name="Programs annual spending" sheetId="52" r:id="rId28"/>
    <sheet name="Programs cost and coverage" sheetId="20" r:id="rId29"/>
    <sheet name="Reference programs" sheetId="48" r:id="rId30"/>
    <sheet name="Programs to include" sheetId="44" r:id="rId3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52" l="1"/>
  <c r="A5" i="52" s="1"/>
  <c r="A6" i="52"/>
  <c r="A7" i="52" s="1"/>
  <c r="A8" i="52"/>
  <c r="A9" i="52" s="1"/>
  <c r="A10" i="52"/>
  <c r="A11" i="52" s="1"/>
  <c r="A12" i="52"/>
  <c r="A13" i="52" s="1"/>
  <c r="A14" i="52"/>
  <c r="A15" i="52" s="1"/>
  <c r="A16" i="52"/>
  <c r="A17" i="52" s="1"/>
  <c r="A18" i="52"/>
  <c r="A19" i="52" s="1"/>
  <c r="A20" i="52"/>
  <c r="A21" i="52" s="1"/>
  <c r="A22" i="52"/>
  <c r="A23" i="52" s="1"/>
  <c r="A24" i="52"/>
  <c r="A25" i="52" s="1"/>
  <c r="A26" i="52"/>
  <c r="A27" i="52" s="1"/>
  <c r="A28" i="52"/>
  <c r="A29" i="52" s="1"/>
  <c r="A30" i="52"/>
  <c r="A31" i="52" s="1"/>
  <c r="A32" i="52"/>
  <c r="A33" i="52" s="1"/>
  <c r="A34" i="52"/>
  <c r="A35" i="52" s="1"/>
  <c r="A36" i="52"/>
  <c r="A37" i="52" s="1"/>
  <c r="A38" i="52"/>
  <c r="A39" i="52" s="1"/>
  <c r="A40" i="52"/>
  <c r="A41" i="52" s="1"/>
  <c r="A42" i="52"/>
  <c r="A43" i="52" s="1"/>
  <c r="A44" i="52"/>
  <c r="A45" i="52" s="1"/>
  <c r="A46" i="52"/>
  <c r="A47" i="52" s="1"/>
  <c r="A48" i="52"/>
  <c r="A49" i="52" s="1"/>
  <c r="A50" i="52"/>
  <c r="A51" i="52" s="1"/>
  <c r="A52" i="52"/>
  <c r="A53" i="52" s="1"/>
  <c r="A54" i="52"/>
  <c r="A55" i="52" s="1"/>
  <c r="A56" i="52"/>
  <c r="A57" i="52" s="1"/>
  <c r="A58" i="52"/>
  <c r="A59" i="52" s="1"/>
  <c r="A60" i="52"/>
  <c r="A61" i="52" s="1"/>
  <c r="A62" i="52"/>
  <c r="A63" i="52" s="1"/>
  <c r="A64" i="52"/>
  <c r="A65" i="52" s="1"/>
  <c r="A66" i="52"/>
  <c r="A67" i="52" s="1"/>
  <c r="A68" i="52"/>
  <c r="A69" i="52" s="1"/>
  <c r="A70" i="52"/>
  <c r="A71" i="52" s="1"/>
  <c r="A72" i="52"/>
  <c r="A73" i="52" s="1"/>
  <c r="A74" i="52"/>
  <c r="A75" i="52" s="1"/>
  <c r="A76" i="52"/>
  <c r="A77" i="52" s="1"/>
  <c r="A78" i="52"/>
  <c r="A79" i="52" s="1"/>
  <c r="A80" i="52"/>
  <c r="A81" i="52" s="1"/>
  <c r="A82" i="52"/>
  <c r="A83" i="52" s="1"/>
  <c r="A84" i="52"/>
  <c r="A85" i="52" s="1"/>
  <c r="A86" i="52"/>
  <c r="A87" i="52" s="1"/>
  <c r="A88" i="52"/>
  <c r="A89" i="52" s="1"/>
  <c r="A90" i="52"/>
  <c r="A91" i="52" s="1"/>
  <c r="A92" i="52"/>
  <c r="A93" i="52" s="1"/>
  <c r="A94" i="52"/>
  <c r="A95" i="52" s="1"/>
  <c r="A96" i="52"/>
  <c r="A97" i="52" s="1"/>
  <c r="A98" i="52"/>
  <c r="A99" i="52" s="1"/>
  <c r="A100" i="52"/>
  <c r="A101" i="52" s="1"/>
  <c r="A102" i="52"/>
  <c r="A103" i="52" s="1"/>
  <c r="A104" i="52"/>
  <c r="A105" i="52" s="1"/>
  <c r="A106" i="52"/>
  <c r="A107" i="52" s="1"/>
  <c r="A2" i="52"/>
  <c r="A3" i="52" s="1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M36" i="21" l="1"/>
  <c r="N36" i="21"/>
  <c r="O36" i="21"/>
  <c r="L36" i="21"/>
  <c r="A54" i="51" l="1"/>
  <c r="A53" i="51"/>
  <c r="A52" i="51"/>
  <c r="A51" i="5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A3" i="51"/>
  <c r="A2" i="51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3" i="36" l="1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2" i="36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2" i="20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23C0022E-2DA6-F34A-B642-FED244052CCA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C18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<sst xmlns="http://schemas.openxmlformats.org/spreadsheetml/2006/main" count="1245" uniqueCount="273">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</sst>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4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4" fillId="13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5" fillId="12" borderId="0" xfId="0" applyFont="1" applyFill="1" applyAlignment="1"/>
    <xf numFmtId="0" fontId="13" fillId="11" borderId="0" xfId="0" applyFont="1" applyFill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B9" sqref="B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9" t="s">
        <v>99</v>
      </c>
      <c r="B1" s="9" t="s">
        <v>58</v>
      </c>
      <c r="C1" s="9" t="s">
        <v>100</v>
      </c>
    </row>
    <row r="2" spans="1:3" ht="16" customHeight="1" x14ac:dyDescent="0.15">
      <c r="A2" s="1" t="s">
        <v>59</v>
      </c>
      <c r="B2" t="s">
        <v>0</v>
      </c>
      <c r="C2" s="91">
        <v>2016</v>
      </c>
    </row>
    <row r="3" spans="1:3" ht="15.75" customHeight="1" x14ac:dyDescent="0.15">
      <c r="B3" s="4" t="s">
        <v>1</v>
      </c>
      <c r="C3" s="15">
        <v>15204000</v>
      </c>
    </row>
    <row r="4" spans="1:3" ht="15.75" customHeight="1" x14ac:dyDescent="0.15">
      <c r="B4" s="4" t="s">
        <v>3</v>
      </c>
      <c r="C4" s="15">
        <v>3118117</v>
      </c>
    </row>
    <row r="5" spans="1:3" ht="15.75" customHeight="1" x14ac:dyDescent="0.15">
      <c r="B5" s="29" t="s">
        <v>106</v>
      </c>
      <c r="C5" s="40">
        <v>171684000</v>
      </c>
    </row>
    <row r="6" spans="1:3" ht="15.75" customHeight="1" x14ac:dyDescent="0.15">
      <c r="B6" s="4" t="s">
        <v>4</v>
      </c>
      <c r="C6" s="17">
        <f>(C4+C4*C20/(1000-C20))/(1-C19)</f>
        <v>3677298.8269880489</v>
      </c>
    </row>
    <row r="7" spans="1:3" ht="15.75" customHeight="1" x14ac:dyDescent="0.15">
      <c r="B7" s="29" t="s">
        <v>66</v>
      </c>
      <c r="C7" s="18">
        <v>0.35199999999999998</v>
      </c>
    </row>
    <row r="8" spans="1:3" ht="15.75" customHeight="1" x14ac:dyDescent="0.15">
      <c r="B8" s="4" t="s">
        <v>65</v>
      </c>
      <c r="C8" s="16">
        <v>0.36</v>
      </c>
    </row>
    <row r="9" spans="1:3" ht="15.75" customHeight="1" x14ac:dyDescent="0.15">
      <c r="B9" s="29" t="s">
        <v>67</v>
      </c>
      <c r="C9" s="18">
        <v>0.1</v>
      </c>
    </row>
    <row r="10" spans="1:3" ht="15.75" customHeight="1" x14ac:dyDescent="0.15">
      <c r="B10" s="4" t="s">
        <v>177</v>
      </c>
      <c r="C10" s="62">
        <v>0.5</v>
      </c>
    </row>
    <row r="11" spans="1:3" ht="15.75" customHeight="1" x14ac:dyDescent="0.15">
      <c r="B11" s="4" t="s">
        <v>178</v>
      </c>
      <c r="C11" s="62">
        <v>0.3</v>
      </c>
    </row>
    <row r="12" spans="1:3" ht="15.75" customHeight="1" x14ac:dyDescent="0.15">
      <c r="B12" s="4" t="s">
        <v>179</v>
      </c>
      <c r="C12" s="62">
        <v>0.1</v>
      </c>
    </row>
    <row r="13" spans="1:3" ht="13" x14ac:dyDescent="0.15">
      <c r="B13" t="s">
        <v>220</v>
      </c>
      <c r="C13" s="45">
        <v>0.9</v>
      </c>
    </row>
    <row r="14" spans="1:3" ht="13" x14ac:dyDescent="0.15">
      <c r="B14" t="s">
        <v>221</v>
      </c>
      <c r="C14" s="45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2"/>
    </row>
    <row r="17" spans="1:3" ht="13" x14ac:dyDescent="0.15">
      <c r="B17" s="4"/>
      <c r="C17" s="52"/>
    </row>
    <row r="18" spans="1:3" ht="15.75" customHeight="1" x14ac:dyDescent="0.15">
      <c r="A18" s="9" t="s">
        <v>109</v>
      </c>
      <c r="B18" t="s">
        <v>188</v>
      </c>
      <c r="C18" s="18">
        <v>176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25.36</v>
      </c>
    </row>
    <row r="21" spans="1:3" ht="15.75" customHeight="1" x14ac:dyDescent="0.15">
      <c r="B21" t="s">
        <v>189</v>
      </c>
      <c r="C21" s="18">
        <v>25.4</v>
      </c>
    </row>
    <row r="22" spans="1:3" ht="15.75" customHeight="1" x14ac:dyDescent="0.15">
      <c r="B22" t="s">
        <v>190</v>
      </c>
      <c r="C22" s="18">
        <v>34.68</v>
      </c>
    </row>
    <row r="23" spans="1:3" ht="15.75" customHeight="1" x14ac:dyDescent="0.15">
      <c r="B23" t="s">
        <v>191</v>
      </c>
      <c r="C23" s="18">
        <v>39.32</v>
      </c>
    </row>
    <row r="25" spans="1:3" ht="15.75" customHeight="1" x14ac:dyDescent="0.15">
      <c r="B25" s="9"/>
      <c r="C25" s="1"/>
    </row>
    <row r="26" spans="1:3" ht="15.75" customHeight="1" x14ac:dyDescent="0.15">
      <c r="A26" s="9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0.8</v>
      </c>
    </row>
    <row r="28" spans="1:3" ht="15.75" customHeight="1" x14ac:dyDescent="0.15">
      <c r="B28" s="29" t="s">
        <v>95</v>
      </c>
      <c r="C28" s="33">
        <v>0.12</v>
      </c>
    </row>
    <row r="29" spans="1:3" ht="15.75" customHeight="1" x14ac:dyDescent="0.15">
      <c r="B29" s="29" t="s">
        <v>96</v>
      </c>
      <c r="C29" s="33">
        <v>0.05</v>
      </c>
    </row>
    <row r="30" spans="1:3" ht="15.75" customHeight="1" x14ac:dyDescent="0.15">
      <c r="B30" s="29" t="s">
        <v>70</v>
      </c>
      <c r="C30" s="33">
        <v>0.05</v>
      </c>
    </row>
    <row r="32" spans="1:3" ht="15.75" customHeight="1" x14ac:dyDescent="0.15">
      <c r="B32" s="29"/>
    </row>
    <row r="33" spans="1:5" ht="15.75" customHeight="1" x14ac:dyDescent="0.2">
      <c r="A33" s="9" t="s">
        <v>105</v>
      </c>
      <c r="B33" s="81" t="s">
        <v>111</v>
      </c>
      <c r="C33" s="38">
        <v>8634000</v>
      </c>
      <c r="D33" s="88"/>
      <c r="E33" s="87"/>
    </row>
    <row r="34" spans="1:5" ht="15" customHeight="1" x14ac:dyDescent="0.2">
      <c r="B34" s="81" t="s">
        <v>112</v>
      </c>
      <c r="C34" s="38">
        <v>13550000</v>
      </c>
      <c r="D34" s="88"/>
      <c r="E34" s="88"/>
    </row>
    <row r="35" spans="1:5" ht="15.75" customHeight="1" x14ac:dyDescent="0.2">
      <c r="B35" s="81" t="s">
        <v>113</v>
      </c>
      <c r="C35" s="89">
        <v>12394000</v>
      </c>
      <c r="D35" s="88"/>
    </row>
    <row r="36" spans="1:5" ht="15.75" customHeight="1" x14ac:dyDescent="0.2">
      <c r="B36" s="81" t="s">
        <v>114</v>
      </c>
      <c r="C36" s="38">
        <v>9148000</v>
      </c>
      <c r="D36" s="88"/>
    </row>
    <row r="37" spans="1:5" ht="15.75" customHeight="1" x14ac:dyDescent="0.2">
      <c r="B37" s="81"/>
      <c r="C37" s="90"/>
      <c r="D37" s="88"/>
    </row>
    <row r="38" spans="1:5" ht="15.75" customHeight="1" x14ac:dyDescent="0.2">
      <c r="B38" s="81"/>
      <c r="C38" s="90"/>
      <c r="D38" s="88"/>
    </row>
    <row r="39" spans="1:5" ht="15.75" customHeight="1" x14ac:dyDescent="0.2">
      <c r="A39" s="9" t="s">
        <v>209</v>
      </c>
      <c r="B39" s="81" t="s">
        <v>111</v>
      </c>
      <c r="C39" s="38">
        <f>C33-C45</f>
        <v>7531583.5695012193</v>
      </c>
      <c r="D39" s="88"/>
      <c r="E39" s="87"/>
    </row>
    <row r="40" spans="1:5" ht="15" customHeight="1" x14ac:dyDescent="0.2">
      <c r="B40" s="81" t="s">
        <v>112</v>
      </c>
      <c r="C40" s="38">
        <f t="shared" ref="C40:C42" si="0">C34-C46</f>
        <v>11617337.925466225</v>
      </c>
      <c r="D40" s="88"/>
      <c r="E40" s="88"/>
    </row>
    <row r="41" spans="1:5" ht="15.75" customHeight="1" x14ac:dyDescent="0.2">
      <c r="B41" s="81" t="s">
        <v>113</v>
      </c>
      <c r="C41" s="38">
        <f t="shared" si="0"/>
        <v>11797902.113393042</v>
      </c>
      <c r="D41" s="88"/>
    </row>
    <row r="42" spans="1:5" ht="15.75" customHeight="1" x14ac:dyDescent="0.2">
      <c r="B42" s="81" t="s">
        <v>114</v>
      </c>
      <c r="C42" s="38">
        <f t="shared" si="0"/>
        <v>9101877.564651465</v>
      </c>
      <c r="D42" s="88"/>
    </row>
    <row r="43" spans="1:5" ht="15.75" customHeight="1" x14ac:dyDescent="0.2">
      <c r="B43" s="81"/>
      <c r="C43" s="39"/>
      <c r="D43" s="88"/>
    </row>
    <row r="44" spans="1:5" ht="15" customHeight="1" x14ac:dyDescent="0.2">
      <c r="B44" s="37"/>
      <c r="C44" s="39"/>
    </row>
    <row r="45" spans="1:5" ht="15.75" customHeight="1" x14ac:dyDescent="0.2">
      <c r="A45" s="9" t="s">
        <v>208</v>
      </c>
      <c r="B45" s="81" t="s">
        <v>115</v>
      </c>
      <c r="C45" s="32">
        <f>C51*$C$6</f>
        <v>1102416.4304987811</v>
      </c>
    </row>
    <row r="46" spans="1:5" ht="15.75" customHeight="1" x14ac:dyDescent="0.2">
      <c r="B46" s="81" t="s">
        <v>116</v>
      </c>
      <c r="C46" s="32">
        <f t="shared" ref="C46:C48" si="1">C52*$C$6</f>
        <v>1932662.074533775</v>
      </c>
    </row>
    <row r="47" spans="1:5" ht="15.75" customHeight="1" x14ac:dyDescent="0.2">
      <c r="B47" s="81" t="s">
        <v>117</v>
      </c>
      <c r="C47" s="32">
        <f t="shared" si="1"/>
        <v>596097.88660695858</v>
      </c>
    </row>
    <row r="48" spans="1:5" ht="15.75" customHeight="1" x14ac:dyDescent="0.2">
      <c r="B48" s="81" t="s">
        <v>118</v>
      </c>
      <c r="C48" s="32">
        <f t="shared" si="1"/>
        <v>46122.435348534098</v>
      </c>
    </row>
    <row r="51" spans="1:3" ht="15.75" customHeight="1" x14ac:dyDescent="0.2">
      <c r="A51" s="9" t="s">
        <v>103</v>
      </c>
      <c r="B51" s="81" t="s">
        <v>115</v>
      </c>
      <c r="C51" s="32">
        <v>0.29978973218277538</v>
      </c>
    </row>
    <row r="52" spans="1:3" ht="15.75" customHeight="1" x14ac:dyDescent="0.2">
      <c r="B52" s="81" t="s">
        <v>116</v>
      </c>
      <c r="C52" s="32">
        <v>0.52556568434139284</v>
      </c>
    </row>
    <row r="53" spans="1:3" ht="15.75" customHeight="1" x14ac:dyDescent="0.2">
      <c r="B53" s="81" t="s">
        <v>117</v>
      </c>
      <c r="C53" s="32">
        <v>0.16210210664201097</v>
      </c>
    </row>
    <row r="54" spans="1:3" ht="15.75" customHeight="1" x14ac:dyDescent="0.2">
      <c r="B54" s="81" t="s">
        <v>118</v>
      </c>
      <c r="C54" s="32">
        <v>1.2542476833820825E-2</v>
      </c>
    </row>
    <row r="57" spans="1:3" ht="15.75" customHeight="1" x14ac:dyDescent="0.15">
      <c r="A57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2"/>
  <sheetViews>
    <sheetView workbookViewId="0">
      <selection activeCell="B16" sqref="B16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9" t="s">
        <v>48</v>
      </c>
      <c r="B1" s="1" t="s">
        <v>252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9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9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9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3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x14ac:dyDescent="0.15">
      <c r="A18" s="9" t="s">
        <v>149</v>
      </c>
      <c r="B18" s="4" t="s">
        <v>213</v>
      </c>
      <c r="C18" s="45">
        <v>1.04</v>
      </c>
      <c r="D18" s="45">
        <v>1.04</v>
      </c>
      <c r="E18" s="45">
        <v>1.04</v>
      </c>
      <c r="F18" s="45">
        <v>1.04</v>
      </c>
      <c r="G18" s="45">
        <v>1.04</v>
      </c>
    </row>
    <row r="20" spans="1:7" x14ac:dyDescent="0.15">
      <c r="A20" s="9" t="s">
        <v>150</v>
      </c>
      <c r="B20" s="4" t="s">
        <v>213</v>
      </c>
      <c r="C20" s="45">
        <v>1.04</v>
      </c>
      <c r="D20" s="45">
        <v>1.04</v>
      </c>
      <c r="E20" s="45">
        <v>1.04</v>
      </c>
      <c r="F20" s="45">
        <v>1.04</v>
      </c>
      <c r="G20" s="45">
        <v>1.04</v>
      </c>
    </row>
    <row r="22" spans="1:7" x14ac:dyDescent="0.15">
      <c r="A22" s="126" t="s">
        <v>218</v>
      </c>
      <c r="B22" t="s">
        <v>216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1" sqref="D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9" t="s">
        <v>156</v>
      </c>
      <c r="B1" s="9" t="s">
        <v>159</v>
      </c>
      <c r="C1" s="9" t="s">
        <v>155</v>
      </c>
      <c r="D1" s="9" t="s">
        <v>6</v>
      </c>
      <c r="E1" s="9" t="s">
        <v>7</v>
      </c>
      <c r="F1" s="9" t="s">
        <v>8</v>
      </c>
      <c r="G1" s="9" t="s">
        <v>9</v>
      </c>
      <c r="H1" s="52" t="s">
        <v>10</v>
      </c>
    </row>
    <row r="2" spans="1:10" x14ac:dyDescent="0.15">
      <c r="A2" s="9" t="s">
        <v>157</v>
      </c>
      <c r="B2" s="127" t="s">
        <v>73</v>
      </c>
      <c r="C2" t="s">
        <v>153</v>
      </c>
      <c r="D2" s="51">
        <v>1.85</v>
      </c>
      <c r="E2" s="51">
        <v>1.2</v>
      </c>
      <c r="F2" s="51">
        <v>1.05</v>
      </c>
      <c r="G2" s="51">
        <v>1.01</v>
      </c>
      <c r="H2" s="53">
        <v>1</v>
      </c>
    </row>
    <row r="3" spans="1:10" x14ac:dyDescent="0.15">
      <c r="B3" s="127"/>
      <c r="C3" t="s">
        <v>154</v>
      </c>
      <c r="D3" s="51">
        <v>1.9</v>
      </c>
      <c r="E3" s="51">
        <v>1.25</v>
      </c>
      <c r="F3" s="51">
        <v>1.05</v>
      </c>
      <c r="G3" s="51">
        <v>1.01</v>
      </c>
      <c r="H3" s="53">
        <v>1</v>
      </c>
      <c r="J3" s="51"/>
    </row>
    <row r="4" spans="1:10" x14ac:dyDescent="0.15">
      <c r="B4" s="127"/>
      <c r="C4" t="s">
        <v>164</v>
      </c>
      <c r="D4" s="51">
        <f>D17^(1/2)</f>
        <v>1.0246950765959599</v>
      </c>
      <c r="E4" s="51">
        <f>E17^(1/3)</f>
        <v>1.0163963568148535</v>
      </c>
      <c r="F4" s="51">
        <f>F17^(1/4)</f>
        <v>1.0122722344290394</v>
      </c>
      <c r="G4" s="51">
        <f t="shared" ref="G4:H4" si="0">G17^(1/5)</f>
        <v>1.0098057976734853</v>
      </c>
      <c r="H4" s="51">
        <f t="shared" si="0"/>
        <v>1</v>
      </c>
      <c r="J4" s="51"/>
    </row>
    <row r="5" spans="1:10" x14ac:dyDescent="0.15">
      <c r="B5" s="127" t="s">
        <v>6</v>
      </c>
      <c r="C5" t="s">
        <v>153</v>
      </c>
      <c r="D5" s="51">
        <v>2.0299999999999998</v>
      </c>
      <c r="E5" s="51">
        <v>1</v>
      </c>
      <c r="F5" s="51">
        <v>1</v>
      </c>
      <c r="G5" s="51">
        <v>1</v>
      </c>
      <c r="H5" s="53">
        <v>1</v>
      </c>
    </row>
    <row r="6" spans="1:10" x14ac:dyDescent="0.15">
      <c r="B6" s="127"/>
      <c r="C6" t="s">
        <v>154</v>
      </c>
      <c r="D6" s="51">
        <v>2.17</v>
      </c>
      <c r="E6" s="51">
        <v>1</v>
      </c>
      <c r="F6" s="51">
        <v>1</v>
      </c>
      <c r="G6" s="51">
        <v>1</v>
      </c>
      <c r="H6" s="53">
        <v>1</v>
      </c>
    </row>
    <row r="7" spans="1:10" x14ac:dyDescent="0.15">
      <c r="B7" s="127"/>
      <c r="C7" t="s">
        <v>164</v>
      </c>
      <c r="D7" s="51">
        <f>D17^(1/2)</f>
        <v>1.0246950765959599</v>
      </c>
      <c r="E7" s="51">
        <f>E17^(1/3)</f>
        <v>1.0163963568148535</v>
      </c>
      <c r="F7" s="51">
        <f>F17^(1/4)</f>
        <v>1.0122722344290394</v>
      </c>
      <c r="G7" s="51">
        <f t="shared" ref="G7:H7" si="1">G17^(1/5)</f>
        <v>1.0098057976734853</v>
      </c>
      <c r="H7" s="51">
        <f t="shared" si="1"/>
        <v>1</v>
      </c>
    </row>
    <row r="8" spans="1:10" x14ac:dyDescent="0.15">
      <c r="B8" s="127" t="s">
        <v>7</v>
      </c>
      <c r="C8" t="s">
        <v>153</v>
      </c>
      <c r="D8" s="51">
        <v>1</v>
      </c>
      <c r="E8" s="51">
        <v>1.5</v>
      </c>
      <c r="F8" s="51">
        <v>1</v>
      </c>
      <c r="G8" s="51">
        <v>1</v>
      </c>
      <c r="H8" s="53">
        <v>1</v>
      </c>
    </row>
    <row r="9" spans="1:10" x14ac:dyDescent="0.15">
      <c r="B9" s="127"/>
      <c r="C9" t="s">
        <v>154</v>
      </c>
      <c r="D9" s="51">
        <v>1</v>
      </c>
      <c r="E9" s="51">
        <v>1.5</v>
      </c>
      <c r="F9" s="51">
        <v>1</v>
      </c>
      <c r="G9" s="51">
        <v>1</v>
      </c>
      <c r="H9" s="53">
        <v>1</v>
      </c>
    </row>
    <row r="10" spans="1:10" x14ac:dyDescent="0.15">
      <c r="B10" s="127"/>
      <c r="C10" t="s">
        <v>164</v>
      </c>
      <c r="D10" s="51">
        <v>1</v>
      </c>
      <c r="E10" s="51">
        <f>E17^(1/3)</f>
        <v>1.0163963568148535</v>
      </c>
      <c r="F10" s="51">
        <f>F17^(1/4)</f>
        <v>1.0122722344290394</v>
      </c>
      <c r="G10" s="51">
        <f t="shared" ref="G10:H10" si="2">G17^(1/5)</f>
        <v>1.0098057976734853</v>
      </c>
      <c r="H10" s="51">
        <f t="shared" si="2"/>
        <v>1</v>
      </c>
    </row>
    <row r="11" spans="1:10" x14ac:dyDescent="0.15">
      <c r="B11" s="127" t="s">
        <v>8</v>
      </c>
      <c r="C11" t="s">
        <v>153</v>
      </c>
      <c r="D11" s="51">
        <v>1</v>
      </c>
      <c r="E11" s="51">
        <v>1</v>
      </c>
      <c r="F11" s="51">
        <v>1.1499999999999999</v>
      </c>
      <c r="G11" s="51">
        <v>1</v>
      </c>
      <c r="H11" s="53">
        <v>1</v>
      </c>
    </row>
    <row r="12" spans="1:10" x14ac:dyDescent="0.15">
      <c r="B12" s="127"/>
      <c r="C12" t="s">
        <v>154</v>
      </c>
      <c r="D12" s="51">
        <v>1</v>
      </c>
      <c r="E12" s="51">
        <v>1</v>
      </c>
      <c r="F12" s="51">
        <v>1.1499999999999999</v>
      </c>
      <c r="G12" s="51">
        <v>1</v>
      </c>
      <c r="H12" s="53">
        <v>1</v>
      </c>
    </row>
    <row r="13" spans="1:10" x14ac:dyDescent="0.15">
      <c r="B13" s="127"/>
      <c r="C13" t="s">
        <v>164</v>
      </c>
      <c r="D13" s="51">
        <v>1</v>
      </c>
      <c r="E13" s="51">
        <v>1</v>
      </c>
      <c r="F13" s="51">
        <f>F17^(1/4)</f>
        <v>1.0122722344290394</v>
      </c>
      <c r="G13" s="51">
        <f t="shared" ref="G13:H13" si="3">G17^(1/5)</f>
        <v>1.0098057976734853</v>
      </c>
      <c r="H13" s="51">
        <f t="shared" si="3"/>
        <v>1</v>
      </c>
    </row>
    <row r="14" spans="1:10" x14ac:dyDescent="0.15">
      <c r="B14" s="127" t="s">
        <v>9</v>
      </c>
      <c r="C14" t="s">
        <v>153</v>
      </c>
      <c r="D14" s="51">
        <v>1</v>
      </c>
      <c r="E14" s="51">
        <v>1</v>
      </c>
      <c r="F14" s="51">
        <v>1</v>
      </c>
      <c r="G14" s="51">
        <v>1.1499999999999999</v>
      </c>
      <c r="H14" s="53">
        <v>1</v>
      </c>
    </row>
    <row r="15" spans="1:10" x14ac:dyDescent="0.15">
      <c r="B15" s="127"/>
      <c r="C15" t="s">
        <v>154</v>
      </c>
      <c r="D15" s="51">
        <v>1</v>
      </c>
      <c r="E15" s="51">
        <v>1</v>
      </c>
      <c r="F15" s="51">
        <v>1</v>
      </c>
      <c r="G15" s="51">
        <v>1.1000000000000001</v>
      </c>
      <c r="H15" s="53">
        <v>1</v>
      </c>
    </row>
    <row r="16" spans="1:10" x14ac:dyDescent="0.15">
      <c r="B16" s="127"/>
      <c r="C16" t="s">
        <v>164</v>
      </c>
      <c r="D16" s="51">
        <v>1</v>
      </c>
      <c r="E16" s="51">
        <v>1</v>
      </c>
      <c r="F16" s="51">
        <v>1</v>
      </c>
      <c r="G16" s="51">
        <f t="shared" ref="G16:H16" si="4">G17^(1/5)</f>
        <v>1.0098057976734853</v>
      </c>
      <c r="H16" s="51">
        <f t="shared" si="4"/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3"/>
      <c r="E18" s="53"/>
      <c r="F18" s="53"/>
      <c r="G18" s="53"/>
      <c r="H18" s="53"/>
    </row>
    <row r="19" spans="1:8" x14ac:dyDescent="0.15">
      <c r="A19" s="55" t="s">
        <v>158</v>
      </c>
      <c r="B19" s="127" t="s">
        <v>73</v>
      </c>
      <c r="C19" t="s">
        <v>153</v>
      </c>
      <c r="D19" s="51">
        <v>1</v>
      </c>
      <c r="E19" s="51">
        <v>1</v>
      </c>
      <c r="F19" s="51">
        <v>1.05</v>
      </c>
      <c r="G19" s="51">
        <v>1.05</v>
      </c>
      <c r="H19" s="51">
        <v>1</v>
      </c>
    </row>
    <row r="20" spans="1:8" x14ac:dyDescent="0.15">
      <c r="B20" s="127"/>
      <c r="C20" t="s">
        <v>154</v>
      </c>
      <c r="D20" s="51">
        <v>1</v>
      </c>
      <c r="E20" s="51">
        <v>1</v>
      </c>
      <c r="F20" s="51">
        <v>1.05</v>
      </c>
      <c r="G20" s="51">
        <v>1.05</v>
      </c>
      <c r="H20" s="51">
        <v>1</v>
      </c>
    </row>
    <row r="21" spans="1:8" x14ac:dyDescent="0.15">
      <c r="B21" s="127"/>
      <c r="C21" t="s">
        <v>164</v>
      </c>
      <c r="D21" s="51">
        <f>D34^(1/5)</f>
        <v>1.0098057976734853</v>
      </c>
      <c r="E21" s="51">
        <f t="shared" ref="E21:H21" si="5">E34^(1/5)</f>
        <v>1.0098057976734853</v>
      </c>
      <c r="F21" s="51">
        <f t="shared" si="5"/>
        <v>1.0098057976734853</v>
      </c>
      <c r="G21" s="51">
        <f t="shared" si="5"/>
        <v>1.0098057976734853</v>
      </c>
      <c r="H21" s="51">
        <f t="shared" si="5"/>
        <v>1</v>
      </c>
    </row>
    <row r="22" spans="1:8" x14ac:dyDescent="0.15">
      <c r="B22" s="127" t="s">
        <v>6</v>
      </c>
      <c r="C22" t="s">
        <v>153</v>
      </c>
      <c r="D22" s="51">
        <v>1</v>
      </c>
      <c r="E22" s="51">
        <v>1</v>
      </c>
      <c r="F22" s="51">
        <v>1.05</v>
      </c>
      <c r="G22" s="51">
        <v>1.05</v>
      </c>
      <c r="H22" s="51">
        <v>1</v>
      </c>
    </row>
    <row r="23" spans="1:8" x14ac:dyDescent="0.15">
      <c r="B23" s="127"/>
      <c r="C23" t="s">
        <v>154</v>
      </c>
      <c r="D23" s="51">
        <v>1</v>
      </c>
      <c r="E23" s="51">
        <v>1</v>
      </c>
      <c r="F23" s="51">
        <v>1.05</v>
      </c>
      <c r="G23" s="51">
        <v>1.05</v>
      </c>
      <c r="H23" s="51">
        <v>1</v>
      </c>
    </row>
    <row r="24" spans="1:8" x14ac:dyDescent="0.15">
      <c r="B24" s="127"/>
      <c r="C24" t="s">
        <v>164</v>
      </c>
      <c r="D24" s="51">
        <f>D34^(1/5)</f>
        <v>1.0098057976734853</v>
      </c>
      <c r="E24" s="51">
        <f t="shared" ref="E24:H24" si="6">E34^(1/5)</f>
        <v>1.0098057976734853</v>
      </c>
      <c r="F24" s="51">
        <f t="shared" si="6"/>
        <v>1.0098057976734853</v>
      </c>
      <c r="G24" s="51">
        <f t="shared" si="6"/>
        <v>1.0098057976734853</v>
      </c>
      <c r="H24" s="51">
        <f t="shared" si="6"/>
        <v>1</v>
      </c>
    </row>
    <row r="25" spans="1:8" x14ac:dyDescent="0.15">
      <c r="B25" s="127" t="s">
        <v>7</v>
      </c>
      <c r="C25" t="s">
        <v>153</v>
      </c>
      <c r="D25" s="51">
        <v>1</v>
      </c>
      <c r="E25" s="51">
        <v>1</v>
      </c>
      <c r="F25" s="51">
        <v>2.5</v>
      </c>
      <c r="G25" s="51">
        <v>2.5</v>
      </c>
      <c r="H25" s="51">
        <v>1</v>
      </c>
    </row>
    <row r="26" spans="1:8" x14ac:dyDescent="0.15">
      <c r="B26" s="127"/>
      <c r="C26" t="s">
        <v>154</v>
      </c>
      <c r="D26" s="51">
        <v>1</v>
      </c>
      <c r="E26" s="51">
        <v>1</v>
      </c>
      <c r="F26" s="51">
        <v>2.4</v>
      </c>
      <c r="G26" s="51">
        <v>2.4</v>
      </c>
      <c r="H26" s="51">
        <v>1</v>
      </c>
    </row>
    <row r="27" spans="1:8" x14ac:dyDescent="0.15">
      <c r="B27" s="127"/>
      <c r="C27" t="s">
        <v>164</v>
      </c>
      <c r="D27" s="51">
        <f>D34^(1/5)</f>
        <v>1.0098057976734853</v>
      </c>
      <c r="E27" s="51">
        <f t="shared" ref="E27:H27" si="7">E34^(1/5)</f>
        <v>1.0098057976734853</v>
      </c>
      <c r="F27" s="51">
        <f t="shared" si="7"/>
        <v>1.0098057976734853</v>
      </c>
      <c r="G27" s="51">
        <f t="shared" si="7"/>
        <v>1.0098057976734853</v>
      </c>
      <c r="H27" s="51">
        <f t="shared" si="7"/>
        <v>1</v>
      </c>
    </row>
    <row r="28" spans="1:8" x14ac:dyDescent="0.15">
      <c r="B28" s="127" t="s">
        <v>8</v>
      </c>
      <c r="C28" t="s">
        <v>153</v>
      </c>
      <c r="D28" s="51">
        <v>1</v>
      </c>
      <c r="E28" s="51">
        <v>1</v>
      </c>
      <c r="F28" s="51">
        <v>2</v>
      </c>
      <c r="G28" s="51">
        <v>2</v>
      </c>
      <c r="H28" s="51">
        <v>1</v>
      </c>
    </row>
    <row r="29" spans="1:8" x14ac:dyDescent="0.15">
      <c r="B29" s="127"/>
      <c r="C29" t="s">
        <v>154</v>
      </c>
      <c r="D29" s="51">
        <v>1</v>
      </c>
      <c r="E29" s="51">
        <v>1</v>
      </c>
      <c r="F29" s="51">
        <v>1.9</v>
      </c>
      <c r="G29" s="51">
        <v>1.9</v>
      </c>
      <c r="H29" s="51">
        <v>1</v>
      </c>
    </row>
    <row r="30" spans="1:8" x14ac:dyDescent="0.15">
      <c r="B30" s="127"/>
      <c r="C30" t="s">
        <v>164</v>
      </c>
      <c r="D30" s="51">
        <f>D34^(1/5)</f>
        <v>1.0098057976734853</v>
      </c>
      <c r="E30" s="51">
        <f t="shared" ref="E30:H30" si="8">E34^(1/5)</f>
        <v>1.0098057976734853</v>
      </c>
      <c r="F30" s="51">
        <f t="shared" si="8"/>
        <v>1.0098057976734853</v>
      </c>
      <c r="G30" s="51">
        <f t="shared" si="8"/>
        <v>1.0098057976734853</v>
      </c>
      <c r="H30" s="51">
        <f t="shared" si="8"/>
        <v>1</v>
      </c>
    </row>
    <row r="31" spans="1:8" x14ac:dyDescent="0.15">
      <c r="B31" s="127" t="s">
        <v>9</v>
      </c>
      <c r="C31" t="s">
        <v>153</v>
      </c>
      <c r="D31" s="51">
        <v>1</v>
      </c>
      <c r="E31" s="51">
        <v>1</v>
      </c>
      <c r="F31" s="51">
        <v>1</v>
      </c>
      <c r="G31" s="51">
        <v>2</v>
      </c>
      <c r="H31" s="51">
        <v>1</v>
      </c>
    </row>
    <row r="32" spans="1:8" x14ac:dyDescent="0.15">
      <c r="B32" s="127"/>
      <c r="C32" t="s">
        <v>154</v>
      </c>
      <c r="D32" s="51">
        <v>1</v>
      </c>
      <c r="E32" s="51">
        <v>1</v>
      </c>
      <c r="F32" s="51">
        <v>1</v>
      </c>
      <c r="G32" s="51">
        <v>1.9</v>
      </c>
      <c r="H32" s="51">
        <v>1</v>
      </c>
    </row>
    <row r="33" spans="1:8" x14ac:dyDescent="0.15">
      <c r="B33" s="127"/>
      <c r="C33" t="s">
        <v>164</v>
      </c>
      <c r="D33" s="51">
        <f>D34^(1/5)</f>
        <v>1.0098057976734853</v>
      </c>
      <c r="E33" s="51">
        <f t="shared" ref="E33:H33" si="9">E34^(1/5)</f>
        <v>1.0098057976734853</v>
      </c>
      <c r="F33" s="51">
        <f t="shared" si="9"/>
        <v>1.0098057976734853</v>
      </c>
      <c r="G33" s="51">
        <f t="shared" si="9"/>
        <v>1.0098057976734853</v>
      </c>
      <c r="H33" s="51">
        <f t="shared" si="9"/>
        <v>1</v>
      </c>
    </row>
    <row r="34" spans="1:8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8" x14ac:dyDescent="0.15">
      <c r="A36" s="9" t="s">
        <v>187</v>
      </c>
      <c r="B36" s="127" t="s">
        <v>73</v>
      </c>
      <c r="C36" t="s">
        <v>153</v>
      </c>
      <c r="D36" s="51">
        <v>1</v>
      </c>
      <c r="E36" s="51">
        <v>1</v>
      </c>
      <c r="F36" s="51">
        <v>0.98</v>
      </c>
      <c r="G36" s="51">
        <v>0.98</v>
      </c>
      <c r="H36" s="51">
        <v>1</v>
      </c>
    </row>
    <row r="37" spans="1:8" x14ac:dyDescent="0.15">
      <c r="B37" s="127"/>
      <c r="C37" t="s">
        <v>154</v>
      </c>
      <c r="D37" s="51">
        <v>1</v>
      </c>
      <c r="E37" s="51">
        <v>1</v>
      </c>
      <c r="F37" s="51">
        <v>0.98</v>
      </c>
      <c r="G37" s="51">
        <v>0.98</v>
      </c>
      <c r="H37" s="51">
        <v>1</v>
      </c>
    </row>
    <row r="38" spans="1:8" x14ac:dyDescent="0.15">
      <c r="B38" s="127"/>
      <c r="C38" t="s">
        <v>164</v>
      </c>
      <c r="D38" s="51">
        <v>1</v>
      </c>
      <c r="E38" s="51">
        <v>1</v>
      </c>
      <c r="F38" s="51">
        <v>0.99</v>
      </c>
      <c r="G38" s="51">
        <v>0.99</v>
      </c>
      <c r="H38" s="51">
        <v>1</v>
      </c>
    </row>
    <row r="39" spans="1:8" x14ac:dyDescent="0.15">
      <c r="B39" s="127" t="s">
        <v>6</v>
      </c>
      <c r="C39" t="s">
        <v>153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</row>
    <row r="40" spans="1:8" x14ac:dyDescent="0.15">
      <c r="B40" s="127"/>
      <c r="C40" t="s">
        <v>154</v>
      </c>
      <c r="D40" s="51">
        <v>1</v>
      </c>
      <c r="E40" s="51">
        <v>1</v>
      </c>
      <c r="F40" s="51">
        <v>1</v>
      </c>
      <c r="G40" s="51">
        <v>1</v>
      </c>
      <c r="H40" s="51">
        <v>1</v>
      </c>
    </row>
    <row r="41" spans="1:8" x14ac:dyDescent="0.15">
      <c r="B41" s="127"/>
      <c r="C41" t="s">
        <v>164</v>
      </c>
      <c r="D41" s="51">
        <v>1</v>
      </c>
      <c r="E41" s="51">
        <v>1</v>
      </c>
      <c r="F41" s="51">
        <v>0.99</v>
      </c>
      <c r="G41" s="51">
        <v>0.99</v>
      </c>
      <c r="H41" s="51">
        <v>1</v>
      </c>
    </row>
    <row r="42" spans="1:8" x14ac:dyDescent="0.15">
      <c r="B42" s="127" t="s">
        <v>7</v>
      </c>
      <c r="C42" t="s">
        <v>153</v>
      </c>
      <c r="D42" s="51">
        <v>1</v>
      </c>
      <c r="E42" s="51">
        <v>1</v>
      </c>
      <c r="F42" s="51">
        <v>1</v>
      </c>
      <c r="G42" s="51">
        <v>1</v>
      </c>
      <c r="H42" s="51">
        <v>1</v>
      </c>
    </row>
    <row r="43" spans="1:8" x14ac:dyDescent="0.15">
      <c r="B43" s="127"/>
      <c r="C43" t="s">
        <v>154</v>
      </c>
      <c r="D43" s="51">
        <v>1</v>
      </c>
      <c r="E43" s="51">
        <v>1</v>
      </c>
      <c r="F43" s="51">
        <v>1</v>
      </c>
      <c r="G43" s="51">
        <v>1</v>
      </c>
      <c r="H43" s="51">
        <v>1</v>
      </c>
    </row>
    <row r="44" spans="1:8" x14ac:dyDescent="0.15">
      <c r="B44" s="127"/>
      <c r="C44" t="s">
        <v>164</v>
      </c>
      <c r="D44" s="51">
        <v>1</v>
      </c>
      <c r="E44" s="51">
        <v>1</v>
      </c>
      <c r="F44" s="51">
        <v>0.99</v>
      </c>
      <c r="G44" s="51">
        <v>0.99</v>
      </c>
      <c r="H44" s="51">
        <v>1</v>
      </c>
    </row>
    <row r="45" spans="1:8" x14ac:dyDescent="0.15">
      <c r="B45" s="127" t="s">
        <v>8</v>
      </c>
      <c r="C45" t="s">
        <v>153</v>
      </c>
      <c r="D45" s="51">
        <v>1</v>
      </c>
      <c r="E45" s="51">
        <v>1</v>
      </c>
      <c r="F45" s="51">
        <v>0.78</v>
      </c>
      <c r="G45" s="51">
        <v>1</v>
      </c>
      <c r="H45" s="51">
        <v>1</v>
      </c>
    </row>
    <row r="46" spans="1:8" x14ac:dyDescent="0.15">
      <c r="B46" s="127"/>
      <c r="C46" t="s">
        <v>154</v>
      </c>
      <c r="D46" s="51">
        <v>1</v>
      </c>
      <c r="E46" s="51">
        <v>1</v>
      </c>
      <c r="F46" s="51">
        <v>0.78</v>
      </c>
      <c r="G46" s="51">
        <v>1</v>
      </c>
      <c r="H46" s="51">
        <v>1</v>
      </c>
    </row>
    <row r="47" spans="1:8" x14ac:dyDescent="0.15">
      <c r="B47" s="127"/>
      <c r="C47" t="s">
        <v>164</v>
      </c>
      <c r="D47" s="51">
        <v>1</v>
      </c>
      <c r="E47" s="51">
        <v>1</v>
      </c>
      <c r="F47" s="51">
        <v>0.99</v>
      </c>
      <c r="G47" s="51">
        <v>0.99</v>
      </c>
      <c r="H47" s="51">
        <v>1</v>
      </c>
    </row>
    <row r="48" spans="1:8" x14ac:dyDescent="0.15">
      <c r="B48" s="127" t="s">
        <v>9</v>
      </c>
      <c r="C48" t="s">
        <v>153</v>
      </c>
      <c r="D48" s="51">
        <v>1</v>
      </c>
      <c r="E48" s="51">
        <v>1</v>
      </c>
      <c r="F48" s="51">
        <v>1</v>
      </c>
      <c r="G48" s="51">
        <v>0.78</v>
      </c>
      <c r="H48" s="51">
        <v>1</v>
      </c>
    </row>
    <row r="49" spans="2:8" x14ac:dyDescent="0.15">
      <c r="B49" s="127"/>
      <c r="C49" t="s">
        <v>154</v>
      </c>
      <c r="D49" s="51">
        <v>1</v>
      </c>
      <c r="E49" s="51">
        <v>1</v>
      </c>
      <c r="F49" s="51">
        <v>1</v>
      </c>
      <c r="G49" s="51">
        <v>0.78</v>
      </c>
      <c r="H49" s="51">
        <v>1</v>
      </c>
    </row>
    <row r="50" spans="2:8" x14ac:dyDescent="0.15">
      <c r="B50" s="127"/>
      <c r="C50" t="s">
        <v>164</v>
      </c>
      <c r="D50" s="51">
        <v>1</v>
      </c>
      <c r="E50" s="51">
        <v>1</v>
      </c>
      <c r="F50" s="51">
        <v>1</v>
      </c>
      <c r="G50" s="51">
        <v>0.99</v>
      </c>
      <c r="H50" s="51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C27" sqref="C27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9" t="s">
        <v>160</v>
      </c>
      <c r="B1" s="9" t="s">
        <v>159</v>
      </c>
      <c r="C1" s="9" t="s">
        <v>153</v>
      </c>
      <c r="D1" s="9" t="s">
        <v>154</v>
      </c>
      <c r="E1" s="9" t="s">
        <v>164</v>
      </c>
    </row>
    <row r="2" spans="1:5" x14ac:dyDescent="0.15">
      <c r="A2" s="69" t="s">
        <v>161</v>
      </c>
      <c r="B2" s="70" t="s">
        <v>73</v>
      </c>
      <c r="C2" s="70" t="s">
        <v>165</v>
      </c>
      <c r="D2" s="70" t="s">
        <v>165</v>
      </c>
      <c r="E2" s="71"/>
    </row>
    <row r="3" spans="1:5" x14ac:dyDescent="0.15">
      <c r="A3" s="72"/>
      <c r="B3" s="73" t="s">
        <v>6</v>
      </c>
      <c r="C3" s="73"/>
      <c r="D3" s="73"/>
      <c r="E3" s="74"/>
    </row>
    <row r="4" spans="1:5" x14ac:dyDescent="0.15">
      <c r="A4" s="72"/>
      <c r="B4" s="73" t="s">
        <v>7</v>
      </c>
      <c r="C4" s="73"/>
      <c r="D4" s="73"/>
      <c r="E4" s="74"/>
    </row>
    <row r="5" spans="1:5" x14ac:dyDescent="0.15">
      <c r="A5" s="72"/>
      <c r="B5" s="73" t="s">
        <v>8</v>
      </c>
      <c r="C5" s="73"/>
      <c r="D5" s="73"/>
      <c r="E5" s="74"/>
    </row>
    <row r="6" spans="1:5" x14ac:dyDescent="0.15">
      <c r="A6" s="72"/>
      <c r="B6" s="73" t="s">
        <v>9</v>
      </c>
      <c r="C6" s="73"/>
      <c r="D6" s="73"/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73" t="s">
        <v>6</v>
      </c>
      <c r="C10" s="73" t="s">
        <v>165</v>
      </c>
      <c r="D10" s="73" t="s">
        <v>165</v>
      </c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9" t="s">
        <v>181</v>
      </c>
      <c r="B1" s="9" t="s">
        <v>159</v>
      </c>
      <c r="C1" s="9" t="s">
        <v>153</v>
      </c>
      <c r="D1" s="9" t="s">
        <v>154</v>
      </c>
      <c r="E1" s="9" t="s">
        <v>164</v>
      </c>
    </row>
    <row r="2" spans="1:5" x14ac:dyDescent="0.15">
      <c r="A2" s="9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9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9" t="s">
        <v>193</v>
      </c>
      <c r="B1" s="9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9" t="s">
        <v>48</v>
      </c>
      <c r="C1" s="9" t="s">
        <v>17</v>
      </c>
      <c r="D1" s="9" t="s">
        <v>20</v>
      </c>
      <c r="E1" s="9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8">
        <v>0.21</v>
      </c>
      <c r="D2" s="8">
        <v>0.21</v>
      </c>
      <c r="E2" s="8">
        <v>0</v>
      </c>
      <c r="F2" s="8">
        <v>0</v>
      </c>
    </row>
    <row r="3" spans="1:6" ht="15.75" customHeight="1" x14ac:dyDescent="0.15">
      <c r="B3" t="s">
        <v>51</v>
      </c>
      <c r="C3" s="8">
        <v>1</v>
      </c>
      <c r="D3" s="8">
        <v>1</v>
      </c>
      <c r="E3" s="8">
        <v>1</v>
      </c>
      <c r="F3" s="8">
        <v>1</v>
      </c>
    </row>
    <row r="4" spans="1:6" ht="15.75" customHeight="1" x14ac:dyDescent="0.15">
      <c r="A4" t="s">
        <v>135</v>
      </c>
      <c r="B4" t="s">
        <v>49</v>
      </c>
      <c r="C4" s="8">
        <v>0.23</v>
      </c>
      <c r="D4" s="8">
        <v>0.23</v>
      </c>
      <c r="E4" s="8">
        <v>0</v>
      </c>
      <c r="F4" s="8">
        <v>0</v>
      </c>
    </row>
    <row r="5" spans="1:6" ht="15.75" customHeight="1" x14ac:dyDescent="0.15">
      <c r="B5" t="s">
        <v>51</v>
      </c>
      <c r="C5" s="8">
        <v>1</v>
      </c>
      <c r="D5" s="8">
        <v>1</v>
      </c>
      <c r="E5" s="8">
        <v>1</v>
      </c>
      <c r="F5" s="8">
        <v>1</v>
      </c>
    </row>
    <row r="6" spans="1:6" ht="15.75" customHeight="1" x14ac:dyDescent="0.15">
      <c r="A6" t="s">
        <v>138</v>
      </c>
      <c r="B6" t="s">
        <v>49</v>
      </c>
      <c r="C6" s="8">
        <v>0.23</v>
      </c>
      <c r="D6" s="8">
        <v>0.23</v>
      </c>
      <c r="E6" s="8">
        <v>0</v>
      </c>
      <c r="F6" s="8">
        <v>0</v>
      </c>
    </row>
    <row r="7" spans="1:6" ht="15.75" customHeight="1" x14ac:dyDescent="0.15">
      <c r="B7" t="s">
        <v>51</v>
      </c>
      <c r="C7" s="8">
        <v>1</v>
      </c>
      <c r="D7" s="8">
        <v>1</v>
      </c>
      <c r="E7" s="8">
        <v>1</v>
      </c>
      <c r="F7" s="8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8">
        <v>0</v>
      </c>
      <c r="F8" s="8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8">
        <v>1</v>
      </c>
      <c r="F9" s="8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8">
        <v>0</v>
      </c>
      <c r="F10" s="8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8">
        <v>1</v>
      </c>
      <c r="F11" s="8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22" sqref="B22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9" t="s">
        <v>48</v>
      </c>
      <c r="B1" s="9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111</v>
      </c>
      <c r="I1" s="9" t="s">
        <v>112</v>
      </c>
      <c r="J1" s="9" t="s">
        <v>113</v>
      </c>
      <c r="K1" s="9" t="s">
        <v>114</v>
      </c>
      <c r="L1" s="9" t="s">
        <v>115</v>
      </c>
      <c r="M1" s="9" t="s">
        <v>116</v>
      </c>
      <c r="N1" s="9" t="s">
        <v>117</v>
      </c>
      <c r="O1" s="9" t="s">
        <v>118</v>
      </c>
    </row>
    <row r="2" spans="1:15" x14ac:dyDescent="0.15">
      <c r="A2" s="9" t="s">
        <v>201</v>
      </c>
      <c r="B2" s="46" t="s">
        <v>77</v>
      </c>
      <c r="C2" s="45">
        <v>1</v>
      </c>
      <c r="D2" s="45">
        <v>1</v>
      </c>
      <c r="E2" s="43">
        <v>1</v>
      </c>
      <c r="F2" s="43">
        <v>1</v>
      </c>
      <c r="G2" s="43">
        <v>1</v>
      </c>
      <c r="H2" s="43">
        <v>1</v>
      </c>
      <c r="I2" s="43">
        <v>1</v>
      </c>
      <c r="J2" s="43">
        <v>1</v>
      </c>
      <c r="K2" s="43">
        <v>1</v>
      </c>
      <c r="L2" s="45">
        <v>0.3</v>
      </c>
      <c r="M2" s="45">
        <v>0.3</v>
      </c>
      <c r="N2" s="45">
        <v>0.3</v>
      </c>
      <c r="O2" s="45">
        <v>0.3</v>
      </c>
    </row>
    <row r="3" spans="1:15" x14ac:dyDescent="0.15">
      <c r="B3" s="46" t="s">
        <v>139</v>
      </c>
      <c r="C3" s="45">
        <v>1</v>
      </c>
      <c r="D3" s="45">
        <v>1</v>
      </c>
      <c r="E3" s="43">
        <v>1</v>
      </c>
      <c r="F3" s="43">
        <v>1</v>
      </c>
      <c r="G3" s="43">
        <v>1</v>
      </c>
      <c r="H3" s="43">
        <v>1</v>
      </c>
      <c r="I3" s="43">
        <v>1</v>
      </c>
      <c r="J3" s="43">
        <v>1</v>
      </c>
      <c r="K3" s="43">
        <v>1</v>
      </c>
      <c r="L3" s="45">
        <v>0.3</v>
      </c>
      <c r="M3" s="45">
        <v>0.3</v>
      </c>
      <c r="N3" s="45">
        <v>0.3</v>
      </c>
      <c r="O3" s="45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5">
        <v>0.6</v>
      </c>
      <c r="F21" s="45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5">
        <v>0.6</v>
      </c>
      <c r="F22" s="45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5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5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5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9" t="s">
        <v>202</v>
      </c>
      <c r="B27" s="4" t="s">
        <v>80</v>
      </c>
      <c r="C27">
        <v>1</v>
      </c>
      <c r="D27">
        <v>1</v>
      </c>
      <c r="E27" s="42">
        <v>0.97599999999999998</v>
      </c>
      <c r="F27" s="42">
        <v>0.97599999999999998</v>
      </c>
      <c r="G27" s="42">
        <v>0.97599999999999998</v>
      </c>
      <c r="H27" s="42">
        <v>0.97599999999999998</v>
      </c>
      <c r="I27" s="42">
        <v>0.97599999999999998</v>
      </c>
      <c r="J27" s="42">
        <v>0.97599999999999998</v>
      </c>
      <c r="K27" s="42">
        <v>0.97599999999999998</v>
      </c>
      <c r="L27" s="42">
        <v>0.97599999999999998</v>
      </c>
      <c r="M27" s="42">
        <v>0.97599999999999998</v>
      </c>
      <c r="N27" s="42">
        <v>0.97599999999999998</v>
      </c>
      <c r="O27" s="42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2">
        <v>0.97599999999999998</v>
      </c>
      <c r="F28" s="42">
        <v>0.97599999999999998</v>
      </c>
      <c r="G28" s="42">
        <v>0.97599999999999998</v>
      </c>
      <c r="H28" s="42">
        <v>0.97599999999999998</v>
      </c>
      <c r="I28" s="42">
        <v>0.97599999999999998</v>
      </c>
      <c r="J28" s="42">
        <v>0.97599999999999998</v>
      </c>
      <c r="K28" s="42">
        <v>0.97599999999999998</v>
      </c>
      <c r="L28" s="42">
        <v>0.97599999999999998</v>
      </c>
      <c r="M28" s="42">
        <v>0.97599999999999998</v>
      </c>
      <c r="N28" s="42">
        <v>0.97599999999999998</v>
      </c>
      <c r="O28" s="42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2">
        <v>0.97599999999999998</v>
      </c>
      <c r="F29" s="42">
        <v>0.97599999999999998</v>
      </c>
      <c r="G29" s="42">
        <v>0.97599999999999998</v>
      </c>
      <c r="H29" s="42">
        <v>0.97599999999999998</v>
      </c>
      <c r="I29" s="42">
        <v>0.97599999999999998</v>
      </c>
      <c r="J29" s="42">
        <v>0.97599999999999998</v>
      </c>
      <c r="K29" s="42">
        <v>0.97599999999999998</v>
      </c>
      <c r="L29" s="42">
        <v>0.97599999999999998</v>
      </c>
      <c r="M29" s="42">
        <v>0.97599999999999998</v>
      </c>
      <c r="N29" s="42">
        <v>0.97599999999999998</v>
      </c>
      <c r="O29" s="42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3">
        <v>0.9</v>
      </c>
      <c r="F30" s="43">
        <v>0.9</v>
      </c>
      <c r="G30" s="43">
        <v>0.9</v>
      </c>
      <c r="H30" s="43">
        <v>0.9</v>
      </c>
      <c r="I30" s="43">
        <v>0.9</v>
      </c>
      <c r="J30" s="43">
        <v>0.9</v>
      </c>
      <c r="K30" s="43">
        <v>0.9</v>
      </c>
      <c r="L30" s="43">
        <v>0.9</v>
      </c>
      <c r="M30" s="43">
        <v>0.9</v>
      </c>
      <c r="N30" s="43">
        <v>0.9</v>
      </c>
      <c r="O30" s="43">
        <v>0.9</v>
      </c>
    </row>
    <row r="31" spans="1:15" x14ac:dyDescent="0.15">
      <c r="B31" s="46" t="s">
        <v>144</v>
      </c>
      <c r="C31">
        <v>1</v>
      </c>
      <c r="D31">
        <v>1</v>
      </c>
      <c r="E31" s="42">
        <v>0.97599999999999998</v>
      </c>
      <c r="F31" s="42">
        <v>0.97599999999999998</v>
      </c>
      <c r="G31" s="42">
        <v>0.97599999999999998</v>
      </c>
      <c r="H31" s="42">
        <v>0.97599999999999998</v>
      </c>
      <c r="I31" s="42">
        <v>0.97599999999999998</v>
      </c>
      <c r="J31" s="42">
        <v>0.97599999999999998</v>
      </c>
      <c r="K31" s="42">
        <v>0.97599999999999998</v>
      </c>
      <c r="L31" s="42">
        <v>0.97599999999999998</v>
      </c>
      <c r="M31" s="42">
        <v>0.97599999999999998</v>
      </c>
      <c r="N31" s="42">
        <v>0.97599999999999998</v>
      </c>
      <c r="O31" s="42">
        <v>0.97599999999999998</v>
      </c>
    </row>
    <row r="32" spans="1:15" x14ac:dyDescent="0.15">
      <c r="B32" s="46" t="s">
        <v>145</v>
      </c>
      <c r="C32">
        <v>1</v>
      </c>
      <c r="D32">
        <v>1</v>
      </c>
      <c r="E32" s="42">
        <v>0.97599999999999998</v>
      </c>
      <c r="F32" s="42">
        <v>0.97599999999999998</v>
      </c>
      <c r="G32" s="42">
        <v>0.97599999999999998</v>
      </c>
      <c r="H32" s="42">
        <v>0.97599999999999998</v>
      </c>
      <c r="I32" s="42">
        <v>0.97599999999999998</v>
      </c>
      <c r="J32" s="42">
        <v>0.97599999999999998</v>
      </c>
      <c r="K32" s="42">
        <v>0.97599999999999998</v>
      </c>
      <c r="L32" s="42">
        <v>0.97599999999999998</v>
      </c>
      <c r="M32" s="42">
        <v>0.97599999999999998</v>
      </c>
      <c r="N32" s="42">
        <v>0.97599999999999998</v>
      </c>
      <c r="O32" s="42">
        <v>0.97599999999999998</v>
      </c>
    </row>
    <row r="33" spans="2:15" x14ac:dyDescent="0.15">
      <c r="B33" s="46" t="s">
        <v>146</v>
      </c>
      <c r="C33">
        <v>1</v>
      </c>
      <c r="D33">
        <v>1</v>
      </c>
      <c r="E33" s="42">
        <v>0.97599999999999998</v>
      </c>
      <c r="F33" s="42">
        <v>0.97599999999999998</v>
      </c>
      <c r="G33" s="42">
        <v>0.97599999999999998</v>
      </c>
      <c r="H33" s="42">
        <v>0.97599999999999998</v>
      </c>
      <c r="I33" s="42">
        <v>0.97599999999999998</v>
      </c>
      <c r="J33" s="42">
        <v>0.97599999999999998</v>
      </c>
      <c r="K33" s="42">
        <v>0.97599999999999998</v>
      </c>
      <c r="L33" s="42">
        <v>0.97599999999999998</v>
      </c>
      <c r="M33" s="42">
        <v>0.97599999999999998</v>
      </c>
      <c r="N33" s="42">
        <v>0.97599999999999998</v>
      </c>
      <c r="O33" s="42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9" t="s">
        <v>48</v>
      </c>
      <c r="B1" s="1" t="s">
        <v>252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254</v>
      </c>
      <c r="B2" s="45" t="s">
        <v>152</v>
      </c>
      <c r="C2" s="45">
        <v>1</v>
      </c>
      <c r="D2" s="45">
        <v>0.21</v>
      </c>
      <c r="E2" s="45">
        <v>0.21</v>
      </c>
      <c r="F2" s="45">
        <v>0.21</v>
      </c>
      <c r="G2" s="45">
        <v>0.21</v>
      </c>
    </row>
    <row r="4" spans="1:7" x14ac:dyDescent="0.15">
      <c r="A4" s="9" t="s">
        <v>255</v>
      </c>
      <c r="B4" s="46" t="s">
        <v>151</v>
      </c>
      <c r="C4" s="45">
        <v>1</v>
      </c>
      <c r="D4" s="45">
        <v>0.14299999999999999</v>
      </c>
      <c r="E4" s="45">
        <v>0.14299999999999999</v>
      </c>
      <c r="F4" s="45">
        <v>0.14299999999999999</v>
      </c>
      <c r="G4" s="45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14" sqref="A14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0"/>
      <c r="B5" s="45" t="s">
        <v>216</v>
      </c>
      <c r="C5" s="46" t="s">
        <v>102</v>
      </c>
      <c r="D5" s="46">
        <v>0</v>
      </c>
      <c r="E5" s="46">
        <v>0</v>
      </c>
      <c r="F5" s="46">
        <v>0.33500000000000002</v>
      </c>
      <c r="G5" s="47">
        <v>0.33500000000000002</v>
      </c>
      <c r="H5" s="47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6">
        <v>0</v>
      </c>
      <c r="E6" s="46">
        <v>0</v>
      </c>
      <c r="F6" s="46">
        <v>0.33500000000000002</v>
      </c>
      <c r="G6" s="47">
        <v>0.33500000000000002</v>
      </c>
      <c r="H6" s="47">
        <v>0.33500000000000002</v>
      </c>
    </row>
    <row r="7" spans="1:8" x14ac:dyDescent="0.15">
      <c r="C7" s="4" t="s">
        <v>64</v>
      </c>
      <c r="D7" s="46">
        <v>0</v>
      </c>
      <c r="E7" s="46">
        <v>0</v>
      </c>
      <c r="F7" s="46">
        <v>0.62</v>
      </c>
      <c r="G7" s="46">
        <v>0.62</v>
      </c>
      <c r="H7" s="46">
        <v>0.62</v>
      </c>
    </row>
    <row r="8" spans="1:8" x14ac:dyDescent="0.15">
      <c r="B8" t="s">
        <v>147</v>
      </c>
      <c r="C8" s="4" t="s">
        <v>102</v>
      </c>
      <c r="D8" s="46">
        <v>0</v>
      </c>
      <c r="E8" s="46">
        <v>0</v>
      </c>
      <c r="F8" s="46">
        <v>0.33500000000000002</v>
      </c>
      <c r="G8" s="47">
        <v>0.33500000000000002</v>
      </c>
      <c r="H8" s="47">
        <v>0.33500000000000002</v>
      </c>
    </row>
    <row r="9" spans="1:8" x14ac:dyDescent="0.15">
      <c r="C9" s="4" t="s">
        <v>64</v>
      </c>
      <c r="D9" s="46">
        <v>0</v>
      </c>
      <c r="E9" s="46">
        <v>0</v>
      </c>
      <c r="F9" s="46">
        <v>0.62</v>
      </c>
      <c r="G9" s="46">
        <v>0.62</v>
      </c>
      <c r="H9" s="46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6">
        <v>0</v>
      </c>
      <c r="E10" s="46">
        <v>0</v>
      </c>
      <c r="F10" s="46">
        <v>0.33500000000000002</v>
      </c>
      <c r="G10" s="47">
        <v>0.33500000000000002</v>
      </c>
      <c r="H10" s="47">
        <v>0.33500000000000002</v>
      </c>
    </row>
    <row r="11" spans="1:8" x14ac:dyDescent="0.15">
      <c r="C11" s="4" t="s">
        <v>64</v>
      </c>
      <c r="D11" s="46">
        <v>0</v>
      </c>
      <c r="E11" s="46">
        <v>0</v>
      </c>
      <c r="F11" s="46">
        <v>0.62</v>
      </c>
      <c r="G11" s="46">
        <v>0.62</v>
      </c>
      <c r="H11" s="46">
        <v>0.62</v>
      </c>
    </row>
    <row r="12" spans="1:8" x14ac:dyDescent="0.15">
      <c r="B12" t="s">
        <v>147</v>
      </c>
      <c r="C12" s="4" t="s">
        <v>102</v>
      </c>
      <c r="D12" s="46">
        <v>0</v>
      </c>
      <c r="E12" s="46">
        <v>0</v>
      </c>
      <c r="F12" s="46">
        <v>0.33500000000000002</v>
      </c>
      <c r="G12" s="47">
        <v>0.33500000000000002</v>
      </c>
      <c r="H12" s="47">
        <v>0.33500000000000002</v>
      </c>
    </row>
    <row r="13" spans="1:8" x14ac:dyDescent="0.15">
      <c r="C13" s="4" t="s">
        <v>64</v>
      </c>
      <c r="D13" s="46">
        <v>0</v>
      </c>
      <c r="E13" s="46">
        <v>0</v>
      </c>
      <c r="F13" s="46">
        <v>0.62</v>
      </c>
      <c r="G13" s="46">
        <v>0.62</v>
      </c>
      <c r="H13" s="46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6">
        <v>0</v>
      </c>
      <c r="E14" s="46">
        <v>0</v>
      </c>
      <c r="F14" s="46">
        <v>0.33500000000000002</v>
      </c>
      <c r="G14" s="47">
        <v>0.33500000000000002</v>
      </c>
      <c r="H14" s="47">
        <v>0.33500000000000002</v>
      </c>
    </row>
    <row r="15" spans="1:8" x14ac:dyDescent="0.15">
      <c r="C15" s="4" t="s">
        <v>64</v>
      </c>
      <c r="D15" s="46">
        <v>0</v>
      </c>
      <c r="E15" s="46">
        <v>0</v>
      </c>
      <c r="F15" s="46">
        <v>0.62</v>
      </c>
      <c r="G15" s="46">
        <v>0.62</v>
      </c>
      <c r="H15" s="46">
        <v>0.62</v>
      </c>
    </row>
    <row r="16" spans="1:8" x14ac:dyDescent="0.15">
      <c r="B16" t="s">
        <v>147</v>
      </c>
      <c r="C16" s="4" t="s">
        <v>102</v>
      </c>
      <c r="D16" s="46">
        <v>0</v>
      </c>
      <c r="E16" s="46">
        <v>0</v>
      </c>
      <c r="F16" s="46">
        <v>0.33500000000000002</v>
      </c>
      <c r="G16" s="47">
        <v>0.33500000000000002</v>
      </c>
      <c r="H16" s="47">
        <v>0.33500000000000002</v>
      </c>
    </row>
    <row r="17" spans="1:9" x14ac:dyDescent="0.15">
      <c r="C17" s="4" t="s">
        <v>64</v>
      </c>
      <c r="D17" s="46">
        <v>0</v>
      </c>
      <c r="E17" s="46">
        <v>0</v>
      </c>
      <c r="F17" s="46">
        <v>0.62</v>
      </c>
      <c r="G17" s="46">
        <v>0.62</v>
      </c>
      <c r="H17" s="46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6">
        <v>0</v>
      </c>
      <c r="E18" s="46">
        <v>0</v>
      </c>
      <c r="F18" s="46">
        <v>0.33500000000000002</v>
      </c>
      <c r="G18" s="47">
        <v>0.33500000000000002</v>
      </c>
      <c r="H18" s="47">
        <v>0.33500000000000002</v>
      </c>
    </row>
    <row r="19" spans="1:9" x14ac:dyDescent="0.15">
      <c r="C19" s="4" t="s">
        <v>64</v>
      </c>
      <c r="D19" s="46">
        <v>0</v>
      </c>
      <c r="E19" s="46">
        <v>0</v>
      </c>
      <c r="F19" s="46">
        <v>0.7</v>
      </c>
      <c r="G19" s="46">
        <v>0.62</v>
      </c>
      <c r="H19" s="46">
        <v>0.62</v>
      </c>
      <c r="I19" s="10"/>
    </row>
    <row r="20" spans="1:9" x14ac:dyDescent="0.15">
      <c r="B20" t="s">
        <v>147</v>
      </c>
      <c r="C20" s="4" t="s">
        <v>102</v>
      </c>
      <c r="D20" s="48">
        <v>0</v>
      </c>
      <c r="E20" s="48">
        <v>0</v>
      </c>
      <c r="F20" s="48">
        <v>0.33500000000000002</v>
      </c>
      <c r="G20" s="49">
        <v>0.33500000000000002</v>
      </c>
      <c r="H20" s="49">
        <v>0.33500000000000002</v>
      </c>
      <c r="I20" s="10"/>
    </row>
    <row r="21" spans="1:9" x14ac:dyDescent="0.15">
      <c r="C21" s="4" t="s">
        <v>64</v>
      </c>
      <c r="D21" s="48">
        <v>0</v>
      </c>
      <c r="E21" s="48">
        <v>0</v>
      </c>
      <c r="F21" s="48">
        <v>0.84</v>
      </c>
      <c r="G21" s="48">
        <v>0.62</v>
      </c>
      <c r="H21" s="48">
        <v>0.62</v>
      </c>
      <c r="I21" s="10"/>
    </row>
    <row r="22" spans="1:9" x14ac:dyDescent="0.15">
      <c r="A22" s="11" t="s">
        <v>144</v>
      </c>
      <c r="B22" t="s">
        <v>43</v>
      </c>
      <c r="C22" s="4" t="s">
        <v>102</v>
      </c>
      <c r="D22" s="11">
        <v>0.7</v>
      </c>
      <c r="E22" s="11">
        <v>0</v>
      </c>
      <c r="F22" s="11">
        <v>0</v>
      </c>
      <c r="G22" s="11">
        <v>0</v>
      </c>
      <c r="H22" s="11">
        <v>0</v>
      </c>
      <c r="I22" s="10"/>
    </row>
    <row r="23" spans="1:9" x14ac:dyDescent="0.15">
      <c r="A23" s="11"/>
      <c r="C23" t="s">
        <v>63</v>
      </c>
      <c r="D23" s="11">
        <v>0.46</v>
      </c>
      <c r="E23" s="11">
        <v>0</v>
      </c>
      <c r="F23" s="11">
        <v>0</v>
      </c>
      <c r="G23" s="11">
        <v>0</v>
      </c>
      <c r="H23" s="11">
        <v>0</v>
      </c>
      <c r="I23" s="10"/>
    </row>
    <row r="24" spans="1:9" x14ac:dyDescent="0.15">
      <c r="A24" s="11" t="s">
        <v>145</v>
      </c>
      <c r="B24" t="s">
        <v>43</v>
      </c>
      <c r="C24" s="4" t="s">
        <v>102</v>
      </c>
      <c r="D24" s="11">
        <v>0.7</v>
      </c>
      <c r="E24" s="11">
        <v>0</v>
      </c>
      <c r="F24" s="11">
        <v>0</v>
      </c>
      <c r="G24" s="11">
        <v>0</v>
      </c>
      <c r="H24" s="11">
        <v>0</v>
      </c>
    </row>
    <row r="25" spans="1:9" x14ac:dyDescent="0.15">
      <c r="A25" s="11"/>
      <c r="C25" t="s">
        <v>63</v>
      </c>
      <c r="D25" s="11">
        <v>0.46</v>
      </c>
      <c r="E25" s="11">
        <v>0</v>
      </c>
      <c r="F25" s="11">
        <v>0</v>
      </c>
      <c r="G25" s="11">
        <v>0</v>
      </c>
      <c r="H25" s="11">
        <v>0</v>
      </c>
    </row>
    <row r="26" spans="1:9" x14ac:dyDescent="0.15">
      <c r="A26" s="11" t="s">
        <v>146</v>
      </c>
      <c r="B26" t="s">
        <v>43</v>
      </c>
      <c r="C26" s="4" t="s">
        <v>102</v>
      </c>
      <c r="D26" s="11">
        <v>0.7</v>
      </c>
      <c r="E26" s="11">
        <v>0</v>
      </c>
      <c r="F26" s="11">
        <v>0</v>
      </c>
      <c r="G26" s="11">
        <v>0</v>
      </c>
      <c r="H26" s="11">
        <v>0</v>
      </c>
    </row>
    <row r="27" spans="1:9" x14ac:dyDescent="0.15">
      <c r="C27" t="s">
        <v>63</v>
      </c>
      <c r="D27" s="11">
        <v>0.46</v>
      </c>
      <c r="E27" s="11">
        <v>0</v>
      </c>
      <c r="F27" s="11">
        <v>0</v>
      </c>
      <c r="G27" s="11">
        <v>0</v>
      </c>
      <c r="H27" s="11">
        <v>0</v>
      </c>
    </row>
    <row r="28" spans="1:9" x14ac:dyDescent="0.15">
      <c r="A28" t="s">
        <v>256</v>
      </c>
      <c r="B28" s="4" t="s">
        <v>213</v>
      </c>
      <c r="C28" s="4" t="s">
        <v>102</v>
      </c>
      <c r="D28" s="11">
        <v>1</v>
      </c>
      <c r="E28" s="11">
        <v>1</v>
      </c>
      <c r="F28" s="11">
        <v>1</v>
      </c>
      <c r="G28" s="11">
        <v>1</v>
      </c>
      <c r="H28" s="11">
        <v>1</v>
      </c>
    </row>
    <row r="29" spans="1:9" x14ac:dyDescent="0.15">
      <c r="C29" t="s">
        <v>63</v>
      </c>
      <c r="D29" s="11">
        <v>0.17</v>
      </c>
      <c r="E29" s="11">
        <v>0.17</v>
      </c>
      <c r="F29" s="11">
        <v>0.17</v>
      </c>
      <c r="G29" s="11">
        <v>0.17</v>
      </c>
      <c r="H29" s="11">
        <v>0.17</v>
      </c>
    </row>
    <row r="30" spans="1:9" x14ac:dyDescent="0.15">
      <c r="B30" s="4"/>
      <c r="C30" s="4" t="s">
        <v>64</v>
      </c>
      <c r="D30" s="11">
        <v>0.17</v>
      </c>
      <c r="E30" s="11">
        <v>0.17</v>
      </c>
      <c r="F30" s="11">
        <v>0.17</v>
      </c>
      <c r="G30" s="11">
        <v>0.17</v>
      </c>
      <c r="H30" s="11">
        <v>0.17</v>
      </c>
    </row>
    <row r="31" spans="1:9" x14ac:dyDescent="0.15">
      <c r="A31" t="s">
        <v>257</v>
      </c>
      <c r="B31" s="4" t="s">
        <v>213</v>
      </c>
      <c r="C31" s="4" t="s">
        <v>102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</row>
    <row r="32" spans="1:9" x14ac:dyDescent="0.15">
      <c r="C32" t="s">
        <v>63</v>
      </c>
      <c r="D32" s="11">
        <v>0.69</v>
      </c>
      <c r="E32" s="11">
        <v>0.69</v>
      </c>
      <c r="F32" s="11">
        <v>0.69</v>
      </c>
      <c r="G32" s="11">
        <v>0.69</v>
      </c>
      <c r="H32" s="11">
        <v>0.69</v>
      </c>
    </row>
    <row r="33" spans="1:8" x14ac:dyDescent="0.15">
      <c r="B33" s="4"/>
      <c r="C33" s="4" t="s">
        <v>64</v>
      </c>
      <c r="D33" s="11">
        <v>0.69</v>
      </c>
      <c r="E33" s="11">
        <v>0.69</v>
      </c>
      <c r="F33" s="11">
        <v>0.69</v>
      </c>
      <c r="G33" s="11">
        <v>0.69</v>
      </c>
      <c r="H33" s="11">
        <v>0.69</v>
      </c>
    </row>
    <row r="34" spans="1:8" x14ac:dyDescent="0.15">
      <c r="A34" t="s">
        <v>258</v>
      </c>
      <c r="B34" s="4" t="s">
        <v>213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1">
        <v>0.36</v>
      </c>
      <c r="E35" s="11">
        <v>0.36</v>
      </c>
      <c r="F35" s="11">
        <v>0.36</v>
      </c>
      <c r="G35" s="11">
        <v>0.36</v>
      </c>
      <c r="H35" s="11">
        <v>0.36</v>
      </c>
    </row>
    <row r="36" spans="1:8" x14ac:dyDescent="0.15">
      <c r="B36" s="4"/>
      <c r="C36" s="4" t="s">
        <v>64</v>
      </c>
      <c r="D36" s="11">
        <v>0.36</v>
      </c>
      <c r="E36" s="11">
        <v>0.36</v>
      </c>
      <c r="F36" s="11">
        <v>0.36</v>
      </c>
      <c r="G36" s="11">
        <v>0.36</v>
      </c>
      <c r="H36" s="11">
        <v>0.36</v>
      </c>
    </row>
    <row r="37" spans="1:8" x14ac:dyDescent="0.15">
      <c r="A37" t="s">
        <v>259</v>
      </c>
      <c r="B37" s="4" t="s">
        <v>213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1">
        <v>0.2</v>
      </c>
      <c r="E38" s="11">
        <v>0.2</v>
      </c>
      <c r="F38" s="11">
        <v>0.2</v>
      </c>
      <c r="G38" s="11">
        <v>0.2</v>
      </c>
      <c r="H38" s="11">
        <v>0.2</v>
      </c>
    </row>
    <row r="39" spans="1:8" x14ac:dyDescent="0.15">
      <c r="B39" s="4"/>
      <c r="C39" s="4" t="s">
        <v>64</v>
      </c>
      <c r="D39" s="11">
        <v>0.2</v>
      </c>
      <c r="E39" s="11">
        <v>0.2</v>
      </c>
      <c r="F39" s="11">
        <v>0.2</v>
      </c>
      <c r="G39" s="11">
        <v>0.2</v>
      </c>
      <c r="H39" s="11">
        <v>0.2</v>
      </c>
    </row>
    <row r="40" spans="1:8" x14ac:dyDescent="0.15">
      <c r="A40" t="s">
        <v>260</v>
      </c>
      <c r="B40" s="4" t="s">
        <v>213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1">
        <v>0.48</v>
      </c>
      <c r="E41" s="11">
        <v>0.48</v>
      </c>
      <c r="F41" s="11">
        <v>0.48</v>
      </c>
      <c r="G41" s="11">
        <v>0.48</v>
      </c>
      <c r="H41" s="11">
        <v>0.48</v>
      </c>
    </row>
    <row r="42" spans="1:8" x14ac:dyDescent="0.15">
      <c r="B42" s="4"/>
      <c r="C42" s="4" t="s">
        <v>64</v>
      </c>
      <c r="D42" s="11">
        <v>0.48</v>
      </c>
      <c r="E42" s="11">
        <v>0.48</v>
      </c>
      <c r="F42" s="11">
        <v>0.48</v>
      </c>
      <c r="G42" s="11">
        <v>0.48</v>
      </c>
      <c r="H42" s="11">
        <v>0.48</v>
      </c>
    </row>
    <row r="43" spans="1:8" x14ac:dyDescent="0.15">
      <c r="A43" t="s">
        <v>140</v>
      </c>
      <c r="B43" s="4" t="s">
        <v>213</v>
      </c>
      <c r="C43" s="4" t="s">
        <v>102</v>
      </c>
      <c r="D43" s="11">
        <v>0.3</v>
      </c>
      <c r="E43" s="11">
        <v>0.3</v>
      </c>
      <c r="F43" s="11">
        <v>0.3</v>
      </c>
      <c r="G43" s="11">
        <v>0.3</v>
      </c>
      <c r="H43" s="11">
        <v>0.3</v>
      </c>
    </row>
    <row r="44" spans="1:8" x14ac:dyDescent="0.15">
      <c r="C44" t="s">
        <v>63</v>
      </c>
      <c r="D44" s="11">
        <v>0.5</v>
      </c>
      <c r="E44" s="11">
        <v>0.5</v>
      </c>
      <c r="F44" s="11">
        <v>0.5</v>
      </c>
      <c r="G44" s="11">
        <v>0.5</v>
      </c>
      <c r="H44" s="11">
        <v>0.5</v>
      </c>
    </row>
    <row r="45" spans="1:8" x14ac:dyDescent="0.15">
      <c r="C45" s="4" t="s">
        <v>64</v>
      </c>
      <c r="D45" s="11">
        <v>0.65</v>
      </c>
      <c r="E45" s="11">
        <v>0.65</v>
      </c>
      <c r="F45" s="11">
        <v>0.65</v>
      </c>
      <c r="G45" s="11">
        <v>0.65</v>
      </c>
      <c r="H45" s="11">
        <v>0.65</v>
      </c>
    </row>
    <row r="46" spans="1:8" x14ac:dyDescent="0.15">
      <c r="B46" s="4" t="s">
        <v>28</v>
      </c>
      <c r="C46" s="4" t="s">
        <v>102</v>
      </c>
      <c r="D46" s="11">
        <v>1</v>
      </c>
      <c r="E46" s="11">
        <v>1</v>
      </c>
      <c r="F46" s="11">
        <v>1</v>
      </c>
      <c r="G46" s="11">
        <v>1</v>
      </c>
      <c r="H46" s="11">
        <v>1</v>
      </c>
    </row>
    <row r="47" spans="1:8" x14ac:dyDescent="0.15">
      <c r="C47" t="s">
        <v>63</v>
      </c>
      <c r="D47" s="11">
        <v>0.49</v>
      </c>
      <c r="E47" s="11">
        <v>0.49</v>
      </c>
      <c r="F47" s="11">
        <v>0.49</v>
      </c>
      <c r="G47" s="11">
        <v>0.49</v>
      </c>
      <c r="H47" s="11">
        <v>0.49</v>
      </c>
    </row>
    <row r="48" spans="1:8" x14ac:dyDescent="0.15">
      <c r="C48" s="4" t="s">
        <v>64</v>
      </c>
      <c r="D48" s="11">
        <v>0.52</v>
      </c>
      <c r="E48" s="11">
        <v>0.52</v>
      </c>
      <c r="F48" s="11">
        <v>0.52</v>
      </c>
      <c r="G48" s="11">
        <v>0.52</v>
      </c>
      <c r="H48" s="11">
        <v>0.52</v>
      </c>
    </row>
    <row r="49" spans="1:8" x14ac:dyDescent="0.15">
      <c r="A49" t="s">
        <v>261</v>
      </c>
      <c r="B49" s="4" t="s">
        <v>213</v>
      </c>
      <c r="C49" s="4" t="s">
        <v>102</v>
      </c>
      <c r="D49" s="11">
        <v>0.88</v>
      </c>
      <c r="E49" s="11">
        <v>0.88</v>
      </c>
      <c r="F49" s="11">
        <v>0.88</v>
      </c>
      <c r="G49" s="11">
        <v>0.88</v>
      </c>
      <c r="H49" s="11">
        <v>0.88</v>
      </c>
    </row>
    <row r="50" spans="1:8" x14ac:dyDescent="0.15">
      <c r="C50" t="s">
        <v>63</v>
      </c>
      <c r="D50" s="11">
        <v>0.93</v>
      </c>
      <c r="E50" s="11">
        <v>0.93</v>
      </c>
      <c r="F50" s="11">
        <v>0.93</v>
      </c>
      <c r="G50" s="11">
        <v>0.93</v>
      </c>
      <c r="H50" s="11">
        <v>0.93</v>
      </c>
    </row>
    <row r="51" spans="1:8" x14ac:dyDescent="0.15">
      <c r="A51" t="s">
        <v>262</v>
      </c>
      <c r="B51" s="4" t="s">
        <v>213</v>
      </c>
      <c r="C51" s="4" t="s">
        <v>102</v>
      </c>
      <c r="D51" s="11">
        <v>1</v>
      </c>
      <c r="E51" s="11">
        <v>1</v>
      </c>
      <c r="F51" s="11">
        <v>1</v>
      </c>
      <c r="G51" s="11">
        <v>1</v>
      </c>
      <c r="H51" s="11">
        <v>1</v>
      </c>
    </row>
    <row r="52" spans="1:8" x14ac:dyDescent="0.15">
      <c r="C52" t="s">
        <v>63</v>
      </c>
      <c r="D52" s="11">
        <v>0.86</v>
      </c>
      <c r="E52" s="11">
        <v>0.86</v>
      </c>
      <c r="F52" s="11">
        <v>0.86</v>
      </c>
      <c r="G52" s="11">
        <v>0.86</v>
      </c>
      <c r="H52" s="11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9" t="s">
        <v>175</v>
      </c>
      <c r="B1" s="9" t="s">
        <v>176</v>
      </c>
      <c r="C1" s="9" t="s">
        <v>11</v>
      </c>
      <c r="D1" s="9" t="s">
        <v>184</v>
      </c>
      <c r="E1" s="9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9" t="s">
        <v>60</v>
      </c>
      <c r="D1" s="9" t="s">
        <v>111</v>
      </c>
      <c r="E1" s="9" t="s">
        <v>112</v>
      </c>
      <c r="F1" s="9" t="s">
        <v>113</v>
      </c>
      <c r="G1" s="9" t="s">
        <v>114</v>
      </c>
      <c r="H1" s="9" t="s">
        <v>61</v>
      </c>
      <c r="I1" s="9" t="s">
        <v>50</v>
      </c>
      <c r="J1" s="9" t="s">
        <v>68</v>
      </c>
      <c r="K1" s="9" t="s">
        <v>83</v>
      </c>
      <c r="L1" s="9" t="s">
        <v>106</v>
      </c>
    </row>
    <row r="2" spans="1:12" ht="15.75" customHeight="1" x14ac:dyDescent="0.15">
      <c r="A2" s="3">
        <v>2017</v>
      </c>
      <c r="B2" s="20">
        <v>3095470</v>
      </c>
      <c r="C2" s="21">
        <v>15402200</v>
      </c>
      <c r="D2" s="21">
        <v>8785700</v>
      </c>
      <c r="E2" s="21">
        <v>13889200</v>
      </c>
      <c r="F2" s="21">
        <v>12671800</v>
      </c>
      <c r="G2" s="21">
        <v>9362400</v>
      </c>
      <c r="H2" s="22">
        <f>D2+E2+F2+G2</f>
        <v>44709100</v>
      </c>
      <c r="I2" s="23">
        <f t="shared" ref="I2:I15" si="0">(B2 + 25.36*B2/(1000-25.36))/(1-0.13)</f>
        <v>3650590.4685349194</v>
      </c>
      <c r="J2" s="24">
        <f t="shared" ref="J2:J15" si="1">D2/H2</f>
        <v>0.19650809343064388</v>
      </c>
      <c r="K2" s="22">
        <f>H2-I2</f>
        <v>41058509.531465083</v>
      </c>
      <c r="L2" s="41">
        <v>173766200</v>
      </c>
    </row>
    <row r="3" spans="1:12" ht="15.75" customHeight="1" x14ac:dyDescent="0.15">
      <c r="A3" s="3">
        <v>2018</v>
      </c>
      <c r="B3" s="20">
        <v>3071259</v>
      </c>
      <c r="C3" s="21">
        <v>15629400.000000002</v>
      </c>
      <c r="D3" s="21">
        <v>8937400.0000000019</v>
      </c>
      <c r="E3" s="21">
        <v>14228400.000000002</v>
      </c>
      <c r="F3" s="21">
        <v>12949600</v>
      </c>
      <c r="G3" s="21">
        <v>9576800</v>
      </c>
      <c r="H3" s="22">
        <f t="shared" ref="H3:H15" si="2">D3+E3+F3+G3</f>
        <v>45692200</v>
      </c>
      <c r="I3" s="23">
        <f t="shared" si="0"/>
        <v>3622037.632993402</v>
      </c>
      <c r="J3" s="24">
        <f t="shared" si="1"/>
        <v>0.19560012431005733</v>
      </c>
      <c r="K3" s="22">
        <f t="shared" ref="K3:K15" si="3">H3-I3</f>
        <v>42070162.3670066</v>
      </c>
      <c r="L3" s="41">
        <v>175848400</v>
      </c>
    </row>
    <row r="4" spans="1:12" ht="15.75" customHeight="1" x14ac:dyDescent="0.15">
      <c r="A4" s="3">
        <v>2019</v>
      </c>
      <c r="B4" s="20">
        <v>3045241</v>
      </c>
      <c r="C4" s="21">
        <v>15856600.000000002</v>
      </c>
      <c r="D4" s="21">
        <v>9089100.0000000019</v>
      </c>
      <c r="E4" s="21">
        <v>14567600.000000002</v>
      </c>
      <c r="F4" s="21">
        <v>13227400</v>
      </c>
      <c r="G4" s="21">
        <v>9791200.0000000019</v>
      </c>
      <c r="H4" s="22">
        <f t="shared" si="2"/>
        <v>46675300</v>
      </c>
      <c r="I4" s="23">
        <f t="shared" si="0"/>
        <v>3591353.7424015561</v>
      </c>
      <c r="J4" s="24">
        <f t="shared" si="1"/>
        <v>0.19473040344679096</v>
      </c>
      <c r="K4" s="22">
        <f t="shared" si="3"/>
        <v>43083946.257598445</v>
      </c>
      <c r="L4" s="41">
        <v>177930600</v>
      </c>
    </row>
    <row r="5" spans="1:12" ht="15.75" customHeight="1" x14ac:dyDescent="0.15">
      <c r="A5" s="3">
        <v>2020</v>
      </c>
      <c r="B5" s="20">
        <v>3017266</v>
      </c>
      <c r="C5" s="21">
        <v>16083800.000000004</v>
      </c>
      <c r="D5" s="21">
        <v>9240800.0000000037</v>
      </c>
      <c r="E5" s="21">
        <v>14906800.000000004</v>
      </c>
      <c r="F5" s="21">
        <v>13505200</v>
      </c>
      <c r="G5" s="21">
        <v>10005600.000000004</v>
      </c>
      <c r="H5" s="22">
        <f t="shared" si="2"/>
        <v>47658400.000000015</v>
      </c>
      <c r="I5" s="23">
        <f t="shared" si="0"/>
        <v>3558361.8967828737</v>
      </c>
      <c r="J5" s="24">
        <f t="shared" si="1"/>
        <v>0.19389656387960991</v>
      </c>
      <c r="K5" s="22">
        <f t="shared" si="3"/>
        <v>44100038.10321714</v>
      </c>
      <c r="L5" s="41">
        <v>180012800</v>
      </c>
    </row>
    <row r="6" spans="1:12" ht="15.75" customHeight="1" x14ac:dyDescent="0.15">
      <c r="A6" s="3">
        <v>2021</v>
      </c>
      <c r="B6" s="20">
        <v>2990677</v>
      </c>
      <c r="C6" s="21">
        <v>16311000.000000004</v>
      </c>
      <c r="D6" s="21">
        <v>9392500.0000000037</v>
      </c>
      <c r="E6" s="21">
        <v>15246000.000000004</v>
      </c>
      <c r="F6" s="21">
        <v>13783000</v>
      </c>
      <c r="G6" s="21">
        <v>10220000.000000004</v>
      </c>
      <c r="H6" s="22">
        <f t="shared" si="2"/>
        <v>48641500.000000015</v>
      </c>
      <c r="I6" s="23">
        <f t="shared" si="0"/>
        <v>3527004.6069471212</v>
      </c>
      <c r="J6" s="24">
        <f t="shared" si="1"/>
        <v>0.1930964300031866</v>
      </c>
      <c r="K6" s="22">
        <f t="shared" si="3"/>
        <v>45114495.393052891</v>
      </c>
      <c r="L6" s="41">
        <v>182095000</v>
      </c>
    </row>
    <row r="7" spans="1:12" ht="15.75" customHeight="1" x14ac:dyDescent="0.15">
      <c r="A7" s="3">
        <v>2022</v>
      </c>
      <c r="B7" s="20">
        <v>2962144</v>
      </c>
      <c r="C7" s="21">
        <v>16190600.000000004</v>
      </c>
      <c r="D7" s="21">
        <v>9004300.0000000037</v>
      </c>
      <c r="E7" s="21">
        <v>15785700.000000004</v>
      </c>
      <c r="F7" s="21">
        <v>13711700</v>
      </c>
      <c r="G7" s="21">
        <v>10609600.000000004</v>
      </c>
      <c r="H7" s="22">
        <f t="shared" si="2"/>
        <v>49111300.000000015</v>
      </c>
      <c r="I7" s="23">
        <f t="shared" si="0"/>
        <v>3493354.6934158299</v>
      </c>
      <c r="J7" s="24">
        <f t="shared" si="1"/>
        <v>0.1833447699409301</v>
      </c>
      <c r="K7" s="22">
        <f t="shared" si="3"/>
        <v>45617945.306584187</v>
      </c>
      <c r="L7" s="41">
        <v>183822800</v>
      </c>
    </row>
    <row r="8" spans="1:12" ht="15.75" customHeight="1" x14ac:dyDescent="0.15">
      <c r="A8" s="3">
        <v>2023</v>
      </c>
      <c r="B8" s="20">
        <v>2931643</v>
      </c>
      <c r="C8" s="21">
        <v>16070200.000000004</v>
      </c>
      <c r="D8" s="21">
        <v>8616100.0000000019</v>
      </c>
      <c r="E8" s="21">
        <v>16325400.000000004</v>
      </c>
      <c r="F8" s="21">
        <v>13640400</v>
      </c>
      <c r="G8" s="21">
        <v>10999200.000000002</v>
      </c>
      <c r="H8" s="22">
        <f t="shared" si="2"/>
        <v>49581100.000000007</v>
      </c>
      <c r="I8" s="23">
        <f t="shared" si="0"/>
        <v>3457383.8521927581</v>
      </c>
      <c r="J8" s="24">
        <f t="shared" si="1"/>
        <v>0.17377791134121673</v>
      </c>
      <c r="K8" s="22">
        <f t="shared" si="3"/>
        <v>46123716.147807248</v>
      </c>
      <c r="L8" s="41">
        <v>185550600</v>
      </c>
    </row>
    <row r="9" spans="1:12" ht="15.75" customHeight="1" x14ac:dyDescent="0.15">
      <c r="A9" s="3">
        <v>2024</v>
      </c>
      <c r="B9" s="20">
        <v>2899255</v>
      </c>
      <c r="C9" s="21">
        <v>15949800.000000006</v>
      </c>
      <c r="D9" s="21">
        <v>8227900.0000000019</v>
      </c>
      <c r="E9" s="21">
        <v>16865100.000000004</v>
      </c>
      <c r="F9" s="21">
        <v>13569100</v>
      </c>
      <c r="G9" s="21">
        <v>11388800</v>
      </c>
      <c r="H9" s="22">
        <f t="shared" si="2"/>
        <v>50050900.000000007</v>
      </c>
      <c r="I9" s="23">
        <f t="shared" si="0"/>
        <v>3419187.609265219</v>
      </c>
      <c r="J9" s="24">
        <f t="shared" si="1"/>
        <v>0.16439065031797631</v>
      </c>
      <c r="K9" s="22">
        <f t="shared" si="3"/>
        <v>46631712.390734792</v>
      </c>
      <c r="L9" s="41">
        <v>187278400</v>
      </c>
    </row>
    <row r="10" spans="1:12" ht="15.75" customHeight="1" x14ac:dyDescent="0.15">
      <c r="A10" s="3">
        <v>2025</v>
      </c>
      <c r="B10" s="20">
        <v>2865008</v>
      </c>
      <c r="C10" s="21">
        <v>15829400.000000006</v>
      </c>
      <c r="D10" s="21">
        <v>7839700.0000000019</v>
      </c>
      <c r="E10" s="21">
        <v>17404800.000000004</v>
      </c>
      <c r="F10" s="21">
        <v>13497800</v>
      </c>
      <c r="G10" s="21">
        <v>11778400</v>
      </c>
      <c r="H10" s="22">
        <f t="shared" si="2"/>
        <v>50520700.000000007</v>
      </c>
      <c r="I10" s="23">
        <f t="shared" si="0"/>
        <v>3378798.9859621613</v>
      </c>
      <c r="J10" s="24">
        <f t="shared" si="1"/>
        <v>0.15517797655218554</v>
      </c>
      <c r="K10" s="22">
        <f t="shared" si="3"/>
        <v>47141901.014037848</v>
      </c>
      <c r="L10" s="41">
        <v>189006200</v>
      </c>
    </row>
    <row r="11" spans="1:12" ht="15.75" customHeight="1" x14ac:dyDescent="0.15">
      <c r="A11" s="3">
        <v>2026</v>
      </c>
      <c r="B11" s="20">
        <v>2836142</v>
      </c>
      <c r="C11" s="21">
        <v>15709000.000000006</v>
      </c>
      <c r="D11" s="21">
        <v>7451500.0000000019</v>
      </c>
      <c r="E11" s="21">
        <v>17944500</v>
      </c>
      <c r="F11" s="21">
        <v>13426500</v>
      </c>
      <c r="G11" s="21">
        <v>12168000</v>
      </c>
      <c r="H11" s="22">
        <f t="shared" si="2"/>
        <v>50990500</v>
      </c>
      <c r="I11" s="23">
        <f t="shared" si="0"/>
        <v>3344756.3544830228</v>
      </c>
      <c r="J11" s="24">
        <f t="shared" si="1"/>
        <v>0.1461350643747365</v>
      </c>
      <c r="K11" s="22">
        <f t="shared" si="3"/>
        <v>47645743.645516977</v>
      </c>
      <c r="L11" s="41">
        <v>190734000</v>
      </c>
    </row>
    <row r="12" spans="1:12" ht="15.75" customHeight="1" x14ac:dyDescent="0.15">
      <c r="A12" s="3">
        <v>2027</v>
      </c>
      <c r="B12" s="20">
        <v>2805541</v>
      </c>
      <c r="C12" s="21">
        <v>15358200.000000006</v>
      </c>
      <c r="D12" s="21">
        <v>7411700.0000000019</v>
      </c>
      <c r="E12" s="21">
        <v>17710400</v>
      </c>
      <c r="F12" s="21">
        <v>13766300</v>
      </c>
      <c r="G12" s="21">
        <v>12445000</v>
      </c>
      <c r="H12" s="22">
        <f t="shared" si="2"/>
        <v>51333400</v>
      </c>
      <c r="I12" s="23">
        <f t="shared" si="0"/>
        <v>3308667.5799422786</v>
      </c>
      <c r="J12" s="24">
        <f t="shared" si="1"/>
        <v>0.14438357872262508</v>
      </c>
      <c r="K12" s="22">
        <f t="shared" si="3"/>
        <v>48024732.420057721</v>
      </c>
      <c r="L12" s="41">
        <v>192287600</v>
      </c>
    </row>
    <row r="13" spans="1:12" ht="15.75" customHeight="1" x14ac:dyDescent="0.15">
      <c r="A13" s="3">
        <v>2028</v>
      </c>
      <c r="B13" s="20">
        <v>2773236</v>
      </c>
      <c r="C13" s="21">
        <v>15007400.000000007</v>
      </c>
      <c r="D13" s="21">
        <v>7371900.0000000019</v>
      </c>
      <c r="E13" s="21">
        <v>17476300</v>
      </c>
      <c r="F13" s="21">
        <v>14106100</v>
      </c>
      <c r="G13" s="21">
        <v>12722000</v>
      </c>
      <c r="H13" s="22">
        <f t="shared" si="2"/>
        <v>51676300</v>
      </c>
      <c r="I13" s="23">
        <f t="shared" si="0"/>
        <v>3270569.2216684073</v>
      </c>
      <c r="J13" s="24">
        <f t="shared" si="1"/>
        <v>0.14265533716616713</v>
      </c>
      <c r="K13" s="22">
        <f t="shared" si="3"/>
        <v>48405730.778331593</v>
      </c>
      <c r="L13" s="41">
        <v>193841200</v>
      </c>
    </row>
    <row r="14" spans="1:12" ht="15.75" customHeight="1" x14ac:dyDescent="0.15">
      <c r="A14" s="3">
        <v>2029</v>
      </c>
      <c r="B14" s="20">
        <v>2739273</v>
      </c>
      <c r="C14" s="21">
        <v>14656600.000000007</v>
      </c>
      <c r="D14" s="21">
        <v>7332100.0000000009</v>
      </c>
      <c r="E14" s="21">
        <v>17242200</v>
      </c>
      <c r="F14" s="21">
        <v>14445900</v>
      </c>
      <c r="G14" s="21">
        <v>12999000</v>
      </c>
      <c r="H14" s="22">
        <f t="shared" si="2"/>
        <v>52019200</v>
      </c>
      <c r="I14" s="23">
        <f t="shared" si="0"/>
        <v>3230515.5289875376</v>
      </c>
      <c r="J14" s="24">
        <f t="shared" si="1"/>
        <v>0.14094988004429135</v>
      </c>
      <c r="K14" s="22">
        <f t="shared" si="3"/>
        <v>48788684.471012466</v>
      </c>
      <c r="L14" s="41">
        <v>195394800</v>
      </c>
    </row>
    <row r="15" spans="1:12" ht="15.75" customHeight="1" x14ac:dyDescent="0.15">
      <c r="A15" s="3">
        <v>2030</v>
      </c>
      <c r="B15" s="20">
        <v>2703670</v>
      </c>
      <c r="C15" s="21">
        <v>14305800.000000007</v>
      </c>
      <c r="D15" s="21">
        <v>7292300.0000000009</v>
      </c>
      <c r="E15" s="21">
        <v>17008100</v>
      </c>
      <c r="F15" s="21">
        <v>14785700</v>
      </c>
      <c r="G15" s="21">
        <v>13276000</v>
      </c>
      <c r="H15" s="22">
        <f t="shared" si="2"/>
        <v>52362100</v>
      </c>
      <c r="I15" s="23">
        <f t="shared" si="0"/>
        <v>3188527.7298968509</v>
      </c>
      <c r="J15" s="24">
        <f t="shared" si="1"/>
        <v>0.139266759736527</v>
      </c>
      <c r="K15" s="22">
        <f t="shared" si="3"/>
        <v>49173572.270103149</v>
      </c>
      <c r="L15" s="41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9" t="s">
        <v>115</v>
      </c>
      <c r="E1" s="9" t="s">
        <v>116</v>
      </c>
      <c r="F1" s="9" t="s">
        <v>117</v>
      </c>
      <c r="G1" s="9" t="s">
        <v>118</v>
      </c>
      <c r="H1" s="52"/>
    </row>
    <row r="2" spans="1:8" x14ac:dyDescent="0.15">
      <c r="A2" s="4" t="s">
        <v>263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8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1"/>
    </row>
    <row r="4" spans="1:8" x14ac:dyDescent="0.15">
      <c r="A4" s="4" t="s">
        <v>264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1"/>
    </row>
    <row r="5" spans="1:8" x14ac:dyDescent="0.15">
      <c r="A5" s="10"/>
      <c r="C5" t="s">
        <v>63</v>
      </c>
      <c r="D5" s="11">
        <v>0.59</v>
      </c>
      <c r="E5" s="11">
        <v>0.59</v>
      </c>
      <c r="F5" s="11">
        <v>0.59</v>
      </c>
      <c r="G5" s="11">
        <v>0.59</v>
      </c>
      <c r="H5" s="108"/>
    </row>
    <row r="6" spans="1:8" x14ac:dyDescent="0.15">
      <c r="A6" s="4" t="s">
        <v>265</v>
      </c>
      <c r="B6" t="s">
        <v>88</v>
      </c>
      <c r="C6" s="4" t="s">
        <v>102</v>
      </c>
      <c r="D6" s="11">
        <v>1</v>
      </c>
      <c r="E6" s="11">
        <v>1</v>
      </c>
      <c r="F6" s="11">
        <v>1</v>
      </c>
      <c r="G6" s="11">
        <v>1</v>
      </c>
      <c r="H6" s="108"/>
    </row>
    <row r="7" spans="1:8" x14ac:dyDescent="0.15">
      <c r="A7" s="10"/>
      <c r="C7" t="s">
        <v>63</v>
      </c>
      <c r="D7" s="11">
        <v>0.6</v>
      </c>
      <c r="E7" s="11">
        <v>0.6</v>
      </c>
      <c r="F7" s="11">
        <v>0.6</v>
      </c>
      <c r="G7" s="11">
        <v>0.6</v>
      </c>
      <c r="H7" s="1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9" t="s">
        <v>48</v>
      </c>
      <c r="C1" s="110" t="s">
        <v>234</v>
      </c>
      <c r="D1" s="110" t="s">
        <v>235</v>
      </c>
      <c r="E1" s="110" t="s">
        <v>236</v>
      </c>
      <c r="F1" s="1"/>
    </row>
    <row r="2" spans="1:6" x14ac:dyDescent="0.15">
      <c r="A2" t="s">
        <v>266</v>
      </c>
      <c r="B2" s="73" t="s">
        <v>51</v>
      </c>
      <c r="C2" s="111">
        <f>'Distribution births'!C2</f>
        <v>0.15</v>
      </c>
      <c r="D2" s="111">
        <f>'Distribution births'!C3</f>
        <v>0.03</v>
      </c>
      <c r="E2" s="111">
        <f>'Distribution births'!C4</f>
        <v>0</v>
      </c>
      <c r="F2" s="8"/>
    </row>
    <row r="3" spans="1:6" x14ac:dyDescent="0.15">
      <c r="B3" s="73" t="s">
        <v>49</v>
      </c>
      <c r="C3" s="111">
        <v>0.8</v>
      </c>
      <c r="D3" s="111">
        <v>0.8</v>
      </c>
      <c r="E3" s="111">
        <v>0.8</v>
      </c>
      <c r="F3" s="8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118" workbookViewId="0">
      <selection activeCell="B7" sqref="B7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76</v>
      </c>
      <c r="B1" s="1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ht="15.75" customHeight="1" x14ac:dyDescent="0.15">
      <c r="A2" s="9" t="s">
        <v>72</v>
      </c>
      <c r="B2" s="54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9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4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0.36</v>
      </c>
      <c r="F6" s="26">
        <f>'Baseline year demographics'!C8</f>
        <v>0.36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0.32400000000000001</v>
      </c>
      <c r="F7" s="26">
        <f>'Baseline year demographics'!C8*(1-'Baseline year demographics'!C9)</f>
        <v>0.32400000000000001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3.5999999999999997E-2</v>
      </c>
      <c r="F8" s="26">
        <f>'Baseline year demographics'!C8*'Baseline year demographics'!C9</f>
        <v>3.5999999999999997E-2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0.9</v>
      </c>
      <c r="F9" s="26">
        <f>(1-'Baseline year demographics'!$C9)</f>
        <v>0.9</v>
      </c>
      <c r="G9" s="26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0.1</v>
      </c>
      <c r="F10" s="26">
        <f>'Baseline year demographics'!$C9</f>
        <v>0.1</v>
      </c>
      <c r="G10" s="26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12">
        <v>0</v>
      </c>
      <c r="D11" s="117">
        <f>'Baseline year demographics'!$C8</f>
        <v>0.36</v>
      </c>
      <c r="E11" s="117">
        <f>'Baseline year demographics'!$C8</f>
        <v>0.36</v>
      </c>
      <c r="F11" s="117">
        <f>'Baseline year demographics'!$C8</f>
        <v>0.36</v>
      </c>
      <c r="G11" s="11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12">
        <v>0</v>
      </c>
      <c r="D12" s="112">
        <v>1</v>
      </c>
      <c r="E12" s="112">
        <v>1</v>
      </c>
      <c r="F12" s="112">
        <v>1</v>
      </c>
      <c r="G12" s="112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12">
        <v>0</v>
      </c>
      <c r="D13" s="112">
        <v>1</v>
      </c>
      <c r="E13" s="112">
        <v>1</v>
      </c>
      <c r="F13" s="112">
        <v>1</v>
      </c>
      <c r="G13" s="112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9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0.36</v>
      </c>
      <c r="I15" s="26">
        <f>'Baseline year demographics'!$C$8</f>
        <v>0.36</v>
      </c>
      <c r="J15" s="26">
        <f>'Baseline year demographics'!$C$8</f>
        <v>0.36</v>
      </c>
      <c r="K15" s="26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9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0.1</v>
      </c>
      <c r="I17" s="26">
        <f>'Baseline year demographics'!$C9</f>
        <v>0.1</v>
      </c>
      <c r="J17" s="26">
        <f>'Baseline year demographics'!$C9</f>
        <v>0.1</v>
      </c>
      <c r="K17" s="26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0.9</v>
      </c>
      <c r="I18" s="31">
        <f xml:space="preserve"> 1-'Baseline year demographics'!$C9</f>
        <v>0.9</v>
      </c>
      <c r="J18" s="31">
        <f xml:space="preserve"> 1-'Baseline year demographics'!$C9</f>
        <v>0.9</v>
      </c>
      <c r="K18" s="31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0.1</v>
      </c>
      <c r="I19" s="31">
        <f>'Baseline year demographics'!$C9</f>
        <v>0.1</v>
      </c>
      <c r="J19" s="31">
        <f>'Baseline year demographics'!$C9</f>
        <v>0.1</v>
      </c>
      <c r="K19" s="31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0.1</v>
      </c>
      <c r="I20" s="31">
        <f>'Baseline year demographics'!$C9</f>
        <v>0.1</v>
      </c>
      <c r="J20" s="31">
        <f>'Baseline year demographics'!$C9</f>
        <v>0.1</v>
      </c>
      <c r="K20" s="31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9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4">
        <v>0</v>
      </c>
      <c r="J22" s="44">
        <v>0</v>
      </c>
      <c r="K22" s="44">
        <v>0</v>
      </c>
      <c r="L22" s="26">
        <f>'Baseline year demographics'!$C$8*(1-'Baseline year demographics'!$C$9)*1*'Baseline year demographics'!$C$7</f>
        <v>0.114048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4">
        <v>0</v>
      </c>
      <c r="J23" s="44">
        <v>0</v>
      </c>
      <c r="K23" s="44">
        <v>0</v>
      </c>
      <c r="L23" s="26">
        <f>'Baseline year demographics'!$C$8*(1-'Baseline year demographics'!$C$9)*(0.7)*'Baseline year demographics'!$C$7</f>
        <v>7.9833599999999991E-2</v>
      </c>
      <c r="M23" s="26">
        <f>'Baseline year demographics'!$C$8*(1-'Baseline year demographics'!$C$9)*(0.7)</f>
        <v>0.2268</v>
      </c>
      <c r="N23" s="26">
        <f>'Baseline year demographics'!$C$8*(1-'Baseline year demographics'!$C$9)*(0.7)</f>
        <v>0.2268</v>
      </c>
      <c r="O23" s="26">
        <f>'Baseline year demographics'!$C$8*(1-'Baseline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4">
        <v>0</v>
      </c>
      <c r="J24" s="44">
        <v>0</v>
      </c>
      <c r="K24" s="44">
        <v>0</v>
      </c>
      <c r="L24" s="26">
        <f>'Baseline year demographics'!$C$8*(1-'Baseline year demographics'!$C$9)*(0.3)*'Baseline year demographics'!$C$7</f>
        <v>3.4214399999999999E-2</v>
      </c>
      <c r="M24" s="26">
        <f>'Baseline year demographics'!$C$8*(1-'Baseline year demographics'!$C$9)*(0.3)</f>
        <v>9.7199999999999995E-2</v>
      </c>
      <c r="N24" s="26">
        <f>'Baseline year demographics'!$C$8*(1-'Baseline year demographics'!$C$9)*(0.3)</f>
        <v>9.7199999999999995E-2</v>
      </c>
      <c r="O24" s="26">
        <f>'Baseline year demographics'!$C$8*(1-'Baseline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4">
        <v>0</v>
      </c>
      <c r="J25" s="44">
        <v>0</v>
      </c>
      <c r="K25" s="44">
        <v>0</v>
      </c>
      <c r="L25" s="26">
        <f>(1-'Baseline year demographics'!$C$8)*(1-'Baseline year demographics'!$C$9)*1*'Baseline year demographics'!$C$7</f>
        <v>0.20275200000000002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4">
        <v>0</v>
      </c>
      <c r="J26" s="44">
        <v>0</v>
      </c>
      <c r="K26" s="44">
        <v>0</v>
      </c>
      <c r="L26" s="26">
        <f>(1-'Baseline year demographics'!$C$8)*(1-'Baseline year demographics'!$C$9)*(0.49)*'Baseline year demographics'!$C$7</f>
        <v>9.9348480000000017E-2</v>
      </c>
      <c r="M26" s="26">
        <f>(1-'Baseline year demographics'!$C$8)*(1-'Baseline year demographics'!$C$9)*(0.49)</f>
        <v>0.28224000000000005</v>
      </c>
      <c r="N26" s="26">
        <f>(1-'Baseline year demographics'!$C$8)*(1-'Baseline year demographics'!$C$9)*(0.49)</f>
        <v>0.28224000000000005</v>
      </c>
      <c r="O26" s="26">
        <f>(1-'Baseline year demographics'!$C$8)*(1-'Baseline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4">
        <v>0</v>
      </c>
      <c r="J27" s="44">
        <v>0</v>
      </c>
      <c r="K27" s="44">
        <v>0</v>
      </c>
      <c r="L27" s="26">
        <f>(1-'Baseline year demographics'!$C$8)*(1-'Baseline year demographics'!$C$9)*(0.21)*'Baseline year demographics'!$C$7</f>
        <v>4.2577919999999998E-2</v>
      </c>
      <c r="M27" s="26">
        <f>(1-'Baseline year demographics'!$C$8)*(1-'Baseline year demographics'!$C$9)*(0.21)</f>
        <v>0.12096000000000001</v>
      </c>
      <c r="N27" s="26">
        <f>(1-'Baseline year demographics'!$C$8)*(1-'Baseline year demographics'!$C$9)*(0.21)</f>
        <v>0.12096000000000001</v>
      </c>
      <c r="O27" s="26">
        <f>(1-'Baseline year demographics'!$C$8)*(1-'Baseline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4">
        <v>0</v>
      </c>
      <c r="J28" s="44">
        <v>0</v>
      </c>
      <c r="K28" s="44">
        <v>0</v>
      </c>
      <c r="L28" s="26">
        <f>(1-'Baseline year demographics'!$C$8)*(1-'Baseline year demographics'!$C$9)*(0.3)*'Baseline year demographics'!$C$7</f>
        <v>6.0825600000000001E-2</v>
      </c>
      <c r="M28" s="26">
        <f>(1-'Baseline year demographics'!$C$8)*(1-'Baseline year demographics'!$C$9)*(0.3)</f>
        <v>0.17280000000000001</v>
      </c>
      <c r="N28" s="26">
        <f>(1-'Baseline year demographics'!$C$8)*(1-'Baseline year demographics'!$C$9)*(0.3)</f>
        <v>0.17280000000000001</v>
      </c>
      <c r="O28" s="26">
        <f>(1-'Baseline year demographics'!$C$8)*(1-'Baseline year demographics'!$C$9)*(0.3)</f>
        <v>0.17280000000000001</v>
      </c>
    </row>
    <row r="29" spans="1:15" ht="15.75" customHeight="1" x14ac:dyDescent="0.15">
      <c r="A29" s="9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4">
        <v>0</v>
      </c>
      <c r="J29" s="44">
        <v>0</v>
      </c>
      <c r="K29" s="44">
        <v>0</v>
      </c>
      <c r="L29" s="26">
        <f>'Baseline year demographics'!$C$8*('Baseline year demographics'!$C$9)*1*'Baseline year demographics'!$C$7</f>
        <v>1.2671999999999998E-2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4">
        <v>0</v>
      </c>
      <c r="J30" s="44">
        <v>0</v>
      </c>
      <c r="K30" s="44">
        <v>0</v>
      </c>
      <c r="L30" s="26">
        <f>'Baseline year demographics'!$C$8*('Baseline year demographics'!$C$9)*(0.7)*'Baseline year demographics'!$C$7</f>
        <v>8.8703999999999988E-3</v>
      </c>
      <c r="M30" s="26">
        <f>'Baseline year demographics'!$C$8*('Baseline year demographics'!$C$9)*(0.7)</f>
        <v>2.5199999999999997E-2</v>
      </c>
      <c r="N30" s="26">
        <f>'Baseline year demographics'!$C$8*('Baseline year demographics'!$C$9)*(0.7)</f>
        <v>2.5199999999999997E-2</v>
      </c>
      <c r="O30" s="26">
        <f>'Baseline year demographics'!$C$8*('Baseline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4">
        <v>0</v>
      </c>
      <c r="J31" s="44">
        <v>0</v>
      </c>
      <c r="K31" s="44">
        <v>0</v>
      </c>
      <c r="L31" s="26">
        <f>'Baseline year demographics'!$C$8*('Baseline year demographics'!$C$9)*(0.3)*'Baseline year demographics'!$C$7</f>
        <v>3.8015999999999992E-3</v>
      </c>
      <c r="M31" s="26">
        <f>'Baseline year demographics'!$C$8*(1-'Baseline year demographics'!$C$9)*(0.3)</f>
        <v>9.7199999999999995E-2</v>
      </c>
      <c r="N31" s="26">
        <f>'Baseline year demographics'!$C$8*(1-'Baseline year demographics'!$C$9)*(0.3)</f>
        <v>9.7199999999999995E-2</v>
      </c>
      <c r="O31" s="26">
        <f>'Baseline year demographics'!$C$8*(1-'Baseline year demographics'!$C$9)*(0.3)</f>
        <v>9.7199999999999995E-2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4">
        <v>0</v>
      </c>
      <c r="J32" s="44">
        <v>0</v>
      </c>
      <c r="K32" s="44">
        <v>0</v>
      </c>
      <c r="L32" s="26">
        <f>(1-'Baseline year demographics'!$C$8)*('Baseline year demographics'!$C$9)*1*'Baseline year demographics'!$C$7</f>
        <v>2.2527999999999999E-2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4">
        <v>0</v>
      </c>
      <c r="J33" s="44">
        <v>0</v>
      </c>
      <c r="K33" s="44">
        <v>0</v>
      </c>
      <c r="L33" s="26">
        <f>(1-'Baseline year demographics'!$C$8)*('Baseline year demographics'!$C$9)*(0.49)*'Baseline year demographics'!$C$7</f>
        <v>1.1038719999999998E-2</v>
      </c>
      <c r="M33" s="26">
        <f>(1-'Baseline year demographics'!$C$8)*('Baseline year demographics'!$C$9)*(0.49)</f>
        <v>3.1359999999999999E-2</v>
      </c>
      <c r="N33" s="26">
        <f>(1-'Baseline year demographics'!$C$8)*('Baseline year demographics'!$C$9)*(0.49)</f>
        <v>3.1359999999999999E-2</v>
      </c>
      <c r="O33" s="26">
        <f>(1-'Baseline year demographics'!$C$8)*('Baseline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4">
        <v>0</v>
      </c>
      <c r="J34" s="44">
        <v>0</v>
      </c>
      <c r="K34" s="44">
        <v>0</v>
      </c>
      <c r="L34" s="26">
        <f>(1-'Baseline year demographics'!$C$8)*('Baseline year demographics'!$C$9)*(0.21)*'Baseline year demographics'!$C$7</f>
        <v>4.7308799999999998E-3</v>
      </c>
      <c r="M34" s="26">
        <f>(1-'Baseline year demographics'!$C$8)*('Baseline year demographics'!$C$9)*(0.21)</f>
        <v>1.3440000000000001E-2</v>
      </c>
      <c r="N34" s="26">
        <f>(1-'Baseline year demographics'!$C$8)*('Baseline year demographics'!$C$9)*(0.21)</f>
        <v>1.3440000000000001E-2</v>
      </c>
      <c r="O34" s="26">
        <f>(1-'Baseline year demographics'!$C$8)*('Baseline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4">
        <v>0</v>
      </c>
      <c r="J35" s="44">
        <v>0</v>
      </c>
      <c r="K35" s="44">
        <v>0</v>
      </c>
      <c r="L35" s="26">
        <f>(1-'Baseline year demographics'!$C$8)*('Baseline year demographics'!$C$9)*(0.3)*'Baseline year demographics'!$C$7</f>
        <v>6.7583999999999986E-3</v>
      </c>
      <c r="M35" s="26">
        <f>(1-'Baseline year demographics'!$C$8)*('Baseline year demographics'!$C$9)*(0.3)</f>
        <v>1.9199999999999998E-2</v>
      </c>
      <c r="N35" s="26">
        <f>(1-'Baseline year demographics'!$C$8)*('Baseline year demographics'!$C$9)*(0.3)</f>
        <v>1.9199999999999998E-2</v>
      </c>
      <c r="O35" s="26">
        <f>(1-'Baseline year demographics'!$C$8)*('Baseline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4">
        <v>0</v>
      </c>
      <c r="J36" s="44">
        <v>0</v>
      </c>
      <c r="K36" s="44">
        <v>0</v>
      </c>
      <c r="L36" s="115">
        <f>'Programs cost and coverage'!$B6 + 'Baseline year demographics'!$C12</f>
        <v>0.1</v>
      </c>
      <c r="M36" s="115">
        <f>'Programs cost and coverage'!$B6 + 'Baseline year demographics'!$C12</f>
        <v>0.1</v>
      </c>
      <c r="N36" s="115">
        <f>'Programs cost and coverage'!$B6 + 'Baseline year demographics'!$C12</f>
        <v>0.1</v>
      </c>
      <c r="O36" s="115">
        <f>'Programs cost and coverage'!$B6 + 'Baseline year demographics'!$C12</f>
        <v>0.1</v>
      </c>
    </row>
    <row r="37" spans="1:15" ht="15.75" customHeight="1" x14ac:dyDescent="0.15">
      <c r="B37" s="45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4">
        <v>0</v>
      </c>
      <c r="J37" s="44">
        <v>0</v>
      </c>
      <c r="K37" s="44">
        <v>0</v>
      </c>
      <c r="L37" s="26">
        <f>'Baseline year demographics'!$C$29/SUM('Baseline year demographics'!$C$29:$C$32)</f>
        <v>0.5</v>
      </c>
      <c r="M37" s="26">
        <f>'Baseline year demographics'!$C$29/SUM('Baseline year demographics'!$C$29:$C$32)</f>
        <v>0.5</v>
      </c>
      <c r="N37" s="26">
        <f>'Baseline year demographics'!$C$29/SUM('Baseline year demographics'!$C$29:$C$32)</f>
        <v>0.5</v>
      </c>
      <c r="O37" s="26">
        <f>'Baseline year demographics'!$C$29/SUM('Baseline year demographics'!$C$29:$C$32)</f>
        <v>0.5</v>
      </c>
    </row>
    <row r="38" spans="1:15" ht="15.75" customHeight="1" x14ac:dyDescent="0.15">
      <c r="B38" s="11"/>
      <c r="C38" s="3"/>
      <c r="D38" s="3"/>
      <c r="E38" s="107"/>
      <c r="F38" s="107"/>
      <c r="G38" s="107"/>
      <c r="H38" s="107"/>
      <c r="I38" s="107"/>
    </row>
    <row r="39" spans="1:15" ht="15.75" customHeight="1" x14ac:dyDescent="0.15">
      <c r="A39" s="9" t="s">
        <v>79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0"/>
      <c r="B49" s="11" t="s">
        <v>78</v>
      </c>
      <c r="C49" s="31">
        <v>0.1</v>
      </c>
      <c r="D49" s="31">
        <f>'Baseline year demographics'!$C9</f>
        <v>0.1</v>
      </c>
      <c r="E49" s="31">
        <f>'Baseline year demographics'!$C9</f>
        <v>0.1</v>
      </c>
      <c r="F49" s="31">
        <f>'Baseline year demographics'!$C9</f>
        <v>0.1</v>
      </c>
      <c r="G49" s="31">
        <f>'Baseline year demographics'!$C9</f>
        <v>0.1</v>
      </c>
      <c r="H49" s="31">
        <f>'Baseline year demographics'!$C9</f>
        <v>0.1</v>
      </c>
      <c r="I49" s="31">
        <f>'Baseline year demographics'!$C9</f>
        <v>0.1</v>
      </c>
      <c r="J49" s="31">
        <f>'Baseline year demographics'!$C9</f>
        <v>0.1</v>
      </c>
      <c r="K49" s="31">
        <f>'Baseline year demographics'!$C9</f>
        <v>0.1</v>
      </c>
      <c r="L49" s="31">
        <f>'Baseline year demographics'!$C9</f>
        <v>0.1</v>
      </c>
      <c r="M49" s="31">
        <f>'Baseline year demographics'!$C9</f>
        <v>0.1</v>
      </c>
      <c r="N49" s="31">
        <f>'Baseline year demographics'!$C9</f>
        <v>0.1</v>
      </c>
      <c r="O49" s="31">
        <f>'Baseline year demographics'!$C9</f>
        <v>0.1</v>
      </c>
    </row>
    <row r="50" spans="1:15" s="10" customFormat="1" ht="15.75" customHeight="1" x14ac:dyDescent="0.15">
      <c r="B50" s="11" t="s">
        <v>144</v>
      </c>
      <c r="C50" s="112">
        <v>0</v>
      </c>
      <c r="D50" s="112">
        <v>0</v>
      </c>
      <c r="E50" s="113">
        <f>'Baseline year demographics'!$C28</f>
        <v>0.12</v>
      </c>
      <c r="F50" s="113">
        <f>'Baseline year demographics'!$C28</f>
        <v>0.12</v>
      </c>
      <c r="G50" s="113">
        <f>'Baseline year demographics'!$C28</f>
        <v>0.12</v>
      </c>
      <c r="H50" s="113">
        <f>'Baseline year demographics'!$C28</f>
        <v>0.12</v>
      </c>
      <c r="I50" s="113">
        <f>'Baseline year demographics'!$C28</f>
        <v>0.12</v>
      </c>
      <c r="J50" s="113">
        <f>'Baseline year demographics'!$C28</f>
        <v>0.12</v>
      </c>
      <c r="K50" s="113">
        <f>'Baseline year demographics'!$C28</f>
        <v>0.12</v>
      </c>
      <c r="L50" s="113">
        <f>'Baseline year demographics'!$C28</f>
        <v>0.12</v>
      </c>
      <c r="M50" s="113">
        <f>'Baseline year demographics'!$C28</f>
        <v>0.12</v>
      </c>
      <c r="N50" s="113">
        <f>'Baseline year demographics'!$C28</f>
        <v>0.12</v>
      </c>
      <c r="O50" s="113">
        <f>'Baseline year demographics'!$C28</f>
        <v>0.12</v>
      </c>
    </row>
    <row r="51" spans="1:15" s="10" customFormat="1" ht="15.75" customHeight="1" x14ac:dyDescent="0.15">
      <c r="B51" s="11" t="s">
        <v>145</v>
      </c>
      <c r="C51" s="112">
        <v>0</v>
      </c>
      <c r="D51" s="112">
        <v>0</v>
      </c>
      <c r="E51" s="112">
        <f>'Baseline year demographics'!$C29</f>
        <v>0.05</v>
      </c>
      <c r="F51" s="112">
        <f>'Baseline year demographics'!$C29</f>
        <v>0.05</v>
      </c>
      <c r="G51" s="112">
        <f>'Baseline year demographics'!$C29</f>
        <v>0.05</v>
      </c>
      <c r="H51" s="112">
        <f>'Baseline year demographics'!$C29</f>
        <v>0.05</v>
      </c>
      <c r="I51" s="112">
        <f>'Baseline year demographics'!$C29</f>
        <v>0.05</v>
      </c>
      <c r="J51" s="112">
        <f>'Baseline year demographics'!$C29</f>
        <v>0.05</v>
      </c>
      <c r="K51" s="112">
        <f>'Baseline year demographics'!$C29</f>
        <v>0.05</v>
      </c>
      <c r="L51" s="112">
        <f>'Baseline year demographics'!$C29</f>
        <v>0.05</v>
      </c>
      <c r="M51" s="112">
        <f>'Baseline year demographics'!$C29</f>
        <v>0.05</v>
      </c>
      <c r="N51" s="112">
        <f>'Baseline year demographics'!$C29</f>
        <v>0.05</v>
      </c>
      <c r="O51" s="112">
        <f>'Baseline year demographics'!$C29</f>
        <v>0.05</v>
      </c>
    </row>
    <row r="52" spans="1:15" s="10" customFormat="1" ht="15.75" customHeight="1" x14ac:dyDescent="0.15">
      <c r="B52" s="11" t="s">
        <v>146</v>
      </c>
      <c r="C52" s="112">
        <v>0</v>
      </c>
      <c r="D52" s="112">
        <v>0</v>
      </c>
      <c r="E52" s="112">
        <f>'Baseline year demographics'!$C27</f>
        <v>0.8</v>
      </c>
      <c r="F52" s="112">
        <f>'Baseline year demographics'!$C27</f>
        <v>0.8</v>
      </c>
      <c r="G52" s="112">
        <f>'Baseline year demographics'!$C27</f>
        <v>0.8</v>
      </c>
      <c r="H52" s="112">
        <f>'Baseline year demographics'!$C27</f>
        <v>0.8</v>
      </c>
      <c r="I52" s="112">
        <f>'Baseline year demographics'!$C27</f>
        <v>0.8</v>
      </c>
      <c r="J52" s="112">
        <f>'Baseline year demographics'!$C27</f>
        <v>0.8</v>
      </c>
      <c r="K52" s="112">
        <f>'Baseline year demographics'!$C27</f>
        <v>0.8</v>
      </c>
      <c r="L52" s="112">
        <f>'Baseline year demographics'!$C27</f>
        <v>0.8</v>
      </c>
      <c r="M52" s="112">
        <f>'Baseline year demographics'!$C27</f>
        <v>0.8</v>
      </c>
      <c r="N52" s="112">
        <f>'Baseline year demographics'!$C27</f>
        <v>0.8</v>
      </c>
      <c r="O52" s="112">
        <f>'Baseline year demographics'!$C27</f>
        <v>0.8</v>
      </c>
    </row>
    <row r="53" spans="1:15" ht="1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39" sqref="B39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76</v>
      </c>
      <c r="B1" s="1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ht="15.75" customHeight="1" x14ac:dyDescent="0.15">
      <c r="A2" s="9" t="s">
        <v>72</v>
      </c>
      <c r="B2" s="54" t="s">
        <v>53</v>
      </c>
      <c r="C2" s="44">
        <v>1</v>
      </c>
      <c r="D2" s="44">
        <v>1</v>
      </c>
      <c r="E2" s="44">
        <v>0</v>
      </c>
      <c r="F2" s="44">
        <v>0</v>
      </c>
      <c r="G2" s="44">
        <v>0</v>
      </c>
      <c r="H2" s="44">
        <v>1</v>
      </c>
      <c r="I2" s="44">
        <v>1</v>
      </c>
      <c r="J2" s="44">
        <v>1</v>
      </c>
      <c r="K2" s="44">
        <v>1</v>
      </c>
      <c r="L2" s="44">
        <v>0</v>
      </c>
      <c r="M2" s="44">
        <v>0</v>
      </c>
      <c r="N2" s="44">
        <v>0</v>
      </c>
      <c r="O2" s="44">
        <v>0</v>
      </c>
    </row>
    <row r="3" spans="1:15" ht="15.75" customHeight="1" x14ac:dyDescent="0.15">
      <c r="A3" s="9"/>
      <c r="B3" s="4" t="s">
        <v>140</v>
      </c>
      <c r="C3" s="44">
        <v>0</v>
      </c>
      <c r="D3" s="44">
        <v>0</v>
      </c>
      <c r="E3" s="44">
        <v>1</v>
      </c>
      <c r="F3" s="44">
        <v>1</v>
      </c>
      <c r="G3" s="44">
        <v>1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</row>
    <row r="4" spans="1:15" ht="15.75" customHeight="1" x14ac:dyDescent="0.15">
      <c r="B4" s="4" t="s">
        <v>47</v>
      </c>
      <c r="C4" s="44">
        <v>0</v>
      </c>
      <c r="D4" s="44">
        <v>0</v>
      </c>
      <c r="E4" s="44">
        <v>1</v>
      </c>
      <c r="F4" s="44">
        <v>1</v>
      </c>
      <c r="G4" s="44">
        <v>1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</row>
    <row r="5" spans="1:15" ht="15.75" customHeight="1" x14ac:dyDescent="0.15">
      <c r="B5" s="54" t="s">
        <v>54</v>
      </c>
      <c r="C5" s="44">
        <v>0</v>
      </c>
      <c r="D5" s="44">
        <v>0</v>
      </c>
      <c r="E5" s="44">
        <v>1</v>
      </c>
      <c r="F5" s="44">
        <v>1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</row>
    <row r="6" spans="1:15" ht="15.75" customHeight="1" x14ac:dyDescent="0.15">
      <c r="B6" s="4" t="s">
        <v>127</v>
      </c>
      <c r="C6" s="44">
        <v>0</v>
      </c>
      <c r="D6" s="44">
        <v>0</v>
      </c>
      <c r="E6" s="44">
        <v>1</v>
      </c>
      <c r="F6" s="44">
        <v>1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</row>
    <row r="7" spans="1:15" ht="15.75" customHeight="1" x14ac:dyDescent="0.15">
      <c r="B7" s="4" t="s">
        <v>75</v>
      </c>
      <c r="C7" s="44">
        <v>0</v>
      </c>
      <c r="D7" s="44">
        <v>0</v>
      </c>
      <c r="E7" s="44">
        <v>1</v>
      </c>
      <c r="F7" s="44">
        <v>1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</row>
    <row r="8" spans="1:15" ht="15.75" customHeight="1" x14ac:dyDescent="0.15">
      <c r="B8" s="4" t="s">
        <v>136</v>
      </c>
      <c r="C8" s="44">
        <v>0</v>
      </c>
      <c r="D8" s="44">
        <v>0</v>
      </c>
      <c r="E8" s="44">
        <v>1</v>
      </c>
      <c r="F8" s="44">
        <v>1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</row>
    <row r="9" spans="1:15" ht="15.75" customHeight="1" x14ac:dyDescent="0.15">
      <c r="B9" s="4" t="s">
        <v>74</v>
      </c>
      <c r="C9" s="44">
        <v>0</v>
      </c>
      <c r="D9" s="44">
        <v>0</v>
      </c>
      <c r="E9" s="44">
        <v>1</v>
      </c>
      <c r="F9" s="44">
        <v>1</v>
      </c>
      <c r="G9" s="44">
        <v>1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</row>
    <row r="10" spans="1:15" ht="15.75" customHeight="1" x14ac:dyDescent="0.15">
      <c r="B10" s="4" t="s">
        <v>137</v>
      </c>
      <c r="C10" s="44">
        <v>0</v>
      </c>
      <c r="D10" s="44">
        <v>0</v>
      </c>
      <c r="E10" s="44">
        <v>1</v>
      </c>
      <c r="F10" s="44">
        <v>1</v>
      </c>
      <c r="G10" s="44">
        <v>1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</row>
    <row r="11" spans="1:15" ht="15.75" customHeight="1" x14ac:dyDescent="0.15">
      <c r="B11" s="4" t="s">
        <v>143</v>
      </c>
      <c r="C11" s="114">
        <v>0</v>
      </c>
      <c r="D11" s="114">
        <v>1</v>
      </c>
      <c r="E11" s="44">
        <v>1</v>
      </c>
      <c r="F11" s="44">
        <v>1</v>
      </c>
      <c r="G11" s="114">
        <v>1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</row>
    <row r="12" spans="1:15" ht="15.75" customHeight="1" x14ac:dyDescent="0.15">
      <c r="B12" s="4" t="s">
        <v>151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</row>
    <row r="13" spans="1:15" ht="15.75" customHeight="1" x14ac:dyDescent="0.15">
      <c r="B13" s="4" t="s">
        <v>152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</row>
    <row r="14" spans="1:15" ht="15.75" customHeight="1" x14ac:dyDescent="0.15"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</row>
    <row r="15" spans="1:15" ht="15.75" customHeight="1" x14ac:dyDescent="0.15">
      <c r="A15" s="9" t="s">
        <v>73</v>
      </c>
      <c r="B15" t="s">
        <v>55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1</v>
      </c>
      <c r="I15" s="44">
        <v>1</v>
      </c>
      <c r="J15" s="44">
        <v>1</v>
      </c>
      <c r="K15" s="44">
        <v>1</v>
      </c>
      <c r="L15" s="44">
        <v>0</v>
      </c>
      <c r="M15" s="44">
        <v>0</v>
      </c>
      <c r="N15" s="44">
        <v>0</v>
      </c>
      <c r="O15" s="44">
        <v>0</v>
      </c>
    </row>
    <row r="16" spans="1:15" ht="15.75" customHeight="1" x14ac:dyDescent="0.15">
      <c r="A16" s="9"/>
      <c r="B16" t="s">
        <v>135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1</v>
      </c>
      <c r="I16" s="44">
        <v>1</v>
      </c>
      <c r="J16" s="44">
        <v>1</v>
      </c>
      <c r="K16" s="44">
        <v>1</v>
      </c>
      <c r="L16" s="44">
        <v>0</v>
      </c>
      <c r="M16" s="44">
        <v>0</v>
      </c>
      <c r="N16" s="44">
        <v>0</v>
      </c>
      <c r="O16" s="44">
        <v>0</v>
      </c>
    </row>
    <row r="17" spans="1:15" ht="15.75" customHeight="1" x14ac:dyDescent="0.15">
      <c r="B17" t="s">
        <v>138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1</v>
      </c>
      <c r="I17" s="44">
        <v>1</v>
      </c>
      <c r="J17" s="44">
        <v>1</v>
      </c>
      <c r="K17" s="44">
        <v>1</v>
      </c>
      <c r="L17" s="44">
        <v>0</v>
      </c>
      <c r="M17" s="44">
        <v>0</v>
      </c>
      <c r="N17" s="44">
        <v>0</v>
      </c>
      <c r="O17" s="44">
        <v>0</v>
      </c>
    </row>
    <row r="18" spans="1:15" ht="15.75" customHeight="1" x14ac:dyDescent="0.15">
      <c r="B18" s="4" t="s">
        <v>77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1</v>
      </c>
      <c r="I18" s="44">
        <v>1</v>
      </c>
      <c r="J18" s="44">
        <v>1</v>
      </c>
      <c r="K18" s="44">
        <v>1</v>
      </c>
      <c r="L18" s="44">
        <v>0</v>
      </c>
      <c r="M18" s="44">
        <v>0</v>
      </c>
      <c r="N18" s="44">
        <v>0</v>
      </c>
      <c r="O18" s="44">
        <v>0</v>
      </c>
    </row>
    <row r="19" spans="1:15" ht="15.75" customHeight="1" x14ac:dyDescent="0.15">
      <c r="B19" s="4" t="s">
        <v>139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1</v>
      </c>
      <c r="I19" s="44">
        <v>1</v>
      </c>
      <c r="J19" s="44">
        <v>1</v>
      </c>
      <c r="K19" s="44">
        <v>1</v>
      </c>
      <c r="L19" s="44">
        <v>0</v>
      </c>
      <c r="M19" s="44">
        <v>0</v>
      </c>
      <c r="N19" s="44">
        <v>0</v>
      </c>
      <c r="O19" s="44">
        <v>0</v>
      </c>
    </row>
    <row r="20" spans="1:15" ht="16" customHeight="1" x14ac:dyDescent="0.15">
      <c r="B20" t="s">
        <v>119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1</v>
      </c>
      <c r="I20" s="44">
        <v>1</v>
      </c>
      <c r="J20" s="44">
        <v>1</v>
      </c>
      <c r="K20" s="44">
        <v>1</v>
      </c>
      <c r="L20" s="44">
        <v>0</v>
      </c>
      <c r="M20" s="44">
        <v>0</v>
      </c>
      <c r="N20" s="44">
        <v>0</v>
      </c>
      <c r="O20" s="44">
        <v>0</v>
      </c>
    </row>
    <row r="21" spans="1:15" ht="16" customHeight="1" x14ac:dyDescent="0.15">
      <c r="B21" t="s">
        <v>161</v>
      </c>
      <c r="C21" s="44">
        <v>1</v>
      </c>
      <c r="D21" s="44">
        <v>1</v>
      </c>
      <c r="E21" s="44">
        <v>1</v>
      </c>
      <c r="F21" s="44">
        <v>1</v>
      </c>
      <c r="G21" s="44">
        <v>1</v>
      </c>
      <c r="H21" s="119">
        <v>0</v>
      </c>
      <c r="I21" s="119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v>0</v>
      </c>
      <c r="O21" s="119">
        <v>0</v>
      </c>
    </row>
    <row r="22" spans="1:15" ht="15.75" customHeight="1" x14ac:dyDescent="0.15">
      <c r="B22" t="s">
        <v>162</v>
      </c>
      <c r="C22" s="44">
        <v>1</v>
      </c>
      <c r="D22" s="44">
        <v>1</v>
      </c>
      <c r="E22" s="44">
        <v>1</v>
      </c>
      <c r="F22" s="44">
        <v>1</v>
      </c>
      <c r="G22" s="44">
        <v>1</v>
      </c>
      <c r="H22" s="119">
        <v>0</v>
      </c>
      <c r="I22" s="119">
        <v>0</v>
      </c>
      <c r="J22" s="119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</row>
    <row r="23" spans="1:15" ht="15.75" customHeight="1" x14ac:dyDescent="0.15">
      <c r="B23" t="s">
        <v>163</v>
      </c>
      <c r="C23" s="44">
        <v>1</v>
      </c>
      <c r="D23" s="44">
        <v>1</v>
      </c>
      <c r="E23" s="44">
        <v>1</v>
      </c>
      <c r="F23" s="44">
        <v>1</v>
      </c>
      <c r="G23" s="44">
        <v>1</v>
      </c>
      <c r="H23" s="119">
        <v>0</v>
      </c>
      <c r="I23" s="119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</row>
    <row r="24" spans="1:15" ht="15.75" customHeight="1" x14ac:dyDescent="0.15"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</row>
    <row r="25" spans="1:15" ht="15.75" customHeight="1" x14ac:dyDescent="0.15">
      <c r="A25" s="9" t="s">
        <v>84</v>
      </c>
      <c r="B25" t="s">
        <v>120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1</v>
      </c>
      <c r="M25" s="44">
        <v>0</v>
      </c>
      <c r="N25" s="44">
        <v>0</v>
      </c>
      <c r="O25" s="44">
        <v>0</v>
      </c>
    </row>
    <row r="26" spans="1:15" ht="15.75" customHeight="1" x14ac:dyDescent="0.15">
      <c r="B26" t="s">
        <v>121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1</v>
      </c>
      <c r="M26" s="44">
        <v>1</v>
      </c>
      <c r="N26" s="44">
        <v>1</v>
      </c>
      <c r="O26" s="44">
        <v>1</v>
      </c>
    </row>
    <row r="27" spans="1:15" ht="15.75" customHeight="1" x14ac:dyDescent="0.15">
      <c r="B27" t="s">
        <v>122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1</v>
      </c>
      <c r="M27" s="44">
        <v>1</v>
      </c>
      <c r="N27" s="44">
        <v>1</v>
      </c>
      <c r="O27" s="44">
        <v>1</v>
      </c>
    </row>
    <row r="28" spans="1:15" ht="15.75" customHeight="1" x14ac:dyDescent="0.15">
      <c r="B28" t="s">
        <v>123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1</v>
      </c>
      <c r="M28" s="44">
        <v>0</v>
      </c>
      <c r="N28" s="44">
        <v>0</v>
      </c>
      <c r="O28" s="44">
        <v>0</v>
      </c>
    </row>
    <row r="29" spans="1:15" ht="15.75" customHeight="1" x14ac:dyDescent="0.15">
      <c r="B29" t="s">
        <v>124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1</v>
      </c>
      <c r="M29" s="44">
        <v>1</v>
      </c>
      <c r="N29" s="44">
        <v>1</v>
      </c>
      <c r="O29" s="44">
        <v>1</v>
      </c>
    </row>
    <row r="30" spans="1:15" ht="15.75" customHeight="1" x14ac:dyDescent="0.15">
      <c r="B30" t="s">
        <v>125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1</v>
      </c>
      <c r="M30" s="44">
        <v>1</v>
      </c>
      <c r="N30" s="44">
        <v>1</v>
      </c>
      <c r="O30" s="44">
        <v>1</v>
      </c>
    </row>
    <row r="31" spans="1:15" ht="15.75" customHeight="1" x14ac:dyDescent="0.15">
      <c r="B31" t="s">
        <v>126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1</v>
      </c>
      <c r="M31" s="44">
        <v>1</v>
      </c>
      <c r="N31" s="44">
        <v>1</v>
      </c>
      <c r="O31" s="44">
        <v>1</v>
      </c>
    </row>
    <row r="32" spans="1:15" ht="15.75" customHeight="1" x14ac:dyDescent="0.15">
      <c r="A32" s="9"/>
      <c r="B32" t="s">
        <v>128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1</v>
      </c>
      <c r="M32" s="44">
        <v>0</v>
      </c>
      <c r="N32" s="44">
        <v>0</v>
      </c>
      <c r="O32" s="44">
        <v>0</v>
      </c>
    </row>
    <row r="33" spans="1:15" ht="15.75" customHeight="1" x14ac:dyDescent="0.15">
      <c r="B33" t="s">
        <v>129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1</v>
      </c>
      <c r="M33" s="44">
        <v>1</v>
      </c>
      <c r="N33" s="44">
        <v>1</v>
      </c>
      <c r="O33" s="44">
        <v>1</v>
      </c>
    </row>
    <row r="34" spans="1:15" ht="15.75" customHeight="1" x14ac:dyDescent="0.15">
      <c r="B34" t="s">
        <v>130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1</v>
      </c>
      <c r="M34" s="44">
        <v>1</v>
      </c>
      <c r="N34" s="44">
        <v>1</v>
      </c>
      <c r="O34" s="44">
        <v>1</v>
      </c>
    </row>
    <row r="35" spans="1:15" ht="15.75" customHeight="1" x14ac:dyDescent="0.15">
      <c r="B35" t="s">
        <v>131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1</v>
      </c>
      <c r="M35" s="44">
        <v>0</v>
      </c>
      <c r="N35" s="44">
        <v>0</v>
      </c>
      <c r="O35" s="44">
        <v>0</v>
      </c>
    </row>
    <row r="36" spans="1:15" ht="15.75" customHeight="1" x14ac:dyDescent="0.15">
      <c r="B36" t="s">
        <v>132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1</v>
      </c>
      <c r="M36" s="44">
        <v>1</v>
      </c>
      <c r="N36" s="44">
        <v>1</v>
      </c>
      <c r="O36" s="44">
        <v>1</v>
      </c>
    </row>
    <row r="37" spans="1:15" ht="15.75" customHeight="1" x14ac:dyDescent="0.15">
      <c r="B37" t="s">
        <v>133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1</v>
      </c>
      <c r="M37" s="44">
        <v>1</v>
      </c>
      <c r="N37" s="44">
        <v>1</v>
      </c>
      <c r="O37" s="44">
        <v>1</v>
      </c>
    </row>
    <row r="38" spans="1:15" ht="15.75" customHeight="1" x14ac:dyDescent="0.15">
      <c r="B38" t="s">
        <v>134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1</v>
      </c>
      <c r="M38" s="44">
        <v>1</v>
      </c>
      <c r="N38" s="44">
        <v>1</v>
      </c>
      <c r="O38" s="44">
        <v>1</v>
      </c>
    </row>
    <row r="39" spans="1:15" ht="15.75" customHeight="1" x14ac:dyDescent="0.15">
      <c r="B39" t="s">
        <v>185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119">
        <v>1</v>
      </c>
      <c r="M39" s="119">
        <v>1</v>
      </c>
      <c r="N39" s="119">
        <v>1</v>
      </c>
      <c r="O39" s="119">
        <v>1</v>
      </c>
    </row>
    <row r="40" spans="1:15" ht="15.75" customHeight="1" x14ac:dyDescent="0.15">
      <c r="B40" s="10" t="s">
        <v>266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1</v>
      </c>
      <c r="M40" s="44">
        <v>1</v>
      </c>
      <c r="N40" s="44">
        <v>1</v>
      </c>
      <c r="O40" s="44">
        <v>1</v>
      </c>
    </row>
    <row r="41" spans="1:15" ht="15.75" customHeight="1" x14ac:dyDescent="0.15">
      <c r="B41" s="11"/>
      <c r="C41" s="44"/>
      <c r="D41" s="44"/>
      <c r="E41" s="120"/>
      <c r="F41" s="120"/>
      <c r="G41" s="120"/>
      <c r="H41" s="120"/>
      <c r="I41" s="120"/>
      <c r="J41" s="118"/>
      <c r="K41" s="118"/>
      <c r="L41" s="118"/>
      <c r="M41" s="118"/>
      <c r="N41" s="118"/>
      <c r="O41" s="118"/>
    </row>
    <row r="42" spans="1:15" ht="15.75" customHeight="1" x14ac:dyDescent="0.15">
      <c r="A42" s="9" t="s">
        <v>79</v>
      </c>
      <c r="B42" t="s">
        <v>256</v>
      </c>
      <c r="C42" s="44">
        <v>1</v>
      </c>
      <c r="D42" s="44">
        <v>1</v>
      </c>
      <c r="E42" s="44">
        <v>1</v>
      </c>
      <c r="F42" s="44">
        <v>1</v>
      </c>
      <c r="G42" s="44">
        <v>1</v>
      </c>
      <c r="H42" s="44">
        <v>1</v>
      </c>
      <c r="I42" s="44">
        <v>1</v>
      </c>
      <c r="J42" s="44">
        <v>1</v>
      </c>
      <c r="K42" s="44">
        <v>1</v>
      </c>
      <c r="L42" s="44">
        <v>1</v>
      </c>
      <c r="M42" s="44">
        <v>1</v>
      </c>
      <c r="N42" s="44">
        <v>1</v>
      </c>
      <c r="O42" s="44">
        <v>1</v>
      </c>
    </row>
    <row r="43" spans="1:15" ht="15.75" customHeight="1" x14ac:dyDescent="0.15">
      <c r="B43" t="s">
        <v>257</v>
      </c>
      <c r="C43" s="44">
        <v>1</v>
      </c>
      <c r="D43" s="44">
        <v>1</v>
      </c>
      <c r="E43" s="44">
        <v>1</v>
      </c>
      <c r="F43" s="44">
        <v>1</v>
      </c>
      <c r="G43" s="44">
        <v>1</v>
      </c>
      <c r="H43" s="44">
        <v>1</v>
      </c>
      <c r="I43" s="44">
        <v>1</v>
      </c>
      <c r="J43" s="44">
        <v>1</v>
      </c>
      <c r="K43" s="44">
        <v>1</v>
      </c>
      <c r="L43" s="44">
        <v>1</v>
      </c>
      <c r="M43" s="44">
        <v>1</v>
      </c>
      <c r="N43" s="44">
        <v>1</v>
      </c>
      <c r="O43" s="44">
        <v>1</v>
      </c>
    </row>
    <row r="44" spans="1:15" ht="15.75" customHeight="1" x14ac:dyDescent="0.15">
      <c r="B44" t="s">
        <v>258</v>
      </c>
      <c r="C44" s="44">
        <v>1</v>
      </c>
      <c r="D44" s="44">
        <v>1</v>
      </c>
      <c r="E44" s="44">
        <v>1</v>
      </c>
      <c r="F44" s="44">
        <v>1</v>
      </c>
      <c r="G44" s="44">
        <v>1</v>
      </c>
      <c r="H44" s="44">
        <v>1</v>
      </c>
      <c r="I44" s="44">
        <v>1</v>
      </c>
      <c r="J44" s="44">
        <v>1</v>
      </c>
      <c r="K44" s="44">
        <v>1</v>
      </c>
      <c r="L44" s="44">
        <v>1</v>
      </c>
      <c r="M44" s="44">
        <v>1</v>
      </c>
      <c r="N44" s="44">
        <v>1</v>
      </c>
      <c r="O44" s="44">
        <v>1</v>
      </c>
    </row>
    <row r="45" spans="1:15" ht="15.75" customHeight="1" x14ac:dyDescent="0.15">
      <c r="B45" t="s">
        <v>259</v>
      </c>
      <c r="C45" s="44">
        <v>1</v>
      </c>
      <c r="D45" s="44">
        <v>1</v>
      </c>
      <c r="E45" s="44">
        <v>1</v>
      </c>
      <c r="F45" s="44">
        <v>1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</row>
    <row r="46" spans="1:15" ht="15.75" customHeight="1" x14ac:dyDescent="0.15">
      <c r="B46" t="s">
        <v>260</v>
      </c>
      <c r="C46" s="44">
        <v>1</v>
      </c>
      <c r="D46" s="44">
        <v>1</v>
      </c>
      <c r="E46" s="44">
        <v>1</v>
      </c>
      <c r="F46" s="44">
        <v>1</v>
      </c>
      <c r="G46" s="44">
        <v>1</v>
      </c>
      <c r="H46" s="44">
        <v>1</v>
      </c>
      <c r="I46" s="44">
        <v>1</v>
      </c>
      <c r="J46" s="44">
        <v>1</v>
      </c>
      <c r="K46" s="44">
        <v>1</v>
      </c>
      <c r="L46" s="44">
        <v>1</v>
      </c>
      <c r="M46" s="44">
        <v>1</v>
      </c>
      <c r="N46" s="44">
        <v>1</v>
      </c>
      <c r="O46" s="44">
        <v>1</v>
      </c>
    </row>
    <row r="47" spans="1:15" ht="15.75" customHeight="1" x14ac:dyDescent="0.15">
      <c r="B47" t="s">
        <v>261</v>
      </c>
      <c r="C47" s="44">
        <v>1</v>
      </c>
      <c r="D47" s="44">
        <v>1</v>
      </c>
      <c r="E47" s="44">
        <v>1</v>
      </c>
      <c r="F47" s="44">
        <v>1</v>
      </c>
      <c r="G47" s="44">
        <v>1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</row>
    <row r="48" spans="1:15" ht="15.75" customHeight="1" x14ac:dyDescent="0.15">
      <c r="B48" t="s">
        <v>262</v>
      </c>
      <c r="C48" s="44">
        <v>1</v>
      </c>
      <c r="D48" s="44">
        <v>1</v>
      </c>
      <c r="E48" s="44">
        <v>1</v>
      </c>
      <c r="F48" s="44">
        <v>1</v>
      </c>
      <c r="G48" s="44">
        <v>1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</row>
    <row r="49" spans="1:15" ht="15.75" customHeight="1" x14ac:dyDescent="0.15">
      <c r="B49" s="4" t="s">
        <v>263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1</v>
      </c>
      <c r="I49" s="44">
        <v>1</v>
      </c>
      <c r="J49" s="44">
        <v>1</v>
      </c>
      <c r="K49" s="44">
        <v>1</v>
      </c>
      <c r="L49" s="44">
        <v>0</v>
      </c>
      <c r="M49" s="44">
        <v>0</v>
      </c>
      <c r="N49" s="44">
        <v>0</v>
      </c>
      <c r="O49" s="44">
        <v>0</v>
      </c>
    </row>
    <row r="50" spans="1:15" ht="15.75" customHeight="1" x14ac:dyDescent="0.15">
      <c r="B50" s="4" t="s">
        <v>264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1</v>
      </c>
      <c r="I50" s="44">
        <v>1</v>
      </c>
      <c r="J50" s="44">
        <v>1</v>
      </c>
      <c r="K50" s="44">
        <v>1</v>
      </c>
      <c r="L50" s="44">
        <v>0</v>
      </c>
      <c r="M50" s="44">
        <v>0</v>
      </c>
      <c r="N50" s="44">
        <v>0</v>
      </c>
      <c r="O50" s="44">
        <v>0</v>
      </c>
    </row>
    <row r="51" spans="1:15" ht="15.75" customHeight="1" x14ac:dyDescent="0.15">
      <c r="B51" s="4" t="s">
        <v>265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1</v>
      </c>
      <c r="I51" s="44">
        <v>1</v>
      </c>
      <c r="J51" s="44">
        <v>1</v>
      </c>
      <c r="K51" s="44">
        <v>1</v>
      </c>
      <c r="L51" s="44">
        <v>0</v>
      </c>
      <c r="M51" s="44">
        <v>0</v>
      </c>
      <c r="N51" s="44">
        <v>0</v>
      </c>
      <c r="O51" s="44">
        <v>0</v>
      </c>
    </row>
    <row r="52" spans="1:15" ht="15.75" customHeight="1" x14ac:dyDescent="0.15">
      <c r="A52" s="10"/>
      <c r="B52" s="11" t="s">
        <v>78</v>
      </c>
      <c r="C52" s="119">
        <v>1</v>
      </c>
      <c r="D52" s="119">
        <v>1</v>
      </c>
      <c r="E52" s="119">
        <v>1</v>
      </c>
      <c r="F52" s="119">
        <v>1</v>
      </c>
      <c r="G52" s="119">
        <v>1</v>
      </c>
      <c r="H52" s="119">
        <v>1</v>
      </c>
      <c r="I52" s="119">
        <v>1</v>
      </c>
      <c r="J52" s="119">
        <v>1</v>
      </c>
      <c r="K52" s="119">
        <v>1</v>
      </c>
      <c r="L52" s="119">
        <v>1</v>
      </c>
      <c r="M52" s="119">
        <v>1</v>
      </c>
      <c r="N52" s="119">
        <v>1</v>
      </c>
      <c r="O52" s="119">
        <v>1</v>
      </c>
    </row>
    <row r="53" spans="1:15" s="10" customFormat="1" ht="15.75" customHeight="1" x14ac:dyDescent="0.15">
      <c r="B53" s="11" t="s">
        <v>144</v>
      </c>
      <c r="C53" s="114">
        <v>1</v>
      </c>
      <c r="D53" s="114">
        <v>0</v>
      </c>
      <c r="E53" s="121">
        <v>1</v>
      </c>
      <c r="F53" s="121">
        <v>1</v>
      </c>
      <c r="G53" s="121">
        <v>1</v>
      </c>
      <c r="H53" s="121">
        <v>1</v>
      </c>
      <c r="I53" s="121">
        <v>1</v>
      </c>
      <c r="J53" s="121">
        <v>1</v>
      </c>
      <c r="K53" s="121">
        <v>1</v>
      </c>
      <c r="L53" s="121">
        <v>1</v>
      </c>
      <c r="M53" s="121">
        <v>1</v>
      </c>
      <c r="N53" s="121">
        <v>1</v>
      </c>
      <c r="O53" s="121">
        <v>1</v>
      </c>
    </row>
    <row r="54" spans="1:15" s="10" customFormat="1" ht="15.75" customHeight="1" x14ac:dyDescent="0.15">
      <c r="B54" s="11" t="s">
        <v>145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0" customFormat="1" ht="15.75" customHeight="1" x14ac:dyDescent="0.15">
      <c r="B55" s="11" t="s">
        <v>146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ht="15" customHeight="1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54"/>
  <sheetViews>
    <sheetView workbookViewId="0">
      <selection activeCell="A6" sqref="A6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9" t="s">
        <v>203</v>
      </c>
      <c r="B1" s="9" t="s">
        <v>225</v>
      </c>
      <c r="C1" s="9" t="s">
        <v>224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58" t="str">
        <f>'Programs to include'!A4</f>
        <v>Calcium supplementation</v>
      </c>
    </row>
    <row r="5" spans="1:3" x14ac:dyDescent="0.15">
      <c r="A5" s="11" t="str">
        <f>'Programs to include'!A5</f>
        <v>Cash transfers</v>
      </c>
    </row>
    <row r="6" spans="1:3" x14ac:dyDescent="0.15">
      <c r="A6" s="11" t="str">
        <f>'Programs to include'!A6</f>
        <v>Family Planning</v>
      </c>
    </row>
    <row r="7" spans="1:3" x14ac:dyDescent="0.15">
      <c r="A7" s="11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78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78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78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78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78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78</v>
      </c>
    </row>
    <row r="22" spans="1:3" x14ac:dyDescent="0.15">
      <c r="A22" t="str">
        <f>'Programs to include'!A22</f>
        <v>IFAS poor: school</v>
      </c>
    </row>
    <row r="23" spans="1:3" x14ac:dyDescent="0.15">
      <c r="A23" s="4" t="str">
        <f>'Programs to include'!A23</f>
        <v>IFAS poor: school (malaria area)</v>
      </c>
      <c r="C23" s="4" t="s">
        <v>78</v>
      </c>
    </row>
    <row r="24" spans="1:3" x14ac:dyDescent="0.15">
      <c r="A24" s="4" t="str">
        <f>'Programs to include'!A24</f>
        <v>IPTp</v>
      </c>
    </row>
    <row r="25" spans="1:3" x14ac:dyDescent="0.15">
      <c r="A25" s="4" t="str">
        <f>'Programs to include'!A25</f>
        <v>Iron and folic acid supplementation for pregnant women</v>
      </c>
      <c r="B25" t="s">
        <v>135</v>
      </c>
    </row>
    <row r="26" spans="1:3" x14ac:dyDescent="0.15">
      <c r="A26" s="4" t="str">
        <f>'Programs to include'!A26</f>
        <v>Iron and folic acid supplementation for pregnant women (malaria area)</v>
      </c>
      <c r="B26" t="s">
        <v>138</v>
      </c>
      <c r="C26" t="s">
        <v>119</v>
      </c>
    </row>
    <row r="27" spans="1:3" x14ac:dyDescent="0.15">
      <c r="A27" s="4" t="str">
        <f>'Programs to include'!A27</f>
        <v>Iron and iodine fortification of salt</v>
      </c>
    </row>
    <row r="28" spans="1:3" x14ac:dyDescent="0.15">
      <c r="A28" s="4" t="str">
        <f>'Programs to include'!A28</f>
        <v>Iron fortification of maize</v>
      </c>
      <c r="B28" s="11" t="s">
        <v>145</v>
      </c>
    </row>
    <row r="29" spans="1:3" x14ac:dyDescent="0.15">
      <c r="A29" s="4" t="str">
        <f>'Programs to include'!A29</f>
        <v>Iron fortification of rice</v>
      </c>
      <c r="B29" s="11" t="s">
        <v>146</v>
      </c>
    </row>
    <row r="30" spans="1:3" x14ac:dyDescent="0.15">
      <c r="A30" t="str">
        <f>'Programs to include'!A30</f>
        <v>Iron fortification of wheat flour</v>
      </c>
      <c r="B30" s="11" t="s">
        <v>144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s="4" t="str">
        <f>'Programs to include'!A32</f>
        <v>Mg for eclampsia</v>
      </c>
    </row>
    <row r="33" spans="1:3" x14ac:dyDescent="0.15">
      <c r="A33" s="4" t="str">
        <f>'Programs to include'!A33</f>
        <v>Mg for pre-eclampsia</v>
      </c>
    </row>
    <row r="34" spans="1:3" x14ac:dyDescent="0.15">
      <c r="A34" s="4" t="str">
        <f>'Programs to include'!A34</f>
        <v>Multiple micronutrient supplementation</v>
      </c>
      <c r="C34" s="4"/>
    </row>
    <row r="35" spans="1:3" x14ac:dyDescent="0.15">
      <c r="A35" s="4" t="str">
        <f>'Programs to include'!A35</f>
        <v>Multiple micronutrient supplementation (malaria area)</v>
      </c>
      <c r="C35" t="s">
        <v>119</v>
      </c>
    </row>
    <row r="36" spans="1:3" x14ac:dyDescent="0.15">
      <c r="A36" s="29" t="str">
        <f>'Programs to include'!A36</f>
        <v>Oral rehydration salts</v>
      </c>
      <c r="C36" s="4"/>
    </row>
    <row r="37" spans="1:3" x14ac:dyDescent="0.15">
      <c r="A37" s="4" t="str">
        <f>'Programs to include'!A37</f>
        <v>Public provision of complementary foods</v>
      </c>
      <c r="B37" t="s">
        <v>229</v>
      </c>
    </row>
    <row r="38" spans="1:3" x14ac:dyDescent="0.15">
      <c r="A38" s="4" t="str">
        <f>'Programs to include'!A38</f>
        <v>Public provision of complementary foods with iron</v>
      </c>
    </row>
    <row r="39" spans="1:3" x14ac:dyDescent="0.15">
      <c r="A39" s="4" t="str">
        <f>'Programs to include'!A39</f>
        <v>Public provision of complementary foods with iron (malaria area)</v>
      </c>
      <c r="C39" s="4" t="s">
        <v>78</v>
      </c>
    </row>
    <row r="40" spans="1:3" x14ac:dyDescent="0.15">
      <c r="A40" s="4" t="str">
        <f>'Programs to include'!A40</f>
        <v>Sprinkles</v>
      </c>
      <c r="B40" t="s">
        <v>75</v>
      </c>
    </row>
    <row r="41" spans="1:3" x14ac:dyDescent="0.15">
      <c r="A41" s="4" t="str">
        <f>'Programs to include'!A41</f>
        <v>Sprinkles (malaria area)</v>
      </c>
      <c r="B41" t="s">
        <v>136</v>
      </c>
      <c r="C41" s="4" t="s">
        <v>78</v>
      </c>
    </row>
    <row r="42" spans="1:3" x14ac:dyDescent="0.15">
      <c r="A42" s="4" t="str">
        <f>'Programs to include'!A42</f>
        <v>Treatment of MAM</v>
      </c>
    </row>
    <row r="43" spans="1:3" x14ac:dyDescent="0.15">
      <c r="A43" s="4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 t="s">
        <v>74</v>
      </c>
    </row>
    <row r="45" spans="1:3" x14ac:dyDescent="0.15">
      <c r="A45" t="str">
        <f>'Programs to include'!A45</f>
        <v>WASH: Handwashing</v>
      </c>
      <c r="B45" s="4"/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 t="s">
        <v>74</v>
      </c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topLeftCell="A14" workbookViewId="0">
      <selection activeCell="E46" sqref="E46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203</v>
      </c>
      <c r="B1" s="9" t="s">
        <v>13</v>
      </c>
      <c r="C1" s="9" t="s">
        <v>204</v>
      </c>
      <c r="D1" s="9" t="s">
        <v>227</v>
      </c>
      <c r="E1" s="9" t="s">
        <v>228</v>
      </c>
      <c r="F1" s="9" t="s">
        <v>36</v>
      </c>
      <c r="G1" s="9" t="s">
        <v>213</v>
      </c>
      <c r="H1" s="9" t="s">
        <v>223</v>
      </c>
      <c r="I1" s="9" t="s">
        <v>222</v>
      </c>
      <c r="J1" s="9" t="s">
        <v>205</v>
      </c>
      <c r="K1" s="9" t="s">
        <v>267</v>
      </c>
    </row>
    <row r="2" spans="1:11" x14ac:dyDescent="0.15">
      <c r="A2" t="str">
        <f>'Programs to include'!A2</f>
        <v>Balanced energy-protein supplementation</v>
      </c>
      <c r="I2" t="s">
        <v>165</v>
      </c>
    </row>
    <row r="3" spans="1:11" x14ac:dyDescent="0.15">
      <c r="A3" t="str">
        <f>'Programs to include'!A3</f>
        <v>Birth age program</v>
      </c>
      <c r="K3" t="s">
        <v>165</v>
      </c>
    </row>
    <row r="4" spans="1:11" x14ac:dyDescent="0.15">
      <c r="A4" t="str">
        <f>'Programs to include'!A4</f>
        <v>Calcium supplementation</v>
      </c>
      <c r="H4" t="s">
        <v>165</v>
      </c>
    </row>
    <row r="5" spans="1:11" x14ac:dyDescent="0.15">
      <c r="A5" t="str">
        <f>'Programs to include'!A5</f>
        <v>Cash transfers</v>
      </c>
      <c r="D5" t="s">
        <v>165</v>
      </c>
    </row>
    <row r="6" spans="1:11" x14ac:dyDescent="0.15">
      <c r="A6" t="str">
        <f>'Programs to include'!A6</f>
        <v>Family Planning</v>
      </c>
      <c r="J6" t="s">
        <v>165</v>
      </c>
    </row>
    <row r="7" spans="1:11" x14ac:dyDescent="0.15">
      <c r="A7" t="str">
        <f>'Programs to include'!A7</f>
        <v>IFA fortification of maize</v>
      </c>
      <c r="C7" t="s">
        <v>165</v>
      </c>
      <c r="H7" t="s">
        <v>165</v>
      </c>
    </row>
    <row r="8" spans="1:11" x14ac:dyDescent="0.15">
      <c r="A8" t="str">
        <f>'Programs to include'!A8</f>
        <v>IFA fortification of rice</v>
      </c>
      <c r="C8" t="s">
        <v>165</v>
      </c>
      <c r="H8" t="s">
        <v>165</v>
      </c>
    </row>
    <row r="9" spans="1:11" x14ac:dyDescent="0.15">
      <c r="A9" t="str">
        <f>'Programs to include'!A9</f>
        <v>IFA fortification of wheat flour</v>
      </c>
      <c r="C9" t="s">
        <v>165</v>
      </c>
      <c r="H9" t="s">
        <v>165</v>
      </c>
    </row>
    <row r="10" spans="1:11" x14ac:dyDescent="0.15">
      <c r="A10" t="str">
        <f>'Programs to include'!A10</f>
        <v>IFAS not poor: community</v>
      </c>
      <c r="C10" t="s">
        <v>165</v>
      </c>
    </row>
    <row r="11" spans="1:11" x14ac:dyDescent="0.15">
      <c r="A11" t="str">
        <f>'Programs to include'!A11</f>
        <v>IFAS not poor: community (malaria area)</v>
      </c>
      <c r="C11" t="s">
        <v>165</v>
      </c>
    </row>
    <row r="12" spans="1:11" x14ac:dyDescent="0.15">
      <c r="A12" t="str">
        <f>'Programs to include'!A12</f>
        <v>IFAS not poor: hospital</v>
      </c>
      <c r="C12" t="s">
        <v>165</v>
      </c>
    </row>
    <row r="13" spans="1:11" x14ac:dyDescent="0.15">
      <c r="A13" t="str">
        <f>'Programs to include'!A13</f>
        <v>IFAS not poor: hospital (malaria area)</v>
      </c>
      <c r="C13" t="s">
        <v>165</v>
      </c>
    </row>
    <row r="14" spans="1:11" x14ac:dyDescent="0.15">
      <c r="A14" t="str">
        <f>'Programs to include'!A14</f>
        <v>IFAS not poor: retailer</v>
      </c>
      <c r="C14" t="s">
        <v>165</v>
      </c>
    </row>
    <row r="15" spans="1:11" x14ac:dyDescent="0.15">
      <c r="A15" t="str">
        <f>'Programs to include'!A15</f>
        <v>IFAS not poor: retailer (malaria area)</v>
      </c>
      <c r="C15" t="s">
        <v>165</v>
      </c>
    </row>
    <row r="16" spans="1:11" x14ac:dyDescent="0.15">
      <c r="A16" t="str">
        <f>'Programs to include'!A16</f>
        <v>IFAS not poor: school</v>
      </c>
      <c r="C16" t="s">
        <v>165</v>
      </c>
    </row>
    <row r="17" spans="1:9" x14ac:dyDescent="0.15">
      <c r="A17" t="str">
        <f>'Programs to include'!A17</f>
        <v>IFAS not poor: school (malaria area)</v>
      </c>
      <c r="C17" t="s">
        <v>165</v>
      </c>
    </row>
    <row r="18" spans="1:9" x14ac:dyDescent="0.15">
      <c r="A18" t="str">
        <f>'Programs to include'!A18</f>
        <v>IFAS poor: community</v>
      </c>
      <c r="C18" t="s">
        <v>165</v>
      </c>
    </row>
    <row r="19" spans="1:9" x14ac:dyDescent="0.15">
      <c r="A19" t="str">
        <f>'Programs to include'!A19</f>
        <v>IFAS poor: community (malaria area)</v>
      </c>
      <c r="C19" t="s">
        <v>165</v>
      </c>
    </row>
    <row r="20" spans="1:9" x14ac:dyDescent="0.15">
      <c r="A20" t="str">
        <f>'Programs to include'!A20</f>
        <v>IFAS poor: hospital</v>
      </c>
      <c r="C20" t="s">
        <v>165</v>
      </c>
    </row>
    <row r="21" spans="1:9" x14ac:dyDescent="0.15">
      <c r="A21" t="str">
        <f>'Programs to include'!A21</f>
        <v>IFAS poor: hospital (malaria area)</v>
      </c>
      <c r="C21" t="s">
        <v>165</v>
      </c>
    </row>
    <row r="22" spans="1:9" x14ac:dyDescent="0.15">
      <c r="A22" t="str">
        <f>'Programs to include'!A22</f>
        <v>IFAS poor: school</v>
      </c>
      <c r="C22" t="s">
        <v>165</v>
      </c>
    </row>
    <row r="23" spans="1:9" x14ac:dyDescent="0.15">
      <c r="A23" t="str">
        <f>'Programs to include'!A23</f>
        <v>IFAS poor: school (malaria area)</v>
      </c>
      <c r="C23" t="s">
        <v>165</v>
      </c>
    </row>
    <row r="24" spans="1:9" x14ac:dyDescent="0.15">
      <c r="A24" t="str">
        <f>'Programs to include'!A24</f>
        <v>IPTp</v>
      </c>
      <c r="C24" t="s">
        <v>165</v>
      </c>
      <c r="H24" t="s">
        <v>165</v>
      </c>
      <c r="I24" t="s">
        <v>165</v>
      </c>
    </row>
    <row r="25" spans="1:9" x14ac:dyDescent="0.15">
      <c r="A25" t="str">
        <f>'Programs to include'!A25</f>
        <v>Iron and folic acid supplementation for pregnant women</v>
      </c>
      <c r="C25" t="s">
        <v>165</v>
      </c>
      <c r="I25" t="s">
        <v>165</v>
      </c>
    </row>
    <row r="26" spans="1:9" x14ac:dyDescent="0.15">
      <c r="A26" t="str">
        <f>'Programs to include'!A26</f>
        <v>Iron and folic acid supplementation for pregnant women (malaria area)</v>
      </c>
      <c r="C26" t="s">
        <v>165</v>
      </c>
      <c r="I26" t="s">
        <v>165</v>
      </c>
    </row>
    <row r="27" spans="1:9" x14ac:dyDescent="0.15">
      <c r="A27" t="str">
        <f>'Programs to include'!A27</f>
        <v>Iron and iodine fortification of salt</v>
      </c>
      <c r="C27" t="s">
        <v>165</v>
      </c>
    </row>
    <row r="28" spans="1:9" x14ac:dyDescent="0.15">
      <c r="A28" t="str">
        <f>'Programs to include'!A28</f>
        <v>Iron fortification of maize</v>
      </c>
      <c r="C28" t="s">
        <v>165</v>
      </c>
    </row>
    <row r="29" spans="1:9" x14ac:dyDescent="0.15">
      <c r="A29" t="str">
        <f>'Programs to include'!A29</f>
        <v>Iron fortification of rice</v>
      </c>
      <c r="C29" t="s">
        <v>165</v>
      </c>
    </row>
    <row r="30" spans="1:9" x14ac:dyDescent="0.15">
      <c r="A30" t="str">
        <f>'Programs to include'!A30</f>
        <v>Iron fortification of wheat flour</v>
      </c>
      <c r="C30" t="s">
        <v>165</v>
      </c>
    </row>
    <row r="31" spans="1:9" x14ac:dyDescent="0.15">
      <c r="A31" t="str">
        <f>'Programs to include'!A31</f>
        <v>Long-lasting insecticide-treated bednets</v>
      </c>
      <c r="C31" t="s">
        <v>165</v>
      </c>
      <c r="I31" t="s">
        <v>165</v>
      </c>
    </row>
    <row r="32" spans="1:9" x14ac:dyDescent="0.15">
      <c r="A32" t="str">
        <f>'Programs to include'!A32</f>
        <v>Mg for eclampsia</v>
      </c>
      <c r="H32" t="s">
        <v>165</v>
      </c>
    </row>
    <row r="33" spans="1:9" x14ac:dyDescent="0.15">
      <c r="A33" t="str">
        <f>'Programs to include'!A33</f>
        <v>Mg for pre-eclampsia</v>
      </c>
      <c r="H33" t="s">
        <v>165</v>
      </c>
    </row>
    <row r="34" spans="1:9" x14ac:dyDescent="0.15">
      <c r="A34" t="str">
        <f>'Programs to include'!A34</f>
        <v>Multiple micronutrient supplementation</v>
      </c>
      <c r="C34" t="s">
        <v>165</v>
      </c>
      <c r="I34" t="s">
        <v>165</v>
      </c>
    </row>
    <row r="35" spans="1:9" x14ac:dyDescent="0.15">
      <c r="A35" t="str">
        <f>'Programs to include'!A35</f>
        <v>Multiple micronutrient supplementation (malaria area)</v>
      </c>
      <c r="C35" t="s">
        <v>165</v>
      </c>
      <c r="I35" t="s">
        <v>165</v>
      </c>
    </row>
    <row r="36" spans="1:9" x14ac:dyDescent="0.15">
      <c r="A36" t="str">
        <f>'Programs to include'!A36</f>
        <v>Oral rehydration salts</v>
      </c>
      <c r="G36" t="s">
        <v>165</v>
      </c>
    </row>
    <row r="37" spans="1:9" x14ac:dyDescent="0.15">
      <c r="A37" t="str">
        <f>'Programs to include'!A37</f>
        <v>Public provision of complementary foods</v>
      </c>
      <c r="B37" t="s">
        <v>165</v>
      </c>
      <c r="D37" t="s">
        <v>165</v>
      </c>
    </row>
    <row r="38" spans="1:9" x14ac:dyDescent="0.15">
      <c r="A38" t="str">
        <f>'Programs to include'!A38</f>
        <v>Public provision of complementary foods with iron</v>
      </c>
      <c r="B38" t="s">
        <v>165</v>
      </c>
      <c r="C38" t="s">
        <v>165</v>
      </c>
      <c r="D38" t="s">
        <v>165</v>
      </c>
    </row>
    <row r="39" spans="1:9" x14ac:dyDescent="0.15">
      <c r="A39" t="str">
        <f>'Programs to include'!A39</f>
        <v>Public provision of complementary foods with iron (malaria area)</v>
      </c>
      <c r="B39" t="s">
        <v>165</v>
      </c>
      <c r="C39" t="s">
        <v>165</v>
      </c>
      <c r="D39" t="s">
        <v>165</v>
      </c>
    </row>
    <row r="40" spans="1:9" x14ac:dyDescent="0.15">
      <c r="A40" t="str">
        <f>'Programs to include'!A40</f>
        <v>Sprinkles</v>
      </c>
      <c r="C40" t="s">
        <v>165</v>
      </c>
    </row>
    <row r="41" spans="1:9" x14ac:dyDescent="0.15">
      <c r="A41" t="str">
        <f>'Programs to include'!A41</f>
        <v>Sprinkles (malaria area)</v>
      </c>
      <c r="C41" t="s">
        <v>165</v>
      </c>
    </row>
    <row r="42" spans="1:9" x14ac:dyDescent="0.15">
      <c r="A42" t="str">
        <f>'Programs to include'!A42</f>
        <v>Treatment of MAM</v>
      </c>
      <c r="E42" t="s">
        <v>165</v>
      </c>
    </row>
    <row r="43" spans="1:9" x14ac:dyDescent="0.15">
      <c r="A43" t="str">
        <f>'Programs to include'!A43</f>
        <v>Treatment of SAM</v>
      </c>
      <c r="E43" t="s">
        <v>165</v>
      </c>
    </row>
    <row r="44" spans="1:9" x14ac:dyDescent="0.15">
      <c r="A44" t="str">
        <f>'Programs to include'!A44</f>
        <v>Vitamin A supplementation</v>
      </c>
      <c r="G44" t="s">
        <v>165</v>
      </c>
      <c r="H44" t="s">
        <v>165</v>
      </c>
    </row>
    <row r="45" spans="1:9" x14ac:dyDescent="0.15">
      <c r="A45" t="str">
        <f>'Programs to include'!A45</f>
        <v>WASH: Handwashing</v>
      </c>
      <c r="G45" t="s">
        <v>165</v>
      </c>
      <c r="H45" t="s">
        <v>165</v>
      </c>
    </row>
    <row r="46" spans="1:9" x14ac:dyDescent="0.15">
      <c r="A46" t="str">
        <f>'Programs to include'!A46</f>
        <v>WASH: Hygenic disposal</v>
      </c>
      <c r="G46" t="s">
        <v>165</v>
      </c>
      <c r="H46" t="s">
        <v>165</v>
      </c>
    </row>
    <row r="47" spans="1:9" x14ac:dyDescent="0.15">
      <c r="A47" t="str">
        <f>'Programs to include'!A47</f>
        <v>WASH: Improved sanitation</v>
      </c>
      <c r="G47" t="s">
        <v>165</v>
      </c>
      <c r="H47" t="s">
        <v>165</v>
      </c>
    </row>
    <row r="48" spans="1:9" x14ac:dyDescent="0.15">
      <c r="A48" t="str">
        <f>'Programs to include'!A48</f>
        <v>WASH: Improved water source</v>
      </c>
      <c r="G48" t="s">
        <v>165</v>
      </c>
      <c r="H48" t="s">
        <v>165</v>
      </c>
    </row>
    <row r="49" spans="1:8" x14ac:dyDescent="0.15">
      <c r="A49" t="str">
        <f>'Programs to include'!A49</f>
        <v>WASH: Piped water</v>
      </c>
      <c r="G49" t="s">
        <v>165</v>
      </c>
      <c r="H49" t="s">
        <v>165</v>
      </c>
    </row>
    <row r="50" spans="1:8" x14ac:dyDescent="0.15">
      <c r="A50" t="str">
        <f>'Programs to include'!A50</f>
        <v>Zinc for treatment + ORS</v>
      </c>
      <c r="H50" t="s">
        <v>165</v>
      </c>
    </row>
    <row r="51" spans="1:8" x14ac:dyDescent="0.15">
      <c r="A51" t="str">
        <f>'Programs to include'!A51</f>
        <v>Zinc supplementation</v>
      </c>
    </row>
    <row r="52" spans="1:8" x14ac:dyDescent="0.15">
      <c r="A52" t="str">
        <f>'Programs to include'!A52</f>
        <v>IYCF 1</v>
      </c>
      <c r="B52" t="s">
        <v>165</v>
      </c>
      <c r="F52" t="s">
        <v>165</v>
      </c>
    </row>
    <row r="53" spans="1:8" x14ac:dyDescent="0.15">
      <c r="A53" t="str">
        <f>'Programs to include'!A53</f>
        <v>IYCF 2</v>
      </c>
      <c r="B53" t="s">
        <v>165</v>
      </c>
      <c r="F53" t="s">
        <v>165</v>
      </c>
    </row>
    <row r="54" spans="1:8" x14ac:dyDescent="0.15">
      <c r="A54" t="str">
        <f>'Programs to include'!A54</f>
        <v>IYCF 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F38" sqref="F38:F39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250</v>
      </c>
      <c r="B1" s="9" t="s">
        <v>13</v>
      </c>
      <c r="C1" s="9" t="s">
        <v>204</v>
      </c>
      <c r="D1" s="9" t="s">
        <v>227</v>
      </c>
      <c r="E1" s="9" t="s">
        <v>228</v>
      </c>
      <c r="F1" s="9" t="s">
        <v>36</v>
      </c>
      <c r="G1" s="9" t="s">
        <v>213</v>
      </c>
      <c r="H1" s="9" t="s">
        <v>223</v>
      </c>
      <c r="I1" s="9" t="s">
        <v>222</v>
      </c>
      <c r="J1" s="9" t="s">
        <v>205</v>
      </c>
      <c r="K1" s="9" t="s">
        <v>267</v>
      </c>
    </row>
    <row r="2" spans="1:11" x14ac:dyDescent="0.15">
      <c r="A2" s="9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5" t="s">
        <v>165</v>
      </c>
    </row>
    <row r="3" spans="1:11" x14ac:dyDescent="0.15">
      <c r="A3" s="9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5" t="s">
        <v>165</v>
      </c>
    </row>
    <row r="4" spans="1:11" x14ac:dyDescent="0.15">
      <c r="A4" s="9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5" t="s">
        <v>165</v>
      </c>
    </row>
    <row r="5" spans="1:11" x14ac:dyDescent="0.15">
      <c r="A5" s="9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5" t="s">
        <v>165</v>
      </c>
    </row>
    <row r="6" spans="1:11" x14ac:dyDescent="0.15">
      <c r="A6" s="9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5" t="s">
        <v>165</v>
      </c>
    </row>
    <row r="7" spans="1:11" x14ac:dyDescent="0.15">
      <c r="A7" s="9" t="s">
        <v>115</v>
      </c>
      <c r="C7" t="s">
        <v>165</v>
      </c>
      <c r="I7" t="s">
        <v>165</v>
      </c>
      <c r="J7" s="45"/>
    </row>
    <row r="8" spans="1:11" x14ac:dyDescent="0.15">
      <c r="A8" s="9" t="s">
        <v>116</v>
      </c>
      <c r="C8" t="s">
        <v>165</v>
      </c>
      <c r="I8" t="s">
        <v>165</v>
      </c>
      <c r="J8" s="45"/>
    </row>
    <row r="9" spans="1:11" x14ac:dyDescent="0.15">
      <c r="A9" s="9" t="s">
        <v>117</v>
      </c>
      <c r="C9" t="s">
        <v>165</v>
      </c>
      <c r="I9" t="s">
        <v>165</v>
      </c>
      <c r="J9" s="45"/>
    </row>
    <row r="10" spans="1:11" x14ac:dyDescent="0.15">
      <c r="A10" s="9" t="s">
        <v>118</v>
      </c>
      <c r="C10" t="s">
        <v>165</v>
      </c>
      <c r="I10" t="s">
        <v>165</v>
      </c>
      <c r="J10" s="45"/>
    </row>
    <row r="11" spans="1:11" x14ac:dyDescent="0.15">
      <c r="A11" s="9" t="s">
        <v>111</v>
      </c>
      <c r="C11" t="s">
        <v>165</v>
      </c>
    </row>
    <row r="12" spans="1:11" x14ac:dyDescent="0.15">
      <c r="A12" s="9" t="s">
        <v>112</v>
      </c>
      <c r="C12" t="s">
        <v>165</v>
      </c>
    </row>
    <row r="13" spans="1:11" x14ac:dyDescent="0.15">
      <c r="A13" s="9" t="s">
        <v>113</v>
      </c>
      <c r="C13" t="s">
        <v>165</v>
      </c>
    </row>
    <row r="14" spans="1:11" x14ac:dyDescent="0.15">
      <c r="A14" s="9" t="s">
        <v>114</v>
      </c>
      <c r="C14" t="s">
        <v>165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dimension ref="A1:B54"/>
  <sheetViews>
    <sheetView topLeftCell="A23" workbookViewId="0">
      <selection activeCell="A44" sqref="A44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9" t="s">
        <v>203</v>
      </c>
      <c r="B1" s="9" t="s">
        <v>269</v>
      </c>
    </row>
    <row r="2" spans="1:2" x14ac:dyDescent="0.15">
      <c r="A2" t="str">
        <f>'Programs to include'!A2</f>
        <v>Balanced energy-protein supplementation</v>
      </c>
      <c r="B2" s="86">
        <v>1</v>
      </c>
    </row>
    <row r="3" spans="1:2" x14ac:dyDescent="0.15">
      <c r="A3" t="str">
        <f>'Programs to include'!A3</f>
        <v>Birth age program</v>
      </c>
      <c r="B3" s="86">
        <v>1</v>
      </c>
    </row>
    <row r="4" spans="1:2" x14ac:dyDescent="0.15">
      <c r="A4" t="str">
        <f>'Programs to include'!A4</f>
        <v>Calcium supplementation</v>
      </c>
      <c r="B4" s="86">
        <v>1</v>
      </c>
    </row>
    <row r="5" spans="1:2" x14ac:dyDescent="0.15">
      <c r="A5" t="str">
        <f>'Programs to include'!A5</f>
        <v>Cash transfers</v>
      </c>
      <c r="B5" s="86">
        <v>1</v>
      </c>
    </row>
    <row r="6" spans="1:2" x14ac:dyDescent="0.15">
      <c r="A6" t="str">
        <f>'Programs to include'!A6</f>
        <v>Family Planning</v>
      </c>
      <c r="B6" s="86">
        <v>1</v>
      </c>
    </row>
    <row r="7" spans="1:2" x14ac:dyDescent="0.15">
      <c r="A7" t="str">
        <f>'Programs to include'!A7</f>
        <v>IFA fortification of maize</v>
      </c>
      <c r="B7" s="86">
        <v>1</v>
      </c>
    </row>
    <row r="8" spans="1:2" x14ac:dyDescent="0.15">
      <c r="A8" t="str">
        <f>'Programs to include'!A8</f>
        <v>IFA fortification of rice</v>
      </c>
      <c r="B8" s="86">
        <v>1</v>
      </c>
    </row>
    <row r="9" spans="1:2" x14ac:dyDescent="0.15">
      <c r="A9" t="str">
        <f>'Programs to include'!A9</f>
        <v>IFA fortification of wheat flour</v>
      </c>
      <c r="B9" s="86">
        <v>1</v>
      </c>
    </row>
    <row r="10" spans="1:2" x14ac:dyDescent="0.15">
      <c r="A10" t="str">
        <f>'Programs to include'!A10</f>
        <v>IFAS not poor: community</v>
      </c>
      <c r="B10" s="86">
        <v>1</v>
      </c>
    </row>
    <row r="11" spans="1:2" x14ac:dyDescent="0.15">
      <c r="A11" t="str">
        <f>'Programs to include'!A11</f>
        <v>IFAS not poor: community (malaria area)</v>
      </c>
      <c r="B11" s="86">
        <v>1</v>
      </c>
    </row>
    <row r="12" spans="1:2" x14ac:dyDescent="0.15">
      <c r="A12" t="str">
        <f>'Programs to include'!A12</f>
        <v>IFAS not poor: hospital</v>
      </c>
      <c r="B12" s="86">
        <v>1</v>
      </c>
    </row>
    <row r="13" spans="1:2" x14ac:dyDescent="0.15">
      <c r="A13" t="str">
        <f>'Programs to include'!A13</f>
        <v>IFAS not poor: hospital (malaria area)</v>
      </c>
      <c r="B13" s="86">
        <v>1</v>
      </c>
    </row>
    <row r="14" spans="1:2" x14ac:dyDescent="0.15">
      <c r="A14" t="str">
        <f>'Programs to include'!A14</f>
        <v>IFAS not poor: retailer</v>
      </c>
      <c r="B14" s="86">
        <v>1</v>
      </c>
    </row>
    <row r="15" spans="1:2" x14ac:dyDescent="0.15">
      <c r="A15" t="str">
        <f>'Programs to include'!A15</f>
        <v>IFAS not poor: retailer (malaria area)</v>
      </c>
      <c r="B15" s="86">
        <v>1</v>
      </c>
    </row>
    <row r="16" spans="1:2" x14ac:dyDescent="0.15">
      <c r="A16" t="str">
        <f>'Programs to include'!A16</f>
        <v>IFAS not poor: school</v>
      </c>
      <c r="B16" s="86">
        <v>1</v>
      </c>
    </row>
    <row r="17" spans="1:2" x14ac:dyDescent="0.15">
      <c r="A17" t="str">
        <f>'Programs to include'!A17</f>
        <v>IFAS not poor: school (malaria area)</v>
      </c>
      <c r="B17" s="86">
        <v>1</v>
      </c>
    </row>
    <row r="18" spans="1:2" x14ac:dyDescent="0.15">
      <c r="A18" t="str">
        <f>'Programs to include'!A18</f>
        <v>IFAS poor: community</v>
      </c>
      <c r="B18" s="86">
        <v>1</v>
      </c>
    </row>
    <row r="19" spans="1:2" x14ac:dyDescent="0.15">
      <c r="A19" t="str">
        <f>'Programs to include'!A19</f>
        <v>IFAS poor: community (malaria area)</v>
      </c>
      <c r="B19" s="86">
        <v>1</v>
      </c>
    </row>
    <row r="20" spans="1:2" x14ac:dyDescent="0.15">
      <c r="A20" t="str">
        <f>'Programs to include'!A20</f>
        <v>IFAS poor: hospital</v>
      </c>
      <c r="B20" s="86">
        <v>1</v>
      </c>
    </row>
    <row r="21" spans="1:2" x14ac:dyDescent="0.15">
      <c r="A21" t="str">
        <f>'Programs to include'!A21</f>
        <v>IFAS poor: hospital (malaria area)</v>
      </c>
      <c r="B21" s="86">
        <v>1</v>
      </c>
    </row>
    <row r="22" spans="1:2" x14ac:dyDescent="0.15">
      <c r="A22" t="str">
        <f>'Programs to include'!A22</f>
        <v>IFAS poor: school</v>
      </c>
      <c r="B22" s="86">
        <v>1</v>
      </c>
    </row>
    <row r="23" spans="1:2" x14ac:dyDescent="0.15">
      <c r="A23" t="str">
        <f>'Programs to include'!A23</f>
        <v>IFAS poor: school (malaria area)</v>
      </c>
      <c r="B23" s="86">
        <v>1</v>
      </c>
    </row>
    <row r="24" spans="1:2" x14ac:dyDescent="0.15">
      <c r="A24" t="str">
        <f>'Programs to include'!A24</f>
        <v>IPTp</v>
      </c>
      <c r="B24" s="86">
        <v>1</v>
      </c>
    </row>
    <row r="25" spans="1:2" x14ac:dyDescent="0.15">
      <c r="A25" t="str">
        <f>'Programs to include'!A25</f>
        <v>Iron and folic acid supplementation for pregnant women</v>
      </c>
      <c r="B25" s="86">
        <v>1</v>
      </c>
    </row>
    <row r="26" spans="1:2" x14ac:dyDescent="0.15">
      <c r="A26" t="str">
        <f>'Programs to include'!A26</f>
        <v>Iron and folic acid supplementation for pregnant women (malaria area)</v>
      </c>
      <c r="B26" s="86">
        <v>1</v>
      </c>
    </row>
    <row r="27" spans="1:2" x14ac:dyDescent="0.15">
      <c r="A27" t="str">
        <f>'Programs to include'!A27</f>
        <v>Iron and iodine fortification of salt</v>
      </c>
      <c r="B27" s="86">
        <v>1</v>
      </c>
    </row>
    <row r="28" spans="1:2" x14ac:dyDescent="0.15">
      <c r="A28" t="str">
        <f>'Programs to include'!A28</f>
        <v>Iron fortification of maize</v>
      </c>
      <c r="B28" s="86">
        <v>1</v>
      </c>
    </row>
    <row r="29" spans="1:2" x14ac:dyDescent="0.15">
      <c r="A29" t="str">
        <f>'Programs to include'!A29</f>
        <v>Iron fortification of rice</v>
      </c>
      <c r="B29" s="86">
        <v>1</v>
      </c>
    </row>
    <row r="30" spans="1:2" x14ac:dyDescent="0.15">
      <c r="A30" t="str">
        <f>'Programs to include'!A30</f>
        <v>Iron fortification of wheat flour</v>
      </c>
      <c r="B30" s="86">
        <v>1</v>
      </c>
    </row>
    <row r="31" spans="1:2" x14ac:dyDescent="0.15">
      <c r="A31" t="str">
        <f>'Programs to include'!A31</f>
        <v>Long-lasting insecticide-treated bednets</v>
      </c>
      <c r="B31" s="86">
        <v>1</v>
      </c>
    </row>
    <row r="32" spans="1:2" x14ac:dyDescent="0.15">
      <c r="A32" t="str">
        <f>'Programs to include'!A32</f>
        <v>Mg for eclampsia</v>
      </c>
      <c r="B32" s="86">
        <v>1</v>
      </c>
    </row>
    <row r="33" spans="1:2" x14ac:dyDescent="0.15">
      <c r="A33" t="str">
        <f>'Programs to include'!A33</f>
        <v>Mg for pre-eclampsia</v>
      </c>
      <c r="B33" s="86">
        <v>1</v>
      </c>
    </row>
    <row r="34" spans="1:2" x14ac:dyDescent="0.15">
      <c r="A34" t="str">
        <f>'Programs to include'!A34</f>
        <v>Multiple micronutrient supplementation</v>
      </c>
      <c r="B34" s="86">
        <v>1</v>
      </c>
    </row>
    <row r="35" spans="1:2" x14ac:dyDescent="0.15">
      <c r="A35" t="str">
        <f>'Programs to include'!A35</f>
        <v>Multiple micronutrient supplementation (malaria area)</v>
      </c>
      <c r="B35" s="86">
        <v>1</v>
      </c>
    </row>
    <row r="36" spans="1:2" x14ac:dyDescent="0.15">
      <c r="A36" t="str">
        <f>'Programs to include'!A36</f>
        <v>Oral rehydration salts</v>
      </c>
      <c r="B36" s="86">
        <v>1</v>
      </c>
    </row>
    <row r="37" spans="1:2" x14ac:dyDescent="0.15">
      <c r="A37" t="str">
        <f>'Programs to include'!A37</f>
        <v>Public provision of complementary foods</v>
      </c>
      <c r="B37" s="86">
        <v>1</v>
      </c>
    </row>
    <row r="38" spans="1:2" x14ac:dyDescent="0.15">
      <c r="A38" t="str">
        <f>'Programs to include'!A38</f>
        <v>Public provision of complementary foods with iron</v>
      </c>
      <c r="B38" s="86">
        <v>1</v>
      </c>
    </row>
    <row r="39" spans="1:2" x14ac:dyDescent="0.15">
      <c r="A39" t="str">
        <f>'Programs to include'!A39</f>
        <v>Public provision of complementary foods with iron (malaria area)</v>
      </c>
      <c r="B39" s="86">
        <v>1</v>
      </c>
    </row>
    <row r="40" spans="1:2" x14ac:dyDescent="0.15">
      <c r="A40" t="str">
        <f>'Programs to include'!A40</f>
        <v>Sprinkles</v>
      </c>
      <c r="B40" s="86">
        <v>1</v>
      </c>
    </row>
    <row r="41" spans="1:2" x14ac:dyDescent="0.15">
      <c r="A41" t="str">
        <f>'Programs to include'!A41</f>
        <v>Sprinkles (malaria area)</v>
      </c>
      <c r="B41" s="86">
        <v>1</v>
      </c>
    </row>
    <row r="42" spans="1:2" x14ac:dyDescent="0.15">
      <c r="A42" t="str">
        <f>'Programs to include'!A42</f>
        <v>Treatment of MAM</v>
      </c>
      <c r="B42" s="86">
        <v>1</v>
      </c>
    </row>
    <row r="43" spans="1:2" x14ac:dyDescent="0.15">
      <c r="A43" t="str">
        <f>'Programs to include'!A43</f>
        <v>Treatment of SAM</v>
      </c>
      <c r="B43" s="86">
        <v>1</v>
      </c>
    </row>
    <row r="44" spans="1:2" x14ac:dyDescent="0.15">
      <c r="A44" t="str">
        <f>'Programs to include'!A44</f>
        <v>Vitamin A supplementation</v>
      </c>
      <c r="B44" s="86">
        <v>1</v>
      </c>
    </row>
    <row r="45" spans="1:2" x14ac:dyDescent="0.15">
      <c r="A45" t="str">
        <f>'Programs to include'!A45</f>
        <v>WASH: Handwashing</v>
      </c>
      <c r="B45" s="86">
        <v>1</v>
      </c>
    </row>
    <row r="46" spans="1:2" x14ac:dyDescent="0.15">
      <c r="A46" t="str">
        <f>'Programs to include'!A46</f>
        <v>WASH: Hygenic disposal</v>
      </c>
      <c r="B46" s="86">
        <v>1</v>
      </c>
    </row>
    <row r="47" spans="1:2" x14ac:dyDescent="0.15">
      <c r="A47" t="str">
        <f>'Programs to include'!A47</f>
        <v>WASH: Improved sanitation</v>
      </c>
      <c r="B47" s="86">
        <v>1</v>
      </c>
    </row>
    <row r="48" spans="1:2" x14ac:dyDescent="0.15">
      <c r="A48" t="str">
        <f>'Programs to include'!A48</f>
        <v>WASH: Improved water source</v>
      </c>
      <c r="B48" s="86">
        <v>1</v>
      </c>
    </row>
    <row r="49" spans="1:2" x14ac:dyDescent="0.15">
      <c r="A49" t="str">
        <f>'Programs to include'!A49</f>
        <v>WASH: Piped water</v>
      </c>
      <c r="B49" s="86">
        <v>1</v>
      </c>
    </row>
    <row r="50" spans="1:2" x14ac:dyDescent="0.15">
      <c r="A50" t="str">
        <f>'Programs to include'!A50</f>
        <v>Zinc for treatment + ORS</v>
      </c>
      <c r="B50" s="86">
        <v>1</v>
      </c>
    </row>
    <row r="51" spans="1:2" x14ac:dyDescent="0.15">
      <c r="A51" t="str">
        <f>'Programs to include'!A51</f>
        <v>Zinc supplementation</v>
      </c>
      <c r="B51" s="86">
        <v>1</v>
      </c>
    </row>
    <row r="52" spans="1:2" x14ac:dyDescent="0.15">
      <c r="A52" t="str">
        <f>'Programs to include'!A52</f>
        <v>IYCF 1</v>
      </c>
      <c r="B52" s="86">
        <v>1</v>
      </c>
    </row>
    <row r="53" spans="1:2" x14ac:dyDescent="0.15">
      <c r="A53" t="str">
        <f>'Programs to include'!A53</f>
        <v>IYCF 2</v>
      </c>
      <c r="B53" s="86">
        <v>1</v>
      </c>
    </row>
    <row r="54" spans="1:2" x14ac:dyDescent="0.15">
      <c r="A54" t="str">
        <f>'Programs to include'!A54</f>
        <v>IYCF 3</v>
      </c>
      <c r="B54" s="86">
        <v>1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dimension ref="A1:Y107"/>
  <sheetViews>
    <sheetView topLeftCell="A63" workbookViewId="0">
      <selection activeCell="D73" sqref="D73"/>
    </sheetView>
  </sheetViews>
  <sheetFormatPr baseColWidth="10" defaultRowHeight="13" x14ac:dyDescent="0.15"/>
  <cols>
    <col min="1" max="1" width="56.5" bestFit="1" customWidth="1"/>
    <col min="3" max="3" width="10.83203125" customWidth="1"/>
  </cols>
  <sheetData>
    <row r="1" spans="1:25" x14ac:dyDescent="0.15">
      <c r="A1" s="9" t="s">
        <v>203</v>
      </c>
      <c r="B1" s="9" t="s">
        <v>271</v>
      </c>
      <c r="C1" s="91">
        <f>'Baseline year demographics'!$C2+1</f>
        <v>2017</v>
      </c>
      <c r="D1" s="91">
        <f>C1+1</f>
        <v>2018</v>
      </c>
      <c r="E1" s="91">
        <f t="shared" ref="E1:P1" si="0">D1+1</f>
        <v>2019</v>
      </c>
      <c r="F1" s="91">
        <f t="shared" si="0"/>
        <v>2020</v>
      </c>
      <c r="G1" s="91">
        <f t="shared" si="0"/>
        <v>2021</v>
      </c>
      <c r="H1" s="91">
        <f t="shared" si="0"/>
        <v>2022</v>
      </c>
      <c r="I1" s="91">
        <f t="shared" si="0"/>
        <v>2023</v>
      </c>
      <c r="J1" s="91">
        <f t="shared" si="0"/>
        <v>2024</v>
      </c>
      <c r="K1" s="91">
        <f t="shared" si="0"/>
        <v>2025</v>
      </c>
      <c r="L1" s="91">
        <f t="shared" si="0"/>
        <v>2026</v>
      </c>
      <c r="M1" s="91">
        <f t="shared" si="0"/>
        <v>2027</v>
      </c>
      <c r="N1" s="91">
        <f t="shared" si="0"/>
        <v>2028</v>
      </c>
      <c r="O1" s="91">
        <f t="shared" si="0"/>
        <v>2029</v>
      </c>
      <c r="P1" s="91">
        <f t="shared" si="0"/>
        <v>2030</v>
      </c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15">
      <c r="A2" t="str">
        <f>'Programs to include'!A2</f>
        <v>Balanced energy-protein supplementation</v>
      </c>
      <c r="B2" s="122" t="s">
        <v>270</v>
      </c>
      <c r="C2" s="34"/>
    </row>
    <row r="3" spans="1:25" x14ac:dyDescent="0.15">
      <c r="A3" t="str">
        <f>A2</f>
        <v>Balanced energy-protein supplementation</v>
      </c>
      <c r="B3" s="122" t="s">
        <v>272</v>
      </c>
      <c r="C3" s="34"/>
    </row>
    <row r="4" spans="1:25" x14ac:dyDescent="0.15">
      <c r="A4" t="str">
        <f>'Programs to include'!A3</f>
        <v>Birth age program</v>
      </c>
      <c r="B4" s="122" t="s">
        <v>270</v>
      </c>
      <c r="C4" s="34"/>
    </row>
    <row r="5" spans="1:25" x14ac:dyDescent="0.15">
      <c r="A5" t="str">
        <f>A4</f>
        <v>Birth age program</v>
      </c>
      <c r="B5" s="122" t="s">
        <v>272</v>
      </c>
      <c r="C5" s="34"/>
    </row>
    <row r="6" spans="1:25" x14ac:dyDescent="0.15">
      <c r="A6" t="str">
        <f>'Programs to include'!A4</f>
        <v>Calcium supplementation</v>
      </c>
      <c r="B6" s="122" t="s">
        <v>270</v>
      </c>
      <c r="C6" s="34"/>
    </row>
    <row r="7" spans="1:25" x14ac:dyDescent="0.15">
      <c r="A7" t="str">
        <f>A6</f>
        <v>Calcium supplementation</v>
      </c>
      <c r="B7" s="122" t="s">
        <v>272</v>
      </c>
      <c r="C7" s="34"/>
    </row>
    <row r="8" spans="1:25" x14ac:dyDescent="0.15">
      <c r="A8" t="str">
        <f>'Programs to include'!A5</f>
        <v>Cash transfers</v>
      </c>
      <c r="B8" s="122" t="s">
        <v>270</v>
      </c>
      <c r="C8" s="34"/>
    </row>
    <row r="9" spans="1:25" x14ac:dyDescent="0.15">
      <c r="A9" t="str">
        <f>A8</f>
        <v>Cash transfers</v>
      </c>
      <c r="B9" s="122" t="s">
        <v>272</v>
      </c>
      <c r="C9" s="34"/>
    </row>
    <row r="10" spans="1:25" x14ac:dyDescent="0.15">
      <c r="A10" t="str">
        <f>'Programs to include'!A6</f>
        <v>Family Planning</v>
      </c>
      <c r="B10" s="122" t="s">
        <v>270</v>
      </c>
      <c r="C10" s="34"/>
    </row>
    <row r="11" spans="1:25" x14ac:dyDescent="0.15">
      <c r="A11" t="str">
        <f>A10</f>
        <v>Family Planning</v>
      </c>
      <c r="B11" s="122" t="s">
        <v>272</v>
      </c>
      <c r="C11" s="34"/>
    </row>
    <row r="12" spans="1:25" x14ac:dyDescent="0.15">
      <c r="A12" t="str">
        <f>'Programs to include'!A7</f>
        <v>IFA fortification of maize</v>
      </c>
      <c r="B12" s="122" t="s">
        <v>270</v>
      </c>
      <c r="C12" s="34"/>
    </row>
    <row r="13" spans="1:25" x14ac:dyDescent="0.15">
      <c r="A13" t="str">
        <f>A12</f>
        <v>IFA fortification of maize</v>
      </c>
      <c r="B13" s="122" t="s">
        <v>272</v>
      </c>
      <c r="C13" s="34"/>
    </row>
    <row r="14" spans="1:25" x14ac:dyDescent="0.15">
      <c r="A14" t="str">
        <f>'Programs to include'!A8</f>
        <v>IFA fortification of rice</v>
      </c>
      <c r="B14" s="122" t="s">
        <v>270</v>
      </c>
      <c r="C14" s="34"/>
    </row>
    <row r="15" spans="1:25" x14ac:dyDescent="0.15">
      <c r="A15" t="str">
        <f>A14</f>
        <v>IFA fortification of rice</v>
      </c>
      <c r="B15" s="122" t="s">
        <v>272</v>
      </c>
      <c r="C15" s="34"/>
    </row>
    <row r="16" spans="1:25" x14ac:dyDescent="0.15">
      <c r="A16" t="str">
        <f>'Programs to include'!A9</f>
        <v>IFA fortification of wheat flour</v>
      </c>
      <c r="B16" s="122" t="s">
        <v>270</v>
      </c>
      <c r="C16" s="34"/>
    </row>
    <row r="17" spans="1:3" x14ac:dyDescent="0.15">
      <c r="A17" t="str">
        <f>A16</f>
        <v>IFA fortification of wheat flour</v>
      </c>
      <c r="B17" s="122" t="s">
        <v>272</v>
      </c>
      <c r="C17" s="34"/>
    </row>
    <row r="18" spans="1:3" x14ac:dyDescent="0.15">
      <c r="A18" t="str">
        <f>'Programs to include'!A10</f>
        <v>IFAS not poor: community</v>
      </c>
      <c r="B18" s="122" t="s">
        <v>270</v>
      </c>
      <c r="C18" s="34"/>
    </row>
    <row r="19" spans="1:3" x14ac:dyDescent="0.15">
      <c r="A19" t="str">
        <f>A18</f>
        <v>IFAS not poor: community</v>
      </c>
      <c r="B19" s="122" t="s">
        <v>272</v>
      </c>
      <c r="C19" s="34"/>
    </row>
    <row r="20" spans="1:3" x14ac:dyDescent="0.15">
      <c r="A20" t="str">
        <f>'Programs to include'!A11</f>
        <v>IFAS not poor: community (malaria area)</v>
      </c>
      <c r="B20" s="122" t="s">
        <v>270</v>
      </c>
      <c r="C20" s="34"/>
    </row>
    <row r="21" spans="1:3" x14ac:dyDescent="0.15">
      <c r="A21" t="str">
        <f>A20</f>
        <v>IFAS not poor: community (malaria area)</v>
      </c>
      <c r="B21" s="122" t="s">
        <v>272</v>
      </c>
      <c r="C21" s="34"/>
    </row>
    <row r="22" spans="1:3" x14ac:dyDescent="0.15">
      <c r="A22" t="str">
        <f>'Programs to include'!A12</f>
        <v>IFAS not poor: hospital</v>
      </c>
      <c r="B22" s="122" t="s">
        <v>270</v>
      </c>
      <c r="C22" s="34"/>
    </row>
    <row r="23" spans="1:3" x14ac:dyDescent="0.15">
      <c r="A23" t="str">
        <f>A22</f>
        <v>IFAS not poor: hospital</v>
      </c>
      <c r="B23" s="122" t="s">
        <v>272</v>
      </c>
      <c r="C23" s="34"/>
    </row>
    <row r="24" spans="1:3" x14ac:dyDescent="0.15">
      <c r="A24" t="str">
        <f>'Programs to include'!A13</f>
        <v>IFAS not poor: hospital (malaria area)</v>
      </c>
      <c r="B24" s="122" t="s">
        <v>270</v>
      </c>
      <c r="C24" s="34"/>
    </row>
    <row r="25" spans="1:3" x14ac:dyDescent="0.15">
      <c r="A25" t="str">
        <f>A24</f>
        <v>IFAS not poor: hospital (malaria area)</v>
      </c>
      <c r="B25" s="122" t="s">
        <v>272</v>
      </c>
      <c r="C25" s="34"/>
    </row>
    <row r="26" spans="1:3" x14ac:dyDescent="0.15">
      <c r="A26" t="str">
        <f>'Programs to include'!A14</f>
        <v>IFAS not poor: retailer</v>
      </c>
      <c r="B26" s="122" t="s">
        <v>270</v>
      </c>
      <c r="C26" s="34"/>
    </row>
    <row r="27" spans="1:3" x14ac:dyDescent="0.15">
      <c r="A27" t="str">
        <f>A26</f>
        <v>IFAS not poor: retailer</v>
      </c>
      <c r="B27" s="122" t="s">
        <v>272</v>
      </c>
      <c r="C27" s="34"/>
    </row>
    <row r="28" spans="1:3" x14ac:dyDescent="0.15">
      <c r="A28" t="str">
        <f>'Programs to include'!A15</f>
        <v>IFAS not poor: retailer (malaria area)</v>
      </c>
      <c r="B28" s="122" t="s">
        <v>270</v>
      </c>
      <c r="C28" s="34"/>
    </row>
    <row r="29" spans="1:3" x14ac:dyDescent="0.15">
      <c r="A29" t="str">
        <f>A28</f>
        <v>IFAS not poor: retailer (malaria area)</v>
      </c>
      <c r="B29" s="122" t="s">
        <v>272</v>
      </c>
      <c r="C29" s="34"/>
    </row>
    <row r="30" spans="1:3" x14ac:dyDescent="0.15">
      <c r="A30" t="str">
        <f>'Programs to include'!A16</f>
        <v>IFAS not poor: school</v>
      </c>
      <c r="B30" s="122" t="s">
        <v>270</v>
      </c>
      <c r="C30" s="34"/>
    </row>
    <row r="31" spans="1:3" x14ac:dyDescent="0.15">
      <c r="A31" t="str">
        <f>A30</f>
        <v>IFAS not poor: school</v>
      </c>
      <c r="B31" s="122" t="s">
        <v>272</v>
      </c>
      <c r="C31" s="34"/>
    </row>
    <row r="32" spans="1:3" x14ac:dyDescent="0.15">
      <c r="A32" t="str">
        <f>'Programs to include'!A17</f>
        <v>IFAS not poor: school (malaria area)</v>
      </c>
      <c r="B32" s="122" t="s">
        <v>270</v>
      </c>
      <c r="C32" s="34"/>
    </row>
    <row r="33" spans="1:3" x14ac:dyDescent="0.15">
      <c r="A33" t="str">
        <f>A32</f>
        <v>IFAS not poor: school (malaria area)</v>
      </c>
      <c r="B33" s="122" t="s">
        <v>272</v>
      </c>
      <c r="C33" s="34"/>
    </row>
    <row r="34" spans="1:3" x14ac:dyDescent="0.15">
      <c r="A34" t="str">
        <f>'Programs to include'!A18</f>
        <v>IFAS poor: community</v>
      </c>
      <c r="B34" s="122" t="s">
        <v>270</v>
      </c>
      <c r="C34" s="34"/>
    </row>
    <row r="35" spans="1:3" x14ac:dyDescent="0.15">
      <c r="A35" t="str">
        <f>A34</f>
        <v>IFAS poor: community</v>
      </c>
      <c r="B35" s="122" t="s">
        <v>272</v>
      </c>
      <c r="C35" s="34"/>
    </row>
    <row r="36" spans="1:3" x14ac:dyDescent="0.15">
      <c r="A36" t="str">
        <f>'Programs to include'!A19</f>
        <v>IFAS poor: community (malaria area)</v>
      </c>
      <c r="B36" s="122" t="s">
        <v>270</v>
      </c>
      <c r="C36" s="34"/>
    </row>
    <row r="37" spans="1:3" x14ac:dyDescent="0.15">
      <c r="A37" t="str">
        <f>A36</f>
        <v>IFAS poor: community (malaria area)</v>
      </c>
      <c r="B37" s="122" t="s">
        <v>272</v>
      </c>
      <c r="C37" s="34"/>
    </row>
    <row r="38" spans="1:3" x14ac:dyDescent="0.15">
      <c r="A38" t="str">
        <f>'Programs to include'!A20</f>
        <v>IFAS poor: hospital</v>
      </c>
      <c r="B38" s="122" t="s">
        <v>270</v>
      </c>
      <c r="C38" s="34"/>
    </row>
    <row r="39" spans="1:3" x14ac:dyDescent="0.15">
      <c r="A39" t="str">
        <f>A38</f>
        <v>IFAS poor: hospital</v>
      </c>
      <c r="B39" s="122" t="s">
        <v>272</v>
      </c>
      <c r="C39" s="34"/>
    </row>
    <row r="40" spans="1:3" x14ac:dyDescent="0.15">
      <c r="A40" t="str">
        <f>'Programs to include'!A21</f>
        <v>IFAS poor: hospital (malaria area)</v>
      </c>
      <c r="B40" s="122" t="s">
        <v>270</v>
      </c>
      <c r="C40" s="34"/>
    </row>
    <row r="41" spans="1:3" x14ac:dyDescent="0.15">
      <c r="A41" t="str">
        <f>A40</f>
        <v>IFAS poor: hospital (malaria area)</v>
      </c>
      <c r="B41" s="122" t="s">
        <v>272</v>
      </c>
      <c r="C41" s="34"/>
    </row>
    <row r="42" spans="1:3" x14ac:dyDescent="0.15">
      <c r="A42" t="str">
        <f>'Programs to include'!A22</f>
        <v>IFAS poor: school</v>
      </c>
      <c r="B42" s="122" t="s">
        <v>270</v>
      </c>
      <c r="C42" s="34"/>
    </row>
    <row r="43" spans="1:3" x14ac:dyDescent="0.15">
      <c r="A43" t="str">
        <f>A42</f>
        <v>IFAS poor: school</v>
      </c>
      <c r="B43" s="122" t="s">
        <v>272</v>
      </c>
      <c r="C43" s="34"/>
    </row>
    <row r="44" spans="1:3" x14ac:dyDescent="0.15">
      <c r="A44" t="str">
        <f>'Programs to include'!A23</f>
        <v>IFAS poor: school (malaria area)</v>
      </c>
      <c r="B44" s="122" t="s">
        <v>270</v>
      </c>
      <c r="C44" s="34"/>
    </row>
    <row r="45" spans="1:3" x14ac:dyDescent="0.15">
      <c r="A45" t="str">
        <f>A44</f>
        <v>IFAS poor: school (malaria area)</v>
      </c>
      <c r="B45" s="122" t="s">
        <v>272</v>
      </c>
      <c r="C45" s="34"/>
    </row>
    <row r="46" spans="1:3" x14ac:dyDescent="0.15">
      <c r="A46" t="str">
        <f>'Programs to include'!A24</f>
        <v>IPTp</v>
      </c>
      <c r="B46" s="122" t="s">
        <v>270</v>
      </c>
      <c r="C46" s="34"/>
    </row>
    <row r="47" spans="1:3" x14ac:dyDescent="0.15">
      <c r="A47" t="str">
        <f>A46</f>
        <v>IPTp</v>
      </c>
      <c r="B47" s="122" t="s">
        <v>272</v>
      </c>
      <c r="C47" s="34"/>
    </row>
    <row r="48" spans="1:3" x14ac:dyDescent="0.15">
      <c r="A48" t="str">
        <f>'Programs to include'!A25</f>
        <v>Iron and folic acid supplementation for pregnant women</v>
      </c>
      <c r="B48" s="122" t="s">
        <v>270</v>
      </c>
      <c r="C48" s="34"/>
    </row>
    <row r="49" spans="1:3" x14ac:dyDescent="0.15">
      <c r="A49" t="str">
        <f>A48</f>
        <v>Iron and folic acid supplementation for pregnant women</v>
      </c>
      <c r="B49" s="122" t="s">
        <v>272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22" t="s">
        <v>270</v>
      </c>
      <c r="C50" s="34"/>
    </row>
    <row r="51" spans="1:3" x14ac:dyDescent="0.15">
      <c r="A51" t="str">
        <f>A50</f>
        <v>Iron and folic acid supplementation for pregnant women (malaria area)</v>
      </c>
      <c r="B51" s="122" t="s">
        <v>272</v>
      </c>
      <c r="C51" s="34"/>
    </row>
    <row r="52" spans="1:3" x14ac:dyDescent="0.15">
      <c r="A52" t="str">
        <f>'Programs to include'!A27</f>
        <v>Iron and iodine fortification of salt</v>
      </c>
      <c r="B52" s="122" t="s">
        <v>270</v>
      </c>
      <c r="C52" s="34"/>
    </row>
    <row r="53" spans="1:3" x14ac:dyDescent="0.15">
      <c r="A53" t="str">
        <f>A52</f>
        <v>Iron and iodine fortification of salt</v>
      </c>
      <c r="B53" s="122" t="s">
        <v>272</v>
      </c>
      <c r="C53" s="34"/>
    </row>
    <row r="54" spans="1:3" x14ac:dyDescent="0.15">
      <c r="A54" t="str">
        <f>'Programs to include'!A28</f>
        <v>Iron fortification of maize</v>
      </c>
      <c r="B54" s="122" t="s">
        <v>270</v>
      </c>
      <c r="C54" s="34"/>
    </row>
    <row r="55" spans="1:3" x14ac:dyDescent="0.15">
      <c r="A55" t="str">
        <f>A54</f>
        <v>Iron fortification of maize</v>
      </c>
      <c r="B55" s="122" t="s">
        <v>272</v>
      </c>
      <c r="C55" s="34"/>
    </row>
    <row r="56" spans="1:3" x14ac:dyDescent="0.15">
      <c r="A56" t="str">
        <f>'Programs to include'!A29</f>
        <v>Iron fortification of rice</v>
      </c>
      <c r="B56" s="122" t="s">
        <v>270</v>
      </c>
      <c r="C56" s="34"/>
    </row>
    <row r="57" spans="1:3" x14ac:dyDescent="0.15">
      <c r="A57" t="str">
        <f>A56</f>
        <v>Iron fortification of rice</v>
      </c>
      <c r="B57" s="122" t="s">
        <v>272</v>
      </c>
      <c r="C57" s="34"/>
    </row>
    <row r="58" spans="1:3" x14ac:dyDescent="0.15">
      <c r="A58" t="str">
        <f>'Programs to include'!A30</f>
        <v>Iron fortification of wheat flour</v>
      </c>
      <c r="B58" s="122" t="s">
        <v>270</v>
      </c>
      <c r="C58" s="34"/>
    </row>
    <row r="59" spans="1:3" x14ac:dyDescent="0.15">
      <c r="A59" t="str">
        <f>A58</f>
        <v>Iron fortification of wheat flour</v>
      </c>
      <c r="B59" s="122" t="s">
        <v>272</v>
      </c>
      <c r="C59" s="34"/>
    </row>
    <row r="60" spans="1:3" x14ac:dyDescent="0.15">
      <c r="A60" t="str">
        <f>'Programs to include'!A31</f>
        <v>Long-lasting insecticide-treated bednets</v>
      </c>
      <c r="B60" s="122" t="s">
        <v>270</v>
      </c>
      <c r="C60" s="34"/>
    </row>
    <row r="61" spans="1:3" x14ac:dyDescent="0.15">
      <c r="A61" t="str">
        <f>A60</f>
        <v>Long-lasting insecticide-treated bednets</v>
      </c>
      <c r="B61" s="122" t="s">
        <v>272</v>
      </c>
      <c r="C61" s="34"/>
    </row>
    <row r="62" spans="1:3" x14ac:dyDescent="0.15">
      <c r="A62" t="str">
        <f>'Programs to include'!A32</f>
        <v>Mg for eclampsia</v>
      </c>
      <c r="B62" s="122" t="s">
        <v>270</v>
      </c>
      <c r="C62" s="34"/>
    </row>
    <row r="63" spans="1:3" x14ac:dyDescent="0.15">
      <c r="A63" t="str">
        <f>A62</f>
        <v>Mg for eclampsia</v>
      </c>
      <c r="B63" s="122" t="s">
        <v>272</v>
      </c>
      <c r="C63" s="34"/>
    </row>
    <row r="64" spans="1:3" x14ac:dyDescent="0.15">
      <c r="A64" t="str">
        <f>'Programs to include'!A33</f>
        <v>Mg for pre-eclampsia</v>
      </c>
      <c r="B64" s="122" t="s">
        <v>270</v>
      </c>
      <c r="C64" s="34"/>
    </row>
    <row r="65" spans="1:4" x14ac:dyDescent="0.15">
      <c r="A65" t="str">
        <f>A64</f>
        <v>Mg for pre-eclampsia</v>
      </c>
      <c r="B65" s="122" t="s">
        <v>272</v>
      </c>
      <c r="C65" s="34"/>
    </row>
    <row r="66" spans="1:4" x14ac:dyDescent="0.15">
      <c r="A66" t="str">
        <f>'Programs to include'!A34</f>
        <v>Multiple micronutrient supplementation</v>
      </c>
      <c r="B66" s="122" t="s">
        <v>270</v>
      </c>
      <c r="C66" s="34"/>
    </row>
    <row r="67" spans="1:4" x14ac:dyDescent="0.15">
      <c r="A67" t="str">
        <f>A66</f>
        <v>Multiple micronutrient supplementation</v>
      </c>
      <c r="B67" s="122" t="s">
        <v>272</v>
      </c>
      <c r="C67" s="34"/>
    </row>
    <row r="68" spans="1:4" x14ac:dyDescent="0.15">
      <c r="A68" t="str">
        <f>'Programs to include'!A35</f>
        <v>Multiple micronutrient supplementation (malaria area)</v>
      </c>
      <c r="B68" s="122" t="s">
        <v>270</v>
      </c>
      <c r="C68" s="34"/>
    </row>
    <row r="69" spans="1:4" x14ac:dyDescent="0.15">
      <c r="A69" t="str">
        <f>A68</f>
        <v>Multiple micronutrient supplementation (malaria area)</v>
      </c>
      <c r="B69" s="122" t="s">
        <v>272</v>
      </c>
      <c r="C69" s="34"/>
    </row>
    <row r="70" spans="1:4" x14ac:dyDescent="0.15">
      <c r="A70" t="str">
        <f>'Programs to include'!A36</f>
        <v>Oral rehydration salts</v>
      </c>
      <c r="B70" s="122" t="s">
        <v>270</v>
      </c>
      <c r="C70" s="34"/>
    </row>
    <row r="71" spans="1:4" x14ac:dyDescent="0.15">
      <c r="A71" t="str">
        <f>A70</f>
        <v>Oral rehydration salts</v>
      </c>
      <c r="B71" s="122" t="s">
        <v>272</v>
      </c>
      <c r="C71" s="34"/>
    </row>
    <row r="72" spans="1:4" x14ac:dyDescent="0.15">
      <c r="A72" t="str">
        <f>'Programs to include'!A37</f>
        <v>Public provision of complementary foods</v>
      </c>
      <c r="B72" s="122" t="s">
        <v>270</v>
      </c>
      <c r="C72" s="34"/>
    </row>
    <row r="73" spans="1:4" x14ac:dyDescent="0.15">
      <c r="A73" t="str">
        <f>A72</f>
        <v>Public provision of complementary foods</v>
      </c>
      <c r="B73" s="122" t="s">
        <v>272</v>
      </c>
      <c r="C73" s="34"/>
      <c r="D73">
        <v>1</v>
      </c>
    </row>
    <row r="74" spans="1:4" x14ac:dyDescent="0.15">
      <c r="A74" t="str">
        <f>'Programs to include'!A38</f>
        <v>Public provision of complementary foods with iron</v>
      </c>
      <c r="B74" s="122" t="s">
        <v>270</v>
      </c>
      <c r="C74" s="34"/>
    </row>
    <row r="75" spans="1:4" x14ac:dyDescent="0.15">
      <c r="A75" t="str">
        <f>A74</f>
        <v>Public provision of complementary foods with iron</v>
      </c>
      <c r="B75" s="122" t="s">
        <v>272</v>
      </c>
      <c r="C75" s="34"/>
      <c r="D75">
        <v>1</v>
      </c>
    </row>
    <row r="76" spans="1:4" x14ac:dyDescent="0.15">
      <c r="A76" t="str">
        <f>'Programs to include'!A39</f>
        <v>Public provision of complementary foods with iron (malaria area)</v>
      </c>
      <c r="B76" s="122" t="s">
        <v>270</v>
      </c>
      <c r="C76" s="34"/>
    </row>
    <row r="77" spans="1:4" x14ac:dyDescent="0.15">
      <c r="A77" t="str">
        <f>A76</f>
        <v>Public provision of complementary foods with iron (malaria area)</v>
      </c>
      <c r="B77" s="122" t="s">
        <v>272</v>
      </c>
      <c r="C77" s="34"/>
    </row>
    <row r="78" spans="1:4" x14ac:dyDescent="0.15">
      <c r="A78" t="str">
        <f>'Programs to include'!A40</f>
        <v>Sprinkles</v>
      </c>
      <c r="B78" s="122" t="s">
        <v>270</v>
      </c>
      <c r="C78" s="34"/>
    </row>
    <row r="79" spans="1:4" x14ac:dyDescent="0.15">
      <c r="A79" t="str">
        <f>A78</f>
        <v>Sprinkles</v>
      </c>
      <c r="B79" s="122" t="s">
        <v>272</v>
      </c>
      <c r="C79" s="34"/>
      <c r="D79">
        <v>0.8</v>
      </c>
    </row>
    <row r="80" spans="1:4" x14ac:dyDescent="0.15">
      <c r="A80" t="str">
        <f>'Programs to include'!A41</f>
        <v>Sprinkles (malaria area)</v>
      </c>
      <c r="B80" s="122" t="s">
        <v>270</v>
      </c>
      <c r="C80" s="34"/>
    </row>
    <row r="81" spans="1:4" x14ac:dyDescent="0.15">
      <c r="A81" t="str">
        <f>A80</f>
        <v>Sprinkles (malaria area)</v>
      </c>
      <c r="B81" s="122" t="s">
        <v>272</v>
      </c>
      <c r="C81" s="34"/>
      <c r="D81">
        <v>0.95</v>
      </c>
    </row>
    <row r="82" spans="1:4" x14ac:dyDescent="0.15">
      <c r="A82" t="str">
        <f>'Programs to include'!A42</f>
        <v>Treatment of MAM</v>
      </c>
      <c r="B82" s="122" t="s">
        <v>270</v>
      </c>
      <c r="C82" s="34"/>
    </row>
    <row r="83" spans="1:4" x14ac:dyDescent="0.15">
      <c r="A83" t="str">
        <f>A82</f>
        <v>Treatment of MAM</v>
      </c>
      <c r="B83" s="122" t="s">
        <v>272</v>
      </c>
      <c r="C83" s="34"/>
      <c r="D83">
        <v>0.8</v>
      </c>
    </row>
    <row r="84" spans="1:4" x14ac:dyDescent="0.15">
      <c r="A84" t="str">
        <f>'Programs to include'!A43</f>
        <v>Treatment of SAM</v>
      </c>
      <c r="B84" s="122" t="s">
        <v>270</v>
      </c>
      <c r="C84" s="34"/>
    </row>
    <row r="85" spans="1:4" x14ac:dyDescent="0.15">
      <c r="A85" t="str">
        <f>A84</f>
        <v>Treatment of SAM</v>
      </c>
      <c r="B85" s="122" t="s">
        <v>272</v>
      </c>
      <c r="C85" s="34"/>
    </row>
    <row r="86" spans="1:4" x14ac:dyDescent="0.15">
      <c r="A86" t="str">
        <f>'Programs to include'!A44</f>
        <v>Vitamin A supplementation</v>
      </c>
      <c r="B86" s="122" t="s">
        <v>270</v>
      </c>
      <c r="C86" s="34"/>
    </row>
    <row r="87" spans="1:4" x14ac:dyDescent="0.15">
      <c r="A87" t="str">
        <f>A86</f>
        <v>Vitamin A supplementation</v>
      </c>
      <c r="B87" s="122" t="s">
        <v>272</v>
      </c>
      <c r="C87" s="34"/>
      <c r="D87">
        <v>0.95</v>
      </c>
    </row>
    <row r="88" spans="1:4" x14ac:dyDescent="0.15">
      <c r="A88" t="str">
        <f>'Programs to include'!A45</f>
        <v>WASH: Handwashing</v>
      </c>
      <c r="B88" s="122" t="s">
        <v>270</v>
      </c>
      <c r="C88" s="34"/>
    </row>
    <row r="89" spans="1:4" x14ac:dyDescent="0.15">
      <c r="A89" t="str">
        <f>A88</f>
        <v>WASH: Handwashing</v>
      </c>
      <c r="B89" s="122" t="s">
        <v>272</v>
      </c>
      <c r="C89" s="34"/>
    </row>
    <row r="90" spans="1:4" x14ac:dyDescent="0.15">
      <c r="A90" t="str">
        <f>'Programs to include'!A46</f>
        <v>WASH: Hygenic disposal</v>
      </c>
      <c r="B90" s="122" t="s">
        <v>270</v>
      </c>
      <c r="C90" s="34"/>
    </row>
    <row r="91" spans="1:4" x14ac:dyDescent="0.15">
      <c r="A91" t="str">
        <f>A90</f>
        <v>WASH: Hygenic disposal</v>
      </c>
      <c r="B91" s="122" t="s">
        <v>272</v>
      </c>
      <c r="C91" s="34"/>
    </row>
    <row r="92" spans="1:4" x14ac:dyDescent="0.15">
      <c r="A92" t="str">
        <f>'Programs to include'!A47</f>
        <v>WASH: Improved sanitation</v>
      </c>
      <c r="B92" s="122" t="s">
        <v>270</v>
      </c>
      <c r="C92" s="34"/>
    </row>
    <row r="93" spans="1:4" x14ac:dyDescent="0.15">
      <c r="A93" t="str">
        <f>A92</f>
        <v>WASH: Improved sanitation</v>
      </c>
      <c r="B93" s="122" t="s">
        <v>272</v>
      </c>
      <c r="C93" s="34"/>
    </row>
    <row r="94" spans="1:4" x14ac:dyDescent="0.15">
      <c r="A94" t="str">
        <f>'Programs to include'!A48</f>
        <v>WASH: Improved water source</v>
      </c>
      <c r="B94" s="122" t="s">
        <v>270</v>
      </c>
      <c r="C94" s="34"/>
    </row>
    <row r="95" spans="1:4" x14ac:dyDescent="0.15">
      <c r="A95" t="str">
        <f>A94</f>
        <v>WASH: Improved water source</v>
      </c>
      <c r="B95" s="122" t="s">
        <v>272</v>
      </c>
      <c r="C95" s="34"/>
    </row>
    <row r="96" spans="1:4" x14ac:dyDescent="0.15">
      <c r="A96" t="str">
        <f>'Programs to include'!A49</f>
        <v>WASH: Piped water</v>
      </c>
      <c r="B96" s="122" t="s">
        <v>270</v>
      </c>
      <c r="C96" s="34"/>
    </row>
    <row r="97" spans="1:4" x14ac:dyDescent="0.15">
      <c r="A97" t="str">
        <f>A96</f>
        <v>WASH: Piped water</v>
      </c>
      <c r="B97" s="122" t="s">
        <v>272</v>
      </c>
      <c r="C97" s="34"/>
    </row>
    <row r="98" spans="1:4" x14ac:dyDescent="0.15">
      <c r="A98" t="str">
        <f>'Programs to include'!A50</f>
        <v>Zinc for treatment + ORS</v>
      </c>
      <c r="B98" s="122" t="s">
        <v>270</v>
      </c>
      <c r="C98" s="34"/>
    </row>
    <row r="99" spans="1:4" x14ac:dyDescent="0.15">
      <c r="A99" t="str">
        <f>A98</f>
        <v>Zinc for treatment + ORS</v>
      </c>
      <c r="B99" s="122" t="s">
        <v>272</v>
      </c>
      <c r="C99" s="34"/>
    </row>
    <row r="100" spans="1:4" x14ac:dyDescent="0.15">
      <c r="A100" t="str">
        <f>'Programs to include'!A51</f>
        <v>Zinc supplementation</v>
      </c>
      <c r="B100" s="122" t="s">
        <v>270</v>
      </c>
      <c r="C100" s="34"/>
    </row>
    <row r="101" spans="1:4" x14ac:dyDescent="0.15">
      <c r="A101" t="str">
        <f>A100</f>
        <v>Zinc supplementation</v>
      </c>
      <c r="B101" s="122" t="s">
        <v>272</v>
      </c>
      <c r="C101" s="34"/>
    </row>
    <row r="102" spans="1:4" x14ac:dyDescent="0.15">
      <c r="A102" t="str">
        <f>'Programs to include'!A52</f>
        <v>IYCF 1</v>
      </c>
      <c r="B102" s="122" t="s">
        <v>270</v>
      </c>
      <c r="C102" s="34"/>
    </row>
    <row r="103" spans="1:4" x14ac:dyDescent="0.15">
      <c r="A103" t="str">
        <f>A102</f>
        <v>IYCF 1</v>
      </c>
      <c r="B103" s="122" t="s">
        <v>272</v>
      </c>
      <c r="C103" s="34"/>
      <c r="D103">
        <v>0.95</v>
      </c>
    </row>
    <row r="104" spans="1:4" x14ac:dyDescent="0.15">
      <c r="A104" t="str">
        <f>'Programs to include'!A53</f>
        <v>IYCF 2</v>
      </c>
      <c r="B104" s="122" t="s">
        <v>270</v>
      </c>
      <c r="C104" s="34"/>
    </row>
    <row r="105" spans="1:4" x14ac:dyDescent="0.15">
      <c r="A105" t="str">
        <f>A104</f>
        <v>IYCF 2</v>
      </c>
      <c r="B105" s="122" t="s">
        <v>272</v>
      </c>
      <c r="C105" s="34"/>
    </row>
    <row r="106" spans="1:4" x14ac:dyDescent="0.15">
      <c r="A106" t="str">
        <f>'Programs to include'!A54</f>
        <v>IYCF 3</v>
      </c>
      <c r="B106" s="122" t="s">
        <v>270</v>
      </c>
      <c r="C106" s="34"/>
    </row>
    <row r="107" spans="1:4" x14ac:dyDescent="0.15">
      <c r="A107" t="str">
        <f>A106</f>
        <v>IYCF 3</v>
      </c>
      <c r="B107" s="122" t="s">
        <v>272</v>
      </c>
      <c r="C107" s="34"/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topLeftCell="A16" workbookViewId="0">
      <selection activeCell="A44" sqref="A44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s="122" t="str">
        <f>'Programs to include'!A2</f>
        <v>Balanced energy-protein supplementation</v>
      </c>
      <c r="B2" s="13">
        <v>0</v>
      </c>
      <c r="C2" s="13">
        <v>0.95</v>
      </c>
      <c r="D2" s="13">
        <v>1</v>
      </c>
    </row>
    <row r="3" spans="1:5" ht="15.75" customHeight="1" x14ac:dyDescent="0.15">
      <c r="A3" s="122" t="str">
        <f>'Programs to include'!A3</f>
        <v>Birth age program</v>
      </c>
      <c r="B3" s="13">
        <v>0</v>
      </c>
      <c r="C3" s="13">
        <v>0.95</v>
      </c>
      <c r="D3" s="13">
        <v>1</v>
      </c>
      <c r="E3" s="66"/>
    </row>
    <row r="4" spans="1:5" ht="15.75" customHeight="1" x14ac:dyDescent="0.15">
      <c r="A4" s="122" t="str">
        <f>'Programs to include'!A4</f>
        <v>Calcium supplementation</v>
      </c>
      <c r="B4" s="13">
        <v>0</v>
      </c>
      <c r="C4" s="13">
        <v>0.95</v>
      </c>
      <c r="D4" s="13">
        <v>1</v>
      </c>
      <c r="E4" s="4"/>
    </row>
    <row r="5" spans="1:5" ht="15.75" customHeight="1" x14ac:dyDescent="0.15">
      <c r="A5" s="122" t="str">
        <f>'Programs to include'!A5</f>
        <v>Cash transfers</v>
      </c>
      <c r="B5" s="13">
        <v>0</v>
      </c>
      <c r="C5" s="13">
        <v>0.95</v>
      </c>
      <c r="D5" s="13">
        <v>1</v>
      </c>
      <c r="E5" s="4"/>
    </row>
    <row r="6" spans="1:5" ht="15.75" customHeight="1" x14ac:dyDescent="0.15">
      <c r="A6" s="122" t="str">
        <f>'Programs to include'!A6</f>
        <v>Family Planning</v>
      </c>
      <c r="B6" s="13">
        <v>0</v>
      </c>
      <c r="C6" s="13">
        <v>0.95</v>
      </c>
      <c r="D6" s="13">
        <v>1</v>
      </c>
      <c r="E6" s="58"/>
    </row>
    <row r="7" spans="1:5" ht="15.75" customHeight="1" x14ac:dyDescent="0.15">
      <c r="A7" s="122" t="str">
        <f>'Programs to include'!A7</f>
        <v>IFA fortification of maize</v>
      </c>
      <c r="B7" s="13">
        <v>0</v>
      </c>
      <c r="C7" s="13">
        <v>0.95</v>
      </c>
      <c r="D7" s="13">
        <v>1</v>
      </c>
      <c r="E7" s="11"/>
    </row>
    <row r="8" spans="1:5" ht="15.75" customHeight="1" x14ac:dyDescent="0.15">
      <c r="A8" s="122" t="str">
        <f>'Programs to include'!A8</f>
        <v>IFA fortification of rice</v>
      </c>
      <c r="B8" s="13">
        <v>0</v>
      </c>
      <c r="C8" s="13">
        <v>0.95</v>
      </c>
      <c r="D8" s="13">
        <v>1</v>
      </c>
      <c r="E8" s="11"/>
    </row>
    <row r="9" spans="1:5" ht="15.75" customHeight="1" x14ac:dyDescent="0.15">
      <c r="A9" s="122" t="str">
        <f>'Programs to include'!A9</f>
        <v>IFA fortification of wheat flour</v>
      </c>
      <c r="B9" s="13">
        <v>0</v>
      </c>
      <c r="C9" s="13">
        <v>0.95</v>
      </c>
      <c r="D9" s="13">
        <v>1</v>
      </c>
      <c r="E9" s="11"/>
    </row>
    <row r="10" spans="1:5" ht="15.75" customHeight="1" x14ac:dyDescent="0.15">
      <c r="A10" s="122" t="str">
        <f>'Programs to include'!A10</f>
        <v>IFAS not poor: community</v>
      </c>
      <c r="B10" s="13">
        <v>0</v>
      </c>
      <c r="C10" s="13">
        <v>0.95</v>
      </c>
      <c r="D10" s="13">
        <v>1</v>
      </c>
    </row>
    <row r="11" spans="1:5" ht="15.75" customHeight="1" x14ac:dyDescent="0.15">
      <c r="A11" s="122" t="str">
        <f>'Programs to include'!A11</f>
        <v>IFAS not poor: community (malaria area)</v>
      </c>
      <c r="B11" s="13">
        <v>0</v>
      </c>
      <c r="C11" s="13">
        <v>0.95</v>
      </c>
      <c r="D11" s="13">
        <v>1</v>
      </c>
    </row>
    <row r="12" spans="1:5" ht="15.75" customHeight="1" x14ac:dyDescent="0.15">
      <c r="A12" s="122" t="str">
        <f>'Programs to include'!A12</f>
        <v>IFAS not poor: hospital</v>
      </c>
      <c r="B12" s="13">
        <v>0</v>
      </c>
      <c r="C12" s="13">
        <v>0.95</v>
      </c>
      <c r="D12" s="13">
        <v>1</v>
      </c>
    </row>
    <row r="13" spans="1:5" ht="15.75" customHeight="1" x14ac:dyDescent="0.15">
      <c r="A13" s="122" t="str">
        <f>'Programs to include'!A13</f>
        <v>IFAS not poor: hospital (malaria area)</v>
      </c>
      <c r="B13" s="13">
        <v>0</v>
      </c>
      <c r="C13" s="13">
        <v>0.95</v>
      </c>
      <c r="D13" s="13">
        <v>1</v>
      </c>
    </row>
    <row r="14" spans="1:5" ht="15.75" customHeight="1" x14ac:dyDescent="0.15">
      <c r="A14" s="122" t="str">
        <f>'Programs to include'!A14</f>
        <v>IFAS not poor: retailer</v>
      </c>
      <c r="B14" s="13">
        <v>0</v>
      </c>
      <c r="C14" s="13">
        <v>0.95</v>
      </c>
      <c r="D14" s="13">
        <v>1</v>
      </c>
    </row>
    <row r="15" spans="1:5" ht="15.75" customHeight="1" x14ac:dyDescent="0.15">
      <c r="A15" s="122" t="str">
        <f>'Programs to include'!A15</f>
        <v>IFAS not poor: retailer (malaria area)</v>
      </c>
      <c r="B15" s="13">
        <v>0</v>
      </c>
      <c r="C15" s="13">
        <v>0.95</v>
      </c>
      <c r="D15" s="13">
        <v>1</v>
      </c>
    </row>
    <row r="16" spans="1:5" ht="15.75" customHeight="1" x14ac:dyDescent="0.15">
      <c r="A16" s="122" t="str">
        <f>'Programs to include'!A16</f>
        <v>IFAS not poor: school</v>
      </c>
      <c r="B16" s="13">
        <v>0</v>
      </c>
      <c r="C16" s="13">
        <v>0.95</v>
      </c>
      <c r="D16" s="13">
        <v>1</v>
      </c>
    </row>
    <row r="17" spans="1:5" ht="15.75" customHeight="1" x14ac:dyDescent="0.15">
      <c r="A17" s="122" t="str">
        <f>'Programs to include'!A17</f>
        <v>IFAS not poor: school (malaria area)</v>
      </c>
      <c r="B17" s="13">
        <v>0</v>
      </c>
      <c r="C17" s="13">
        <v>0.95</v>
      </c>
      <c r="D17" s="13">
        <v>1</v>
      </c>
    </row>
    <row r="18" spans="1:5" ht="15.75" customHeight="1" x14ac:dyDescent="0.15">
      <c r="A18" s="122" t="str">
        <f>'Programs to include'!A18</f>
        <v>IFAS poor: community</v>
      </c>
      <c r="B18" s="13">
        <v>0</v>
      </c>
      <c r="C18" s="13">
        <v>0.95</v>
      </c>
      <c r="D18" s="13">
        <v>1</v>
      </c>
    </row>
    <row r="19" spans="1:5" ht="15.75" customHeight="1" x14ac:dyDescent="0.15">
      <c r="A19" s="122" t="str">
        <f>'Programs to include'!A19</f>
        <v>IFAS poor: community (malaria area)</v>
      </c>
      <c r="B19" s="13">
        <v>0</v>
      </c>
      <c r="C19" s="13">
        <v>0.95</v>
      </c>
      <c r="D19" s="13">
        <v>1</v>
      </c>
    </row>
    <row r="20" spans="1:5" ht="15.75" customHeight="1" x14ac:dyDescent="0.15">
      <c r="A20" s="122" t="str">
        <f>'Programs to include'!A20</f>
        <v>IFAS poor: hospital</v>
      </c>
      <c r="B20" s="13">
        <v>0</v>
      </c>
      <c r="C20" s="13">
        <v>0.95</v>
      </c>
      <c r="D20" s="13">
        <v>1</v>
      </c>
    </row>
    <row r="21" spans="1:5" ht="15.75" customHeight="1" x14ac:dyDescent="0.15">
      <c r="A21" s="122" t="str">
        <f>'Programs to include'!A21</f>
        <v>IFAS poor: hospital (malaria area)</v>
      </c>
      <c r="B21" s="13">
        <v>0</v>
      </c>
      <c r="C21" s="13">
        <v>0.95</v>
      </c>
      <c r="D21" s="13">
        <v>1</v>
      </c>
    </row>
    <row r="22" spans="1:5" ht="15.75" customHeight="1" x14ac:dyDescent="0.15">
      <c r="A22" s="122" t="str">
        <f>'Programs to include'!A22</f>
        <v>IFAS poor: school</v>
      </c>
      <c r="B22" s="13">
        <v>0</v>
      </c>
      <c r="C22" s="13">
        <v>0.95</v>
      </c>
      <c r="D22" s="13">
        <v>1</v>
      </c>
    </row>
    <row r="23" spans="1:5" ht="15.75" customHeight="1" x14ac:dyDescent="0.15">
      <c r="A23" s="122" t="str">
        <f>'Programs to include'!A23</f>
        <v>IFAS poor: school (malaria area)</v>
      </c>
      <c r="B23" s="13">
        <v>0</v>
      </c>
      <c r="C23" s="13">
        <v>0.95</v>
      </c>
      <c r="D23" s="13">
        <v>1</v>
      </c>
    </row>
    <row r="24" spans="1:5" ht="15.75" customHeight="1" x14ac:dyDescent="0.15">
      <c r="A24" s="122" t="str">
        <f>'Programs to include'!A24</f>
        <v>IPTp</v>
      </c>
      <c r="B24" s="13">
        <v>0</v>
      </c>
      <c r="C24" s="13">
        <v>0.95</v>
      </c>
      <c r="D24" s="13">
        <v>1</v>
      </c>
    </row>
    <row r="25" spans="1:5" ht="15.75" customHeight="1" x14ac:dyDescent="0.15">
      <c r="A25" s="122" t="str">
        <f>'Programs to include'!A25</f>
        <v>Iron and folic acid supplementation for pregnant women</v>
      </c>
      <c r="B25" s="13">
        <v>0</v>
      </c>
      <c r="C25" s="13">
        <v>0.95</v>
      </c>
      <c r="D25" s="13">
        <v>1</v>
      </c>
      <c r="E25" s="4"/>
    </row>
    <row r="26" spans="1:5" ht="15.75" customHeight="1" x14ac:dyDescent="0.15">
      <c r="A26" s="122" t="str">
        <f>'Programs to include'!A26</f>
        <v>Iron and folic acid supplementation for pregnant women (malaria area)</v>
      </c>
      <c r="B26" s="13">
        <v>0</v>
      </c>
      <c r="C26" s="13">
        <v>0.95</v>
      </c>
      <c r="D26" s="13">
        <v>1</v>
      </c>
      <c r="E26" s="4"/>
    </row>
    <row r="27" spans="1:5" ht="15.75" customHeight="1" x14ac:dyDescent="0.15">
      <c r="A27" s="122" t="str">
        <f>'Programs to include'!A27</f>
        <v>Iron and iodine fortification of salt</v>
      </c>
      <c r="B27" s="13">
        <v>0</v>
      </c>
      <c r="C27" s="13">
        <v>0.95</v>
      </c>
      <c r="D27" s="13">
        <v>1</v>
      </c>
      <c r="E27" s="4"/>
    </row>
    <row r="28" spans="1:5" ht="15.75" customHeight="1" x14ac:dyDescent="0.15">
      <c r="A28" s="122" t="str">
        <f>'Programs to include'!A28</f>
        <v>Iron fortification of maize</v>
      </c>
      <c r="B28" s="13">
        <v>0</v>
      </c>
      <c r="C28" s="13">
        <v>0.95</v>
      </c>
      <c r="D28" s="13">
        <v>1</v>
      </c>
      <c r="E28" s="4"/>
    </row>
    <row r="29" spans="1:5" ht="15.75" customHeight="1" x14ac:dyDescent="0.15">
      <c r="A29" s="122" t="str">
        <f>'Programs to include'!A29</f>
        <v>Iron fortification of rice</v>
      </c>
      <c r="B29" s="13">
        <v>0</v>
      </c>
      <c r="C29" s="13">
        <v>0.95</v>
      </c>
      <c r="D29" s="13">
        <v>1</v>
      </c>
      <c r="E29" s="4"/>
    </row>
    <row r="30" spans="1:5" ht="15.75" customHeight="1" x14ac:dyDescent="0.15">
      <c r="A30" s="122" t="str">
        <f>'Programs to include'!A30</f>
        <v>Iron fortification of wheat flour</v>
      </c>
      <c r="B30" s="13">
        <v>0</v>
      </c>
      <c r="C30" s="13">
        <v>0.95</v>
      </c>
      <c r="D30" s="13">
        <v>1</v>
      </c>
      <c r="E30" s="4"/>
    </row>
    <row r="31" spans="1:5" ht="15.75" customHeight="1" x14ac:dyDescent="0.15">
      <c r="A31" s="122" t="str">
        <f>'Programs to include'!A31</f>
        <v>Long-lasting insecticide-treated bednets</v>
      </c>
      <c r="B31" s="13">
        <v>0</v>
      </c>
      <c r="C31" s="13">
        <v>0.95</v>
      </c>
      <c r="D31" s="13">
        <v>1</v>
      </c>
    </row>
    <row r="32" spans="1:5" ht="15.75" customHeight="1" x14ac:dyDescent="0.15">
      <c r="A32" s="122" t="str">
        <f>'Programs to include'!A32</f>
        <v>Mg for eclampsia</v>
      </c>
      <c r="B32" s="13">
        <v>0</v>
      </c>
      <c r="C32" s="13">
        <v>0.95</v>
      </c>
      <c r="D32" s="13">
        <v>1</v>
      </c>
    </row>
    <row r="33" spans="1:5" ht="15.75" customHeight="1" x14ac:dyDescent="0.15">
      <c r="A33" s="122" t="str">
        <f>'Programs to include'!A33</f>
        <v>Mg for pre-eclampsia</v>
      </c>
      <c r="B33" s="13">
        <v>0</v>
      </c>
      <c r="C33" s="13">
        <v>0.95</v>
      </c>
      <c r="D33" s="13">
        <v>1</v>
      </c>
    </row>
    <row r="34" spans="1:5" ht="15.75" customHeight="1" x14ac:dyDescent="0.15">
      <c r="A34" s="122" t="str">
        <f>'Programs to include'!A34</f>
        <v>Multiple micronutrient supplementation</v>
      </c>
      <c r="B34" s="13">
        <v>0</v>
      </c>
      <c r="C34" s="13">
        <v>0.95</v>
      </c>
      <c r="D34" s="13">
        <v>1</v>
      </c>
      <c r="E34" s="4"/>
    </row>
    <row r="35" spans="1:5" ht="15.75" customHeight="1" x14ac:dyDescent="0.15">
      <c r="A35" s="122" t="str">
        <f>'Programs to include'!A35</f>
        <v>Multiple micronutrient supplementation (malaria area)</v>
      </c>
      <c r="B35" s="13">
        <v>0</v>
      </c>
      <c r="C35" s="13">
        <v>0.95</v>
      </c>
      <c r="D35" s="13">
        <v>1</v>
      </c>
      <c r="E35" s="4"/>
    </row>
    <row r="36" spans="1:5" ht="15.75" customHeight="1" x14ac:dyDescent="0.15">
      <c r="A36" s="122" t="str">
        <f>'Programs to include'!A36</f>
        <v>Oral rehydration salts</v>
      </c>
      <c r="B36" s="13">
        <v>0</v>
      </c>
      <c r="C36" s="13">
        <v>0.95</v>
      </c>
      <c r="D36" s="13">
        <v>1</v>
      </c>
      <c r="E36" s="4"/>
    </row>
    <row r="37" spans="1:5" ht="15.75" customHeight="1" x14ac:dyDescent="0.15">
      <c r="A37" s="122" t="str">
        <f>'Programs to include'!A37</f>
        <v>Public provision of complementary foods</v>
      </c>
      <c r="B37" s="13">
        <v>0</v>
      </c>
      <c r="C37" s="13">
        <v>0.95</v>
      </c>
      <c r="D37" s="13">
        <v>1</v>
      </c>
      <c r="E37" s="4"/>
    </row>
    <row r="38" spans="1:5" ht="15.75" customHeight="1" x14ac:dyDescent="0.15">
      <c r="A38" s="122" t="str">
        <f>'Programs to include'!A38</f>
        <v>Public provision of complementary foods with iron</v>
      </c>
      <c r="B38" s="13">
        <v>0</v>
      </c>
      <c r="C38" s="13">
        <v>0.95</v>
      </c>
      <c r="D38" s="13">
        <v>1</v>
      </c>
      <c r="E38" s="29"/>
    </row>
    <row r="39" spans="1:5" ht="15.75" customHeight="1" x14ac:dyDescent="0.15">
      <c r="A39" s="122" t="str">
        <f>'Programs to include'!A39</f>
        <v>Public provision of complementary foods with iron (malaria area)</v>
      </c>
      <c r="B39" s="13">
        <v>0</v>
      </c>
      <c r="C39" s="13">
        <v>0.95</v>
      </c>
      <c r="D39" s="13">
        <v>1</v>
      </c>
      <c r="E39" s="4"/>
    </row>
    <row r="40" spans="1:5" ht="15.75" customHeight="1" x14ac:dyDescent="0.15">
      <c r="A40" s="122" t="str">
        <f>'Programs to include'!A40</f>
        <v>Sprinkles</v>
      </c>
      <c r="B40" s="13">
        <v>0</v>
      </c>
      <c r="C40" s="13">
        <v>0.95</v>
      </c>
      <c r="D40" s="13">
        <v>1</v>
      </c>
      <c r="E40" s="4"/>
    </row>
    <row r="41" spans="1:5" ht="15.75" customHeight="1" x14ac:dyDescent="0.15">
      <c r="A41" s="122" t="str">
        <f>'Programs to include'!A41</f>
        <v>Sprinkles (malaria area)</v>
      </c>
      <c r="B41" s="13">
        <v>0</v>
      </c>
      <c r="C41" s="13">
        <v>0.95</v>
      </c>
      <c r="D41" s="13">
        <v>1</v>
      </c>
      <c r="E41" s="4"/>
    </row>
    <row r="42" spans="1:5" ht="15.75" customHeight="1" x14ac:dyDescent="0.15">
      <c r="A42" s="122" t="str">
        <f>'Programs to include'!A42</f>
        <v>Treatment of MAM</v>
      </c>
      <c r="B42" s="13">
        <v>0</v>
      </c>
      <c r="C42" s="13">
        <v>0.95</v>
      </c>
      <c r="D42" s="13">
        <v>1</v>
      </c>
    </row>
    <row r="43" spans="1:5" ht="15.75" customHeight="1" x14ac:dyDescent="0.15">
      <c r="A43" s="122" t="str">
        <f>'Programs to include'!A43</f>
        <v>Treatment of SAM</v>
      </c>
      <c r="B43" s="13">
        <v>0</v>
      </c>
      <c r="C43" s="13">
        <v>0.95</v>
      </c>
      <c r="D43" s="13">
        <v>1</v>
      </c>
    </row>
    <row r="44" spans="1:5" ht="15.75" customHeight="1" x14ac:dyDescent="0.15">
      <c r="A44" s="122" t="str">
        <f>'Programs to include'!A44</f>
        <v>Vitamin A supplementation</v>
      </c>
      <c r="B44" s="13">
        <v>0</v>
      </c>
      <c r="C44" s="13">
        <v>0.95</v>
      </c>
      <c r="D44" s="13">
        <v>1</v>
      </c>
    </row>
    <row r="45" spans="1:5" ht="15.75" customHeight="1" x14ac:dyDescent="0.15">
      <c r="A45" s="122" t="str">
        <f>'Programs to include'!A45</f>
        <v>WASH: Handwashing</v>
      </c>
      <c r="B45" s="13">
        <v>0</v>
      </c>
      <c r="C45" s="13">
        <v>0.95</v>
      </c>
      <c r="D45" s="13">
        <v>1</v>
      </c>
    </row>
    <row r="46" spans="1:5" ht="15.75" customHeight="1" x14ac:dyDescent="0.15">
      <c r="A46" s="122" t="str">
        <f>'Programs to include'!A46</f>
        <v>WASH: Hygenic disposal</v>
      </c>
      <c r="B46" s="13">
        <v>0</v>
      </c>
      <c r="C46" s="13">
        <v>0.95</v>
      </c>
      <c r="D46" s="13">
        <v>1</v>
      </c>
    </row>
    <row r="47" spans="1:5" ht="15.75" customHeight="1" x14ac:dyDescent="0.15">
      <c r="A47" s="122" t="str">
        <f>'Programs to include'!A47</f>
        <v>WASH: Improved sanitation</v>
      </c>
      <c r="B47" s="13">
        <v>0</v>
      </c>
      <c r="C47" s="13">
        <v>0.95</v>
      </c>
      <c r="D47" s="13">
        <v>1</v>
      </c>
    </row>
    <row r="48" spans="1:5" ht="15.75" customHeight="1" x14ac:dyDescent="0.15">
      <c r="A48" s="122" t="str">
        <f>'Programs to include'!A48</f>
        <v>WASH: Improved water source</v>
      </c>
      <c r="B48" s="13">
        <v>0</v>
      </c>
      <c r="C48" s="13">
        <v>0.95</v>
      </c>
      <c r="D48" s="13">
        <v>1</v>
      </c>
    </row>
    <row r="49" spans="1:4" ht="15.75" customHeight="1" x14ac:dyDescent="0.15">
      <c r="A49" s="122" t="str">
        <f>'Programs to include'!A49</f>
        <v>WASH: Piped water</v>
      </c>
      <c r="B49" s="13">
        <v>0</v>
      </c>
      <c r="C49" s="13">
        <v>0.95</v>
      </c>
      <c r="D49" s="13">
        <v>1</v>
      </c>
    </row>
    <row r="50" spans="1:4" ht="15.75" customHeight="1" x14ac:dyDescent="0.15">
      <c r="A50" s="122" t="str">
        <f>'Programs to include'!A50</f>
        <v>Zinc for treatment + ORS</v>
      </c>
      <c r="B50" s="13">
        <v>0</v>
      </c>
      <c r="C50" s="13">
        <v>0.95</v>
      </c>
      <c r="D50" s="13">
        <v>1</v>
      </c>
    </row>
    <row r="51" spans="1:4" ht="15.75" customHeight="1" x14ac:dyDescent="0.15">
      <c r="A51" s="122" t="str">
        <f>'Programs to include'!A51</f>
        <v>Zinc supplementation</v>
      </c>
      <c r="B51" s="13">
        <v>0</v>
      </c>
      <c r="C51" s="13">
        <v>0.95</v>
      </c>
      <c r="D51" s="13">
        <v>1</v>
      </c>
    </row>
    <row r="52" spans="1:4" s="10" customFormat="1" ht="15.75" customHeight="1" x14ac:dyDescent="0.15">
      <c r="A52" s="122" t="str">
        <f>'Programs to include'!A52</f>
        <v>IYCF 1</v>
      </c>
      <c r="B52" s="13">
        <v>0</v>
      </c>
      <c r="C52" s="13">
        <v>0.95</v>
      </c>
      <c r="D52" s="13" t="s">
        <v>268</v>
      </c>
    </row>
    <row r="53" spans="1:4" ht="15.75" customHeight="1" x14ac:dyDescent="0.15">
      <c r="A53" s="122" t="str">
        <f>'Programs to include'!A53</f>
        <v>IYCF 2</v>
      </c>
      <c r="B53" s="13">
        <v>0</v>
      </c>
      <c r="C53" s="13">
        <v>0.95</v>
      </c>
      <c r="D53" s="13" t="s">
        <v>268</v>
      </c>
    </row>
    <row r="54" spans="1:4" ht="15.75" customHeight="1" x14ac:dyDescent="0.15">
      <c r="A54" s="122" t="str">
        <f>'Programs to include'!A54</f>
        <v>IYCF 3</v>
      </c>
      <c r="B54" s="13">
        <v>0</v>
      </c>
      <c r="C54" s="13">
        <v>0.95</v>
      </c>
      <c r="D54" s="1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115</v>
      </c>
      <c r="H1" s="9" t="s">
        <v>116</v>
      </c>
      <c r="I1" s="9" t="s">
        <v>117</v>
      </c>
      <c r="J1" s="9" t="s">
        <v>118</v>
      </c>
    </row>
    <row r="2" spans="1:10" ht="15.75" customHeight="1" x14ac:dyDescent="0.15">
      <c r="A2" s="9" t="s">
        <v>217</v>
      </c>
      <c r="B2" s="79">
        <v>7.0000000000000001E-3</v>
      </c>
      <c r="C2" s="12">
        <v>0</v>
      </c>
      <c r="D2" s="12">
        <v>0</v>
      </c>
      <c r="E2" s="12">
        <v>0</v>
      </c>
      <c r="F2" s="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9" t="s">
        <v>15</v>
      </c>
      <c r="B3" s="79">
        <v>0.19900000000000001</v>
      </c>
      <c r="C3" s="12">
        <v>0</v>
      </c>
      <c r="D3" s="12">
        <v>0</v>
      </c>
      <c r="E3" s="12">
        <v>0</v>
      </c>
      <c r="F3" s="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9" t="s">
        <v>16</v>
      </c>
      <c r="B4" s="79">
        <v>5.8999999999999997E-2</v>
      </c>
      <c r="C4" s="12">
        <v>0</v>
      </c>
      <c r="D4" s="12">
        <v>0</v>
      </c>
      <c r="E4" s="12">
        <v>0</v>
      </c>
      <c r="F4" s="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9" t="s">
        <v>18</v>
      </c>
      <c r="B5" s="79">
        <v>0.22900000000000001</v>
      </c>
      <c r="C5" s="12">
        <v>0</v>
      </c>
      <c r="D5" s="12">
        <v>0</v>
      </c>
      <c r="E5" s="12">
        <v>0</v>
      </c>
      <c r="F5" s="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9" t="s">
        <v>21</v>
      </c>
      <c r="B6" s="79">
        <v>0.29699999999999999</v>
      </c>
      <c r="C6" s="12">
        <v>0</v>
      </c>
      <c r="D6" s="12">
        <v>0</v>
      </c>
      <c r="E6" s="12">
        <v>0</v>
      </c>
      <c r="F6" s="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9" t="s">
        <v>22</v>
      </c>
      <c r="B7" s="79">
        <v>6.0000000000000001E-3</v>
      </c>
      <c r="C7" s="12">
        <v>0</v>
      </c>
      <c r="D7" s="12">
        <v>0</v>
      </c>
      <c r="E7" s="12">
        <v>0</v>
      </c>
      <c r="F7" s="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9" t="s">
        <v>43</v>
      </c>
      <c r="B8" s="79">
        <v>0.127</v>
      </c>
      <c r="C8" s="12">
        <v>0</v>
      </c>
      <c r="D8" s="12">
        <v>0</v>
      </c>
      <c r="E8" s="12">
        <v>0</v>
      </c>
      <c r="F8" s="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9" t="s">
        <v>24</v>
      </c>
      <c r="B9" s="79">
        <v>7.5999999999999998E-2</v>
      </c>
      <c r="C9" s="12">
        <v>0</v>
      </c>
      <c r="D9" s="12">
        <v>0</v>
      </c>
      <c r="E9" s="12">
        <v>0</v>
      </c>
      <c r="F9" s="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9" t="s">
        <v>213</v>
      </c>
      <c r="B10" s="79">
        <v>0</v>
      </c>
      <c r="C10" s="79">
        <f>14.81% * 0.2</f>
        <v>2.9620000000000004E-2</v>
      </c>
      <c r="D10" s="79">
        <v>0.14810000000000001</v>
      </c>
      <c r="E10" s="79">
        <v>0.14810000000000001</v>
      </c>
      <c r="F10" s="79">
        <v>0.14810000000000001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9" t="s">
        <v>216</v>
      </c>
      <c r="B11" s="79">
        <v>0</v>
      </c>
      <c r="C11" s="79">
        <v>0</v>
      </c>
      <c r="D11" s="79">
        <v>0</v>
      </c>
      <c r="E11" s="79">
        <v>0</v>
      </c>
      <c r="F11" s="79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9" t="s">
        <v>28</v>
      </c>
      <c r="B12" s="79">
        <v>0</v>
      </c>
      <c r="C12" s="79">
        <v>0.2883</v>
      </c>
      <c r="D12" s="79">
        <v>0.2883</v>
      </c>
      <c r="E12" s="79">
        <v>0.2883</v>
      </c>
      <c r="F12" s="79">
        <v>0.2883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9" t="s">
        <v>29</v>
      </c>
      <c r="B13" s="79">
        <v>0</v>
      </c>
      <c r="C13" s="79">
        <v>4.1000000000000002E-2</v>
      </c>
      <c r="D13" s="79">
        <v>4.1000000000000002E-2</v>
      </c>
      <c r="E13" s="79">
        <v>4.1000000000000002E-2</v>
      </c>
      <c r="F13" s="79">
        <v>4.1000000000000002E-2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9" t="s">
        <v>30</v>
      </c>
      <c r="B14" s="12">
        <v>0</v>
      </c>
      <c r="C14" s="79">
        <v>5.0099999999999999E-2</v>
      </c>
      <c r="D14" s="79">
        <v>5.0099999999999999E-2</v>
      </c>
      <c r="E14" s="79">
        <v>5.0099999999999999E-2</v>
      </c>
      <c r="F14" s="79">
        <v>5.0099999999999999E-2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9" t="s">
        <v>31</v>
      </c>
      <c r="B15" s="12">
        <v>0</v>
      </c>
      <c r="C15" s="79">
        <v>6.0000000000000001E-3</v>
      </c>
      <c r="D15" s="79">
        <v>6.0000000000000001E-3</v>
      </c>
      <c r="E15" s="79">
        <v>6.0000000000000001E-3</v>
      </c>
      <c r="F15" s="79">
        <v>6.0000000000000001E-3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9" t="s">
        <v>32</v>
      </c>
      <c r="B16" s="12">
        <v>0</v>
      </c>
      <c r="C16" s="79">
        <v>0.01</v>
      </c>
      <c r="D16" s="79">
        <v>0.01</v>
      </c>
      <c r="E16" s="79">
        <v>0.01</v>
      </c>
      <c r="F16" s="79">
        <v>0.01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9" t="s">
        <v>33</v>
      </c>
      <c r="B17" s="12">
        <v>0</v>
      </c>
      <c r="C17" s="79">
        <v>0</v>
      </c>
      <c r="D17" s="79">
        <v>0</v>
      </c>
      <c r="E17" s="79">
        <v>0</v>
      </c>
      <c r="F17" s="79">
        <v>0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9" t="s">
        <v>34</v>
      </c>
      <c r="B18" s="12">
        <v>0</v>
      </c>
      <c r="C18" s="79">
        <v>0.14510000000000001</v>
      </c>
      <c r="D18" s="79">
        <v>0.14510000000000001</v>
      </c>
      <c r="E18" s="79">
        <v>0.14510000000000001</v>
      </c>
      <c r="F18" s="79">
        <v>0.14510000000000001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9" t="s">
        <v>35</v>
      </c>
      <c r="B19" s="12">
        <v>0</v>
      </c>
      <c r="C19" s="79">
        <v>0.31130000000000002</v>
      </c>
      <c r="D19" s="79">
        <v>0.31130000000000002</v>
      </c>
      <c r="E19" s="79">
        <v>0.31130000000000002</v>
      </c>
      <c r="F19" s="79">
        <v>0.31130000000000002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9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80">
        <v>2.5899999999999999E-2</v>
      </c>
      <c r="H20" s="80">
        <v>2.5899999999999999E-2</v>
      </c>
      <c r="I20" s="80">
        <v>2.5899999999999999E-2</v>
      </c>
      <c r="J20" s="80">
        <v>2.5899999999999999E-2</v>
      </c>
    </row>
    <row r="21" spans="1:10" ht="15.75" customHeight="1" x14ac:dyDescent="0.15">
      <c r="A21" s="9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80">
        <v>7.1000000000000004E-3</v>
      </c>
      <c r="H21" s="80">
        <v>7.1000000000000004E-3</v>
      </c>
      <c r="I21" s="80">
        <v>7.1000000000000004E-3</v>
      </c>
      <c r="J21" s="80">
        <v>7.1000000000000004E-3</v>
      </c>
    </row>
    <row r="22" spans="1:10" ht="15.75" customHeight="1" x14ac:dyDescent="0.15">
      <c r="A22" s="9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80">
        <v>0.25590000000000002</v>
      </c>
      <c r="H22" s="80">
        <v>0.25590000000000002</v>
      </c>
      <c r="I22" s="80">
        <v>0.25590000000000002</v>
      </c>
      <c r="J22" s="80">
        <v>0.25590000000000002</v>
      </c>
    </row>
    <row r="23" spans="1:10" ht="15.75" customHeight="1" x14ac:dyDescent="0.15">
      <c r="A23" s="9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80">
        <v>0.1464</v>
      </c>
      <c r="H23" s="80">
        <v>0.1464</v>
      </c>
      <c r="I23" s="80">
        <v>0.1464</v>
      </c>
      <c r="J23" s="80">
        <v>0.1464</v>
      </c>
    </row>
    <row r="24" spans="1:10" ht="15.75" customHeight="1" x14ac:dyDescent="0.15">
      <c r="A24" s="9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80">
        <v>1.7600000000000001E-2</v>
      </c>
      <c r="H24" s="80">
        <v>1.7600000000000001E-2</v>
      </c>
      <c r="I24" s="80">
        <v>1.7600000000000001E-2</v>
      </c>
      <c r="J24" s="80">
        <v>1.7600000000000001E-2</v>
      </c>
    </row>
    <row r="25" spans="1:10" ht="15.75" customHeight="1" x14ac:dyDescent="0.15">
      <c r="A25" s="9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80">
        <v>1.8100000000000002E-2</v>
      </c>
      <c r="H25" s="80">
        <v>1.8100000000000002E-2</v>
      </c>
      <c r="I25" s="80">
        <v>1.8100000000000002E-2</v>
      </c>
      <c r="J25" s="80">
        <v>1.8100000000000002E-2</v>
      </c>
    </row>
    <row r="26" spans="1:10" ht="15.75" customHeight="1" x14ac:dyDescent="0.15">
      <c r="A26" s="9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80">
        <v>1.14E-2</v>
      </c>
      <c r="H26" s="80">
        <v>1.14E-2</v>
      </c>
      <c r="I26" s="80">
        <v>1.14E-2</v>
      </c>
      <c r="J26" s="80">
        <v>1.14E-2</v>
      </c>
    </row>
    <row r="27" spans="1:10" ht="15.75" customHeight="1" x14ac:dyDescent="0.15">
      <c r="A27" s="9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80">
        <v>0.15129999999999999</v>
      </c>
      <c r="H27" s="80">
        <v>0.15129999999999999</v>
      </c>
      <c r="I27" s="80">
        <v>0.15129999999999999</v>
      </c>
      <c r="J27" s="80">
        <v>0.15129999999999999</v>
      </c>
    </row>
    <row r="28" spans="1:10" ht="15.75" customHeight="1" x14ac:dyDescent="0.15">
      <c r="A28" s="9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80">
        <v>0.36630000000000001</v>
      </c>
      <c r="H28" s="80">
        <v>0.36630000000000001</v>
      </c>
      <c r="I28" s="80">
        <v>0.36630000000000001</v>
      </c>
      <c r="J28" s="80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B9"/>
  <sheetViews>
    <sheetView workbookViewId="0">
      <selection activeCell="A2" sqref="A2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9" t="s">
        <v>203</v>
      </c>
      <c r="B1" s="9"/>
    </row>
    <row r="2" spans="1:2" x14ac:dyDescent="0.15">
      <c r="A2" s="122" t="s">
        <v>185</v>
      </c>
    </row>
    <row r="3" spans="1:2" x14ac:dyDescent="0.15">
      <c r="A3" s="122" t="s">
        <v>119</v>
      </c>
    </row>
    <row r="4" spans="1:2" x14ac:dyDescent="0.15">
      <c r="A4" s="4" t="s">
        <v>78</v>
      </c>
    </row>
    <row r="5" spans="1:2" x14ac:dyDescent="0.15">
      <c r="A5" t="s">
        <v>260</v>
      </c>
    </row>
    <row r="6" spans="1:2" x14ac:dyDescent="0.15">
      <c r="A6" t="s">
        <v>259</v>
      </c>
    </row>
    <row r="7" spans="1:2" x14ac:dyDescent="0.15">
      <c r="A7" t="s">
        <v>258</v>
      </c>
    </row>
    <row r="8" spans="1:2" x14ac:dyDescent="0.15">
      <c r="A8" t="s">
        <v>256</v>
      </c>
    </row>
    <row r="9" spans="1:2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tabSelected="1" topLeftCell="A24" workbookViewId="0">
      <selection activeCell="B48" sqref="B48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9" t="s">
        <v>251</v>
      </c>
    </row>
    <row r="2" spans="1:2" x14ac:dyDescent="0.15">
      <c r="A2" s="122" t="s">
        <v>55</v>
      </c>
      <c r="B2" s="122"/>
    </row>
    <row r="3" spans="1:2" x14ac:dyDescent="0.15">
      <c r="A3" s="124" t="s">
        <v>266</v>
      </c>
      <c r="B3" s="122"/>
    </row>
    <row r="4" spans="1:2" x14ac:dyDescent="0.15">
      <c r="A4" s="4" t="s">
        <v>263</v>
      </c>
      <c r="B4" s="122"/>
    </row>
    <row r="5" spans="1:2" x14ac:dyDescent="0.15">
      <c r="A5" s="4" t="s">
        <v>143</v>
      </c>
      <c r="B5" s="122"/>
    </row>
    <row r="6" spans="1:2" x14ac:dyDescent="0.15">
      <c r="A6" s="122" t="s">
        <v>185</v>
      </c>
      <c r="B6" s="122"/>
    </row>
    <row r="7" spans="1:2" x14ac:dyDescent="0.15">
      <c r="A7" s="11" t="s">
        <v>145</v>
      </c>
      <c r="B7" s="122"/>
    </row>
    <row r="8" spans="1:2" x14ac:dyDescent="0.15">
      <c r="A8" s="11" t="s">
        <v>146</v>
      </c>
      <c r="B8" s="122"/>
    </row>
    <row r="9" spans="1:2" x14ac:dyDescent="0.15">
      <c r="A9" s="11" t="s">
        <v>144</v>
      </c>
      <c r="B9" s="122"/>
    </row>
    <row r="10" spans="1:2" x14ac:dyDescent="0.15">
      <c r="A10" s="122" t="s">
        <v>124</v>
      </c>
      <c r="B10" s="122"/>
    </row>
    <row r="11" spans="1:2" x14ac:dyDescent="0.15">
      <c r="A11" s="122" t="s">
        <v>132</v>
      </c>
      <c r="B11" s="122"/>
    </row>
    <row r="12" spans="1:2" x14ac:dyDescent="0.15">
      <c r="A12" s="122" t="s">
        <v>125</v>
      </c>
      <c r="B12" s="122"/>
    </row>
    <row r="13" spans="1:2" x14ac:dyDescent="0.15">
      <c r="A13" s="122" t="s">
        <v>133</v>
      </c>
      <c r="B13" s="122"/>
    </row>
    <row r="14" spans="1:2" x14ac:dyDescent="0.15">
      <c r="A14" s="122" t="s">
        <v>126</v>
      </c>
      <c r="B14" s="122"/>
    </row>
    <row r="15" spans="1:2" x14ac:dyDescent="0.15">
      <c r="A15" s="122" t="s">
        <v>134</v>
      </c>
      <c r="B15" s="122"/>
    </row>
    <row r="16" spans="1:2" x14ac:dyDescent="0.15">
      <c r="A16" s="122" t="s">
        <v>123</v>
      </c>
      <c r="B16" s="122"/>
    </row>
    <row r="17" spans="1:2" x14ac:dyDescent="0.15">
      <c r="A17" s="122" t="s">
        <v>131</v>
      </c>
      <c r="B17" s="122"/>
    </row>
    <row r="18" spans="1:2" x14ac:dyDescent="0.15">
      <c r="A18" s="122" t="s">
        <v>121</v>
      </c>
      <c r="B18" s="122"/>
    </row>
    <row r="19" spans="1:2" x14ac:dyDescent="0.15">
      <c r="A19" s="122" t="s">
        <v>129</v>
      </c>
      <c r="B19" s="122"/>
    </row>
    <row r="20" spans="1:2" x14ac:dyDescent="0.15">
      <c r="A20" s="122" t="s">
        <v>122</v>
      </c>
      <c r="B20" s="122"/>
    </row>
    <row r="21" spans="1:2" x14ac:dyDescent="0.15">
      <c r="A21" s="122" t="s">
        <v>130</v>
      </c>
      <c r="B21" s="122"/>
    </row>
    <row r="22" spans="1:2" x14ac:dyDescent="0.15">
      <c r="A22" s="122" t="s">
        <v>120</v>
      </c>
      <c r="B22" s="122"/>
    </row>
    <row r="23" spans="1:2" x14ac:dyDescent="0.15">
      <c r="A23" s="122" t="s">
        <v>128</v>
      </c>
      <c r="B23" s="122"/>
    </row>
    <row r="24" spans="1:2" x14ac:dyDescent="0.15">
      <c r="A24" s="122" t="s">
        <v>119</v>
      </c>
      <c r="B24" s="122"/>
    </row>
    <row r="25" spans="1:2" x14ac:dyDescent="0.15">
      <c r="A25" s="4" t="s">
        <v>77</v>
      </c>
      <c r="B25" s="122"/>
    </row>
    <row r="26" spans="1:2" x14ac:dyDescent="0.15">
      <c r="A26" s="4" t="s">
        <v>139</v>
      </c>
      <c r="B26" s="122"/>
    </row>
    <row r="27" spans="1:2" x14ac:dyDescent="0.15">
      <c r="A27" s="4" t="s">
        <v>97</v>
      </c>
      <c r="B27" s="122"/>
    </row>
    <row r="28" spans="1:2" s="10" customFormat="1" x14ac:dyDescent="0.15">
      <c r="A28" s="116" t="s">
        <v>81</v>
      </c>
      <c r="B28" s="123"/>
    </row>
    <row r="29" spans="1:2" s="10" customFormat="1" x14ac:dyDescent="0.15">
      <c r="A29" s="116" t="s">
        <v>82</v>
      </c>
      <c r="B29" s="123"/>
    </row>
    <row r="30" spans="1:2" s="10" customFormat="1" x14ac:dyDescent="0.15">
      <c r="A30" s="116" t="s">
        <v>80</v>
      </c>
      <c r="B30" s="123"/>
    </row>
    <row r="31" spans="1:2" x14ac:dyDescent="0.15">
      <c r="A31" s="4" t="s">
        <v>78</v>
      </c>
      <c r="B31" s="122"/>
    </row>
    <row r="32" spans="1:2" x14ac:dyDescent="0.15">
      <c r="A32" s="4" t="s">
        <v>265</v>
      </c>
      <c r="B32" s="122"/>
    </row>
    <row r="33" spans="1:2" x14ac:dyDescent="0.15">
      <c r="A33" s="4" t="s">
        <v>264</v>
      </c>
      <c r="B33" s="122"/>
    </row>
    <row r="34" spans="1:2" x14ac:dyDescent="0.15">
      <c r="A34" s="122" t="s">
        <v>135</v>
      </c>
      <c r="B34" s="122"/>
    </row>
    <row r="35" spans="1:2" x14ac:dyDescent="0.15">
      <c r="A35" s="122" t="s">
        <v>138</v>
      </c>
      <c r="B35" s="122"/>
    </row>
    <row r="36" spans="1:2" x14ac:dyDescent="0.15">
      <c r="A36" s="122" t="s">
        <v>261</v>
      </c>
      <c r="B36" s="122"/>
    </row>
    <row r="37" spans="1:2" x14ac:dyDescent="0.15">
      <c r="A37" s="4" t="s">
        <v>127</v>
      </c>
      <c r="B37" s="122" t="s">
        <v>165</v>
      </c>
    </row>
    <row r="38" spans="1:2" x14ac:dyDescent="0.15">
      <c r="A38" s="4" t="s">
        <v>75</v>
      </c>
      <c r="B38" s="122" t="s">
        <v>165</v>
      </c>
    </row>
    <row r="39" spans="1:2" x14ac:dyDescent="0.15">
      <c r="A39" s="4" t="s">
        <v>136</v>
      </c>
      <c r="B39" s="122"/>
    </row>
    <row r="40" spans="1:2" x14ac:dyDescent="0.15">
      <c r="A40" s="4" t="s">
        <v>74</v>
      </c>
      <c r="B40" s="122"/>
    </row>
    <row r="41" spans="1:2" x14ac:dyDescent="0.15">
      <c r="A41" s="29" t="s">
        <v>137</v>
      </c>
      <c r="B41" s="122"/>
    </row>
    <row r="42" spans="1:2" x14ac:dyDescent="0.15">
      <c r="A42" s="4" t="s">
        <v>151</v>
      </c>
      <c r="B42" s="122"/>
    </row>
    <row r="43" spans="1:2" x14ac:dyDescent="0.15">
      <c r="A43" s="4" t="s">
        <v>152</v>
      </c>
      <c r="B43" s="122"/>
    </row>
    <row r="44" spans="1:2" x14ac:dyDescent="0.15">
      <c r="A44" s="4" t="s">
        <v>47</v>
      </c>
      <c r="B44" s="122"/>
    </row>
    <row r="45" spans="1:2" x14ac:dyDescent="0.15">
      <c r="A45" s="122" t="s">
        <v>260</v>
      </c>
      <c r="B45" s="122"/>
    </row>
    <row r="46" spans="1:2" x14ac:dyDescent="0.15">
      <c r="A46" s="122" t="s">
        <v>259</v>
      </c>
      <c r="B46" s="122"/>
    </row>
    <row r="47" spans="1:2" x14ac:dyDescent="0.15">
      <c r="A47" s="122" t="s">
        <v>258</v>
      </c>
      <c r="B47" s="122"/>
    </row>
    <row r="48" spans="1:2" x14ac:dyDescent="0.15">
      <c r="A48" s="122" t="s">
        <v>256</v>
      </c>
      <c r="B48" s="122"/>
    </row>
    <row r="49" spans="1:2" x14ac:dyDescent="0.15">
      <c r="A49" s="122" t="s">
        <v>257</v>
      </c>
      <c r="B49" s="122"/>
    </row>
    <row r="50" spans="1:2" x14ac:dyDescent="0.15">
      <c r="A50" s="122" t="s">
        <v>262</v>
      </c>
      <c r="B50" s="122"/>
    </row>
    <row r="51" spans="1:2" x14ac:dyDescent="0.15">
      <c r="A51" s="4" t="s">
        <v>140</v>
      </c>
      <c r="B51" s="122"/>
    </row>
    <row r="52" spans="1:2" x14ac:dyDescent="0.15">
      <c r="A52" s="125" t="s">
        <v>161</v>
      </c>
      <c r="B52" s="122"/>
    </row>
    <row r="53" spans="1:2" x14ac:dyDescent="0.15">
      <c r="A53" s="125" t="s">
        <v>162</v>
      </c>
      <c r="B53" s="122"/>
    </row>
    <row r="54" spans="1:2" x14ac:dyDescent="0.15">
      <c r="A54" s="125" t="s">
        <v>163</v>
      </c>
      <c r="B54" s="12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46" sqref="C4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4">
        <v>2.4300000000000002</v>
      </c>
      <c r="C2" s="14">
        <v>2.4300000000000002</v>
      </c>
      <c r="D2" s="14">
        <v>3.71</v>
      </c>
      <c r="E2" s="14">
        <v>3</v>
      </c>
      <c r="F2" s="14">
        <v>1.92</v>
      </c>
    </row>
    <row r="3" spans="1:6" ht="15.75" customHeight="1" x14ac:dyDescent="0.15">
      <c r="A3" t="s">
        <v>216</v>
      </c>
      <c r="B3" s="30">
        <v>5.1999999999999998E-2</v>
      </c>
      <c r="C3" s="30">
        <v>5.1999999999999998E-2</v>
      </c>
      <c r="D3" s="30">
        <v>5.1999999999999998E-2</v>
      </c>
      <c r="E3" s="30">
        <v>5.1999999999999998E-2</v>
      </c>
      <c r="F3" s="30">
        <v>5.1999999999999998E-2</v>
      </c>
    </row>
    <row r="4" spans="1:6" ht="15.75" customHeight="1" x14ac:dyDescent="0.15">
      <c r="A4" s="4" t="s">
        <v>28</v>
      </c>
      <c r="B4" s="12">
        <v>3.5999999999999997E-2</v>
      </c>
      <c r="C4" s="12">
        <v>3.5999999999999997E-2</v>
      </c>
      <c r="D4" s="12">
        <v>3.5999999999999997E-2</v>
      </c>
      <c r="E4" s="12">
        <v>3.5999999999999997E-2</v>
      </c>
      <c r="F4" s="12">
        <v>3.5999999999999997E-2</v>
      </c>
    </row>
    <row r="5" spans="1:6" ht="15.75" customHeight="1" x14ac:dyDescent="0.15">
      <c r="A5" s="4" t="s">
        <v>147</v>
      </c>
      <c r="B5" s="45">
        <f>Distributions!C10 * 2.6</f>
        <v>0.39</v>
      </c>
      <c r="C5" s="45">
        <f>Distributions!D10 * 2.6</f>
        <v>0.39</v>
      </c>
      <c r="D5" s="45">
        <f>Distributions!E10 * 2.6</f>
        <v>0.33540000000000003</v>
      </c>
      <c r="E5" s="45">
        <f>Distributions!F10 * 2.6</f>
        <v>0.28600000000000003</v>
      </c>
      <c r="F5" s="45">
        <f>Distributions!G10 * 2.6</f>
        <v>0.27300000000000002</v>
      </c>
    </row>
    <row r="6" spans="1:6" ht="15.75" customHeight="1" x14ac:dyDescent="0.15">
      <c r="A6" s="4" t="s">
        <v>148</v>
      </c>
      <c r="B6" s="45">
        <f>Distributions!C11 * 2.6</f>
        <v>0.12740000000000001</v>
      </c>
      <c r="C6" s="45">
        <f>Distributions!D11 * 2.6</f>
        <v>0.12740000000000001</v>
      </c>
      <c r="D6" s="45">
        <f>Distributions!E11 * 2.6</f>
        <v>0.13780000000000001</v>
      </c>
      <c r="E6" s="45">
        <f>Distributions!F11 * 2.6</f>
        <v>0.10659999999999999</v>
      </c>
      <c r="F6" s="45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9" t="s">
        <v>197</v>
      </c>
      <c r="B1" s="9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x14ac:dyDescent="0.15">
      <c r="A2" s="9" t="s">
        <v>204</v>
      </c>
      <c r="B2" t="s">
        <v>206</v>
      </c>
      <c r="C2" s="86">
        <f t="shared" ref="C2:O2" si="0">1-C3</f>
        <v>0.95</v>
      </c>
      <c r="D2" s="86">
        <f t="shared" si="0"/>
        <v>0.95</v>
      </c>
      <c r="E2" s="86">
        <f t="shared" si="0"/>
        <v>0.68920000000000003</v>
      </c>
      <c r="F2" s="86">
        <f t="shared" si="0"/>
        <v>0.76900000000000002</v>
      </c>
      <c r="G2" s="86">
        <f t="shared" si="0"/>
        <v>0.82065999999999995</v>
      </c>
      <c r="H2" s="86">
        <f t="shared" si="0"/>
        <v>0.76419999999999999</v>
      </c>
      <c r="I2" s="86">
        <f t="shared" si="0"/>
        <v>0.76419999999999999</v>
      </c>
      <c r="J2" s="86">
        <f t="shared" si="0"/>
        <v>0.76419999999999999</v>
      </c>
      <c r="K2" s="86">
        <f t="shared" si="0"/>
        <v>0.76419999999999999</v>
      </c>
      <c r="L2" s="86">
        <f t="shared" si="0"/>
        <v>0.7762</v>
      </c>
      <c r="M2" s="86">
        <f t="shared" si="0"/>
        <v>0.7762</v>
      </c>
      <c r="N2" s="86">
        <f t="shared" si="0"/>
        <v>0.7762</v>
      </c>
      <c r="O2" s="86">
        <f t="shared" si="0"/>
        <v>0.7762</v>
      </c>
    </row>
    <row r="3" spans="1:15" x14ac:dyDescent="0.15">
      <c r="B3" t="s">
        <v>207</v>
      </c>
      <c r="C3" s="86">
        <f>C6</f>
        <v>0.05</v>
      </c>
      <c r="D3" s="86">
        <f t="shared" ref="D3:N3" si="1">D6</f>
        <v>0.05</v>
      </c>
      <c r="E3" s="86">
        <f t="shared" si="1"/>
        <v>0.31079999999999997</v>
      </c>
      <c r="F3" s="86">
        <f t="shared" si="1"/>
        <v>0.23100000000000001</v>
      </c>
      <c r="G3" s="86">
        <f t="shared" si="1"/>
        <v>0.17934</v>
      </c>
      <c r="H3" s="86">
        <f t="shared" si="1"/>
        <v>0.23580000000000001</v>
      </c>
      <c r="I3" s="86">
        <f t="shared" si="1"/>
        <v>0.23580000000000001</v>
      </c>
      <c r="J3" s="86">
        <f t="shared" si="1"/>
        <v>0.23580000000000001</v>
      </c>
      <c r="K3" s="86">
        <f t="shared" si="1"/>
        <v>0.23580000000000001</v>
      </c>
      <c r="L3" s="86">
        <f t="shared" si="1"/>
        <v>0.2238</v>
      </c>
      <c r="M3" s="86">
        <f t="shared" si="1"/>
        <v>0.2238</v>
      </c>
      <c r="N3" s="86">
        <f t="shared" si="1"/>
        <v>0.2238</v>
      </c>
      <c r="O3" s="86">
        <f>O6</f>
        <v>0.2238</v>
      </c>
    </row>
    <row r="4" spans="1:15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15">
      <c r="A5" s="9" t="s">
        <v>198</v>
      </c>
      <c r="B5" t="s">
        <v>207</v>
      </c>
      <c r="C5" s="36">
        <v>0.1</v>
      </c>
      <c r="D5" s="36">
        <v>0.1</v>
      </c>
      <c r="E5" s="83">
        <v>0.74</v>
      </c>
      <c r="F5" s="83">
        <v>0.55000000000000004</v>
      </c>
      <c r="G5" s="83">
        <v>0.42699999999999999</v>
      </c>
      <c r="H5" s="84">
        <v>0.48149999999999998</v>
      </c>
      <c r="I5" s="84">
        <v>0.48149999999999998</v>
      </c>
      <c r="J5" s="84">
        <v>0.48149999999999998</v>
      </c>
      <c r="K5" s="84">
        <v>0.48149999999999998</v>
      </c>
      <c r="L5" s="84">
        <v>0.43469999999999998</v>
      </c>
      <c r="M5" s="84">
        <v>0.43469999999999998</v>
      </c>
      <c r="N5" s="84">
        <v>0.43469999999999998</v>
      </c>
      <c r="O5" s="84">
        <v>0.43469999999999998</v>
      </c>
    </row>
    <row r="6" spans="1:15" x14ac:dyDescent="0.15">
      <c r="A6" s="9" t="s">
        <v>199</v>
      </c>
      <c r="B6" t="s">
        <v>207</v>
      </c>
      <c r="C6" s="36">
        <v>0.05</v>
      </c>
      <c r="D6" s="36">
        <v>0.05</v>
      </c>
      <c r="E6" s="83">
        <v>0.31079999999999997</v>
      </c>
      <c r="F6" s="83">
        <v>0.23100000000000001</v>
      </c>
      <c r="G6" s="83">
        <v>0.17934</v>
      </c>
      <c r="H6" s="84">
        <v>0.23580000000000001</v>
      </c>
      <c r="I6" s="84">
        <v>0.23580000000000001</v>
      </c>
      <c r="J6" s="84">
        <v>0.23580000000000001</v>
      </c>
      <c r="K6" s="84">
        <v>0.23580000000000001</v>
      </c>
      <c r="L6" s="84">
        <v>0.2238</v>
      </c>
      <c r="M6" s="84">
        <v>0.2238</v>
      </c>
      <c r="N6" s="84">
        <v>0.2238</v>
      </c>
      <c r="O6" s="84">
        <v>0.2238</v>
      </c>
    </row>
    <row r="7" spans="1:15" x14ac:dyDescent="0.15">
      <c r="A7" s="9" t="s">
        <v>200</v>
      </c>
      <c r="B7" t="s">
        <v>207</v>
      </c>
      <c r="C7" s="83">
        <v>0.01</v>
      </c>
      <c r="D7" s="83">
        <v>0.01</v>
      </c>
      <c r="E7" s="83">
        <v>0.01</v>
      </c>
      <c r="F7" s="83">
        <v>0.01</v>
      </c>
      <c r="G7" s="83">
        <v>0.01</v>
      </c>
      <c r="H7" s="83">
        <v>6.0000000000000001E-3</v>
      </c>
      <c r="I7" s="83">
        <v>6.0000000000000001E-3</v>
      </c>
      <c r="J7" s="83">
        <v>6.0000000000000001E-3</v>
      </c>
      <c r="K7" s="83">
        <v>6.0000000000000001E-3</v>
      </c>
      <c r="L7" s="83">
        <v>0</v>
      </c>
      <c r="M7" s="83">
        <v>0</v>
      </c>
      <c r="N7" s="83">
        <v>0</v>
      </c>
      <c r="O7" s="8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ht="15.75" customHeight="1" x14ac:dyDescent="0.15">
      <c r="A2" s="11" t="s">
        <v>13</v>
      </c>
      <c r="B2" s="11" t="s">
        <v>14</v>
      </c>
      <c r="C2" s="85">
        <v>0.63400000000000001</v>
      </c>
      <c r="D2" s="85">
        <v>0.63400000000000001</v>
      </c>
      <c r="E2" s="85">
        <v>0.49</v>
      </c>
      <c r="F2" s="85">
        <v>0.28000000000000003</v>
      </c>
      <c r="G2" s="85">
        <v>0.2535</v>
      </c>
    </row>
    <row r="3" spans="1:7" ht="15.75" customHeight="1" x14ac:dyDescent="0.15">
      <c r="A3" s="10"/>
      <c r="B3" s="11" t="s">
        <v>23</v>
      </c>
      <c r="C3" s="85">
        <v>0.22600000000000001</v>
      </c>
      <c r="D3" s="85">
        <v>0.22600000000000001</v>
      </c>
      <c r="E3" s="85">
        <v>0.314</v>
      </c>
      <c r="F3" s="85">
        <v>0.33899999999999997</v>
      </c>
      <c r="G3" s="85">
        <v>0.33250000000000002</v>
      </c>
    </row>
    <row r="4" spans="1:7" ht="15.75" customHeight="1" x14ac:dyDescent="0.15">
      <c r="A4" s="10"/>
      <c r="B4" s="11" t="s">
        <v>25</v>
      </c>
      <c r="C4" s="85">
        <v>0.10199999999999999</v>
      </c>
      <c r="D4" s="85">
        <v>0.10199999999999999</v>
      </c>
      <c r="E4" s="85">
        <v>0.14699999999999999</v>
      </c>
      <c r="F4" s="85">
        <v>0.247</v>
      </c>
      <c r="G4" s="85">
        <v>0.28100000000000003</v>
      </c>
    </row>
    <row r="5" spans="1:7" ht="15.75" customHeight="1" x14ac:dyDescent="0.15">
      <c r="A5" s="10"/>
      <c r="B5" s="11" t="s">
        <v>26</v>
      </c>
      <c r="C5" s="85">
        <v>3.7999999999999999E-2</v>
      </c>
      <c r="D5" s="85">
        <v>3.7999999999999999E-2</v>
      </c>
      <c r="E5" s="85">
        <v>4.9000000000000002E-2</v>
      </c>
      <c r="F5" s="85">
        <v>0.13400000000000001</v>
      </c>
      <c r="G5" s="85">
        <v>0.13300000000000001</v>
      </c>
    </row>
    <row r="6" spans="1:7" ht="15.75" customHeight="1" x14ac:dyDescent="0.15">
      <c r="C6" s="86"/>
      <c r="D6" s="86"/>
      <c r="E6" s="86"/>
      <c r="F6" s="86"/>
      <c r="G6" s="86"/>
    </row>
    <row r="7" spans="1:7" ht="15.75" customHeight="1" x14ac:dyDescent="0.15">
      <c r="C7" s="86"/>
      <c r="D7" s="86"/>
      <c r="E7" s="86"/>
      <c r="F7" s="86"/>
      <c r="G7" s="86"/>
    </row>
    <row r="8" spans="1:7" ht="15.75" customHeight="1" x14ac:dyDescent="0.15">
      <c r="A8" s="4" t="s">
        <v>27</v>
      </c>
      <c r="B8" s="4" t="s">
        <v>14</v>
      </c>
      <c r="C8" s="85">
        <v>0.56799999999999995</v>
      </c>
      <c r="D8" s="85">
        <v>0.56799999999999995</v>
      </c>
      <c r="E8" s="85">
        <v>0.58650000000000002</v>
      </c>
      <c r="F8" s="85">
        <v>0.54899999999999993</v>
      </c>
      <c r="G8" s="85">
        <v>0.49</v>
      </c>
    </row>
    <row r="9" spans="1:7" ht="15.75" customHeight="1" x14ac:dyDescent="0.15">
      <c r="B9" s="4" t="s">
        <v>23</v>
      </c>
      <c r="C9" s="85">
        <v>0.23300000000000001</v>
      </c>
      <c r="D9" s="85">
        <v>0.23300000000000001</v>
      </c>
      <c r="E9" s="85">
        <v>0.23149999999999998</v>
      </c>
      <c r="F9" s="85">
        <v>0.3</v>
      </c>
      <c r="G9" s="85">
        <v>0.38400000000000001</v>
      </c>
    </row>
    <row r="10" spans="1:7" ht="15.75" customHeight="1" x14ac:dyDescent="0.15">
      <c r="B10" s="4" t="s">
        <v>147</v>
      </c>
      <c r="C10" s="85">
        <v>0.15</v>
      </c>
      <c r="D10" s="85">
        <v>0.15</v>
      </c>
      <c r="E10" s="85">
        <v>0.129</v>
      </c>
      <c r="F10" s="85">
        <v>0.11</v>
      </c>
      <c r="G10" s="85">
        <v>0.105</v>
      </c>
    </row>
    <row r="11" spans="1:7" ht="15.75" customHeight="1" x14ac:dyDescent="0.15">
      <c r="B11" s="4" t="s">
        <v>148</v>
      </c>
      <c r="C11" s="85">
        <v>4.9000000000000002E-2</v>
      </c>
      <c r="D11" s="85">
        <v>4.9000000000000002E-2</v>
      </c>
      <c r="E11" s="85">
        <v>5.2999999999999999E-2</v>
      </c>
      <c r="F11" s="85">
        <v>4.0999999999999995E-2</v>
      </c>
      <c r="G11" s="85">
        <v>2.1000000000000001E-2</v>
      </c>
    </row>
    <row r="12" spans="1:7" ht="15.75" customHeight="1" x14ac:dyDescent="0.15">
      <c r="C12" s="86"/>
      <c r="D12" s="86"/>
      <c r="E12" s="86"/>
      <c r="F12" s="86"/>
      <c r="G12" s="86"/>
    </row>
    <row r="13" spans="1:7" ht="15.75" customHeight="1" x14ac:dyDescent="0.15">
      <c r="C13" s="86"/>
      <c r="D13" s="86"/>
      <c r="E13" s="86"/>
      <c r="F13" s="86"/>
      <c r="G13" s="86"/>
    </row>
    <row r="14" spans="1:7" ht="15.75" customHeight="1" x14ac:dyDescent="0.15">
      <c r="A14" s="4" t="s">
        <v>36</v>
      </c>
      <c r="B14" s="4" t="s">
        <v>37</v>
      </c>
      <c r="C14" s="85">
        <v>0.80299999999999994</v>
      </c>
      <c r="D14" s="85">
        <v>0.46200000000000002</v>
      </c>
      <c r="E14" s="85">
        <v>3.3000000000000002E-2</v>
      </c>
      <c r="F14" s="85">
        <v>6.9999999999999993E-3</v>
      </c>
      <c r="G14" s="85">
        <v>0</v>
      </c>
    </row>
    <row r="15" spans="1:7" ht="15.75" customHeight="1" x14ac:dyDescent="0.15">
      <c r="B15" s="4" t="s">
        <v>38</v>
      </c>
      <c r="C15" s="85">
        <v>6.8000000000000005E-2</v>
      </c>
      <c r="D15" s="85">
        <v>0.16300000000000001</v>
      </c>
      <c r="E15" s="85">
        <v>9.4E-2</v>
      </c>
      <c r="F15" s="85">
        <v>4.4999999999999998E-2</v>
      </c>
      <c r="G15" s="85">
        <v>0</v>
      </c>
    </row>
    <row r="16" spans="1:7" ht="15.75" customHeight="1" x14ac:dyDescent="0.15">
      <c r="B16" s="4" t="s">
        <v>39</v>
      </c>
      <c r="C16" s="85">
        <v>0.107</v>
      </c>
      <c r="D16" s="85">
        <v>0.37</v>
      </c>
      <c r="E16" s="85">
        <v>0.83700000000000008</v>
      </c>
      <c r="F16" s="85">
        <v>0.879</v>
      </c>
      <c r="G16" s="85">
        <v>0</v>
      </c>
    </row>
    <row r="17" spans="2:7" ht="15.75" customHeight="1" x14ac:dyDescent="0.15">
      <c r="B17" s="4" t="s">
        <v>40</v>
      </c>
      <c r="C17" s="85">
        <v>2.2000000000000002E-2</v>
      </c>
      <c r="D17" s="85">
        <v>5.0000000000000001E-3</v>
      </c>
      <c r="E17" s="85">
        <v>3.6000000000000004E-2</v>
      </c>
      <c r="F17" s="85">
        <v>6.9000000000000006E-2</v>
      </c>
      <c r="G17" s="85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9" t="s">
        <v>230</v>
      </c>
      <c r="B1" s="9" t="s">
        <v>231</v>
      </c>
      <c r="C1" s="9" t="s">
        <v>232</v>
      </c>
    </row>
    <row r="2" spans="1:3" ht="39" x14ac:dyDescent="0.15">
      <c r="A2" s="92" t="s">
        <v>233</v>
      </c>
      <c r="B2" s="98" t="s">
        <v>234</v>
      </c>
      <c r="C2" s="94">
        <v>0.15</v>
      </c>
    </row>
    <row r="3" spans="1:3" ht="52" x14ac:dyDescent="0.15">
      <c r="B3" s="93" t="s">
        <v>235</v>
      </c>
      <c r="C3" s="94">
        <v>0.03</v>
      </c>
    </row>
    <row r="4" spans="1:3" ht="52" x14ac:dyDescent="0.15">
      <c r="B4" s="93" t="s">
        <v>236</v>
      </c>
      <c r="C4" s="94">
        <v>0</v>
      </c>
    </row>
    <row r="5" spans="1:3" ht="39" x14ac:dyDescent="0.15">
      <c r="B5" s="95" t="s">
        <v>237</v>
      </c>
      <c r="C5" s="94">
        <v>0.19</v>
      </c>
    </row>
    <row r="6" spans="1:3" ht="52" x14ac:dyDescent="0.15">
      <c r="B6" s="95" t="s">
        <v>238</v>
      </c>
      <c r="C6" s="94">
        <v>0.39</v>
      </c>
    </row>
    <row r="7" spans="1:3" ht="52" x14ac:dyDescent="0.15">
      <c r="B7" s="95" t="s">
        <v>239</v>
      </c>
      <c r="C7" s="94">
        <v>0.19</v>
      </c>
    </row>
    <row r="8" spans="1:3" ht="26" x14ac:dyDescent="0.15">
      <c r="B8" s="96" t="s">
        <v>240</v>
      </c>
      <c r="C8" s="94">
        <v>1E-3</v>
      </c>
    </row>
    <row r="9" spans="1:3" ht="52" x14ac:dyDescent="0.15">
      <c r="B9" s="96" t="s">
        <v>241</v>
      </c>
      <c r="C9" s="94">
        <v>7.0000000000000001E-3</v>
      </c>
    </row>
    <row r="10" spans="1:3" ht="52" x14ac:dyDescent="0.15">
      <c r="B10" s="96" t="s">
        <v>242</v>
      </c>
      <c r="C10" s="94">
        <v>0.04</v>
      </c>
    </row>
    <row r="11" spans="1:3" x14ac:dyDescent="0.15">
      <c r="C11" s="94"/>
    </row>
    <row r="12" spans="1:3" ht="26" x14ac:dyDescent="0.15">
      <c r="A12" s="92" t="s">
        <v>243</v>
      </c>
      <c r="B12" s="97" t="s">
        <v>244</v>
      </c>
      <c r="C12" s="94">
        <v>0.34</v>
      </c>
    </row>
    <row r="13" spans="1:3" ht="26" x14ac:dyDescent="0.15">
      <c r="B13" s="97" t="s">
        <v>245</v>
      </c>
      <c r="C13" s="94">
        <v>0.05</v>
      </c>
    </row>
    <row r="14" spans="1:3" ht="26" x14ac:dyDescent="0.15">
      <c r="B14" s="97" t="s">
        <v>246</v>
      </c>
      <c r="C14" s="94">
        <v>7.0000000000000007E-2</v>
      </c>
    </row>
    <row r="15" spans="1:3" ht="26" x14ac:dyDescent="0.15">
      <c r="B15" s="97" t="s">
        <v>247</v>
      </c>
      <c r="C15" s="94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9" t="s">
        <v>101</v>
      </c>
      <c r="B1" s="9" t="s">
        <v>58</v>
      </c>
      <c r="C1" s="28" t="s">
        <v>42</v>
      </c>
      <c r="D1" s="9" t="s">
        <v>20</v>
      </c>
      <c r="E1" s="9" t="s">
        <v>19</v>
      </c>
      <c r="F1" s="9" t="s">
        <v>17</v>
      </c>
    </row>
    <row r="2" spans="1:6" ht="15.75" customHeight="1" x14ac:dyDescent="0.15">
      <c r="A2" s="9" t="s">
        <v>11</v>
      </c>
      <c r="B2" t="s">
        <v>57</v>
      </c>
      <c r="C2" s="19">
        <f>1-D2-E2-F2</f>
        <v>0.49547179999999996</v>
      </c>
      <c r="D2" s="13">
        <v>0.3649</v>
      </c>
      <c r="E2" s="13">
        <v>0.1085</v>
      </c>
      <c r="F2" s="13">
        <v>3.1128200000000002E-2</v>
      </c>
    </row>
    <row r="3" spans="1:6" ht="15.75" customHeight="1" x14ac:dyDescent="0.15">
      <c r="A3" s="9"/>
      <c r="C3" s="82"/>
      <c r="D3" s="67"/>
      <c r="E3" s="67"/>
      <c r="F3" s="67"/>
    </row>
    <row r="4" spans="1:6" ht="15.75" customHeight="1" x14ac:dyDescent="0.15">
      <c r="A4" s="9"/>
      <c r="C4" s="82"/>
      <c r="D4" s="67"/>
      <c r="E4" s="67"/>
      <c r="F4" s="67"/>
    </row>
    <row r="5" spans="1:6" ht="15.75" customHeight="1" x14ac:dyDescent="0.15">
      <c r="A5" s="9" t="s">
        <v>196</v>
      </c>
      <c r="B5" t="s">
        <v>210</v>
      </c>
      <c r="C5" s="34"/>
      <c r="D5" s="10">
        <v>1.53</v>
      </c>
      <c r="E5" s="10">
        <v>1.32</v>
      </c>
      <c r="F5" s="10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0">
        <v>1</v>
      </c>
      <c r="D7" s="50">
        <v>2.58</v>
      </c>
      <c r="E7" s="50">
        <v>1.65</v>
      </c>
      <c r="F7" s="50">
        <v>3.5</v>
      </c>
    </row>
    <row r="8" spans="1:6" ht="15.75" customHeight="1" x14ac:dyDescent="0.2">
      <c r="B8" t="s">
        <v>148</v>
      </c>
      <c r="C8" s="50">
        <v>1</v>
      </c>
      <c r="D8" s="50">
        <v>2.58</v>
      </c>
      <c r="E8" s="50">
        <v>1.65</v>
      </c>
      <c r="F8" s="50">
        <v>3.5</v>
      </c>
    </row>
    <row r="9" spans="1:6" ht="15.75" customHeight="1" x14ac:dyDescent="0.15">
      <c r="A9" s="9"/>
      <c r="C9" s="5"/>
    </row>
    <row r="10" spans="1:6" ht="15.75" customHeight="1" x14ac:dyDescent="0.15">
      <c r="A10" s="9"/>
    </row>
    <row r="11" spans="1:6" ht="15.75" customHeight="1" x14ac:dyDescent="0.15">
      <c r="B11" s="9"/>
      <c r="C11" s="28"/>
      <c r="D11" s="9"/>
      <c r="E11" s="9"/>
      <c r="F11" s="9"/>
    </row>
    <row r="12" spans="1:6" ht="15.75" customHeight="1" x14ac:dyDescent="0.15">
      <c r="A12" s="9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9"/>
    </row>
    <row r="23" spans="1:7" ht="15.75" customHeight="1" x14ac:dyDescent="0.15">
      <c r="A23" s="9" t="s">
        <v>248</v>
      </c>
      <c r="B23" s="99" t="s">
        <v>234</v>
      </c>
      <c r="C23" s="100">
        <v>1</v>
      </c>
      <c r="D23" s="100">
        <v>1.52</v>
      </c>
      <c r="E23" s="100">
        <v>1.75</v>
      </c>
      <c r="F23" s="100">
        <v>3.14</v>
      </c>
      <c r="G23" s="101"/>
    </row>
    <row r="24" spans="1:7" ht="15.75" customHeight="1" x14ac:dyDescent="0.15">
      <c r="B24" s="99" t="s">
        <v>235</v>
      </c>
      <c r="C24" s="100">
        <v>1</v>
      </c>
      <c r="D24" s="100">
        <v>1.2</v>
      </c>
      <c r="E24" s="100">
        <v>1.4</v>
      </c>
      <c r="F24" s="100">
        <v>1.6</v>
      </c>
      <c r="G24" s="101"/>
    </row>
    <row r="25" spans="1:7" ht="15.75" customHeight="1" x14ac:dyDescent="0.15">
      <c r="B25" s="99" t="s">
        <v>236</v>
      </c>
      <c r="C25" s="100">
        <v>1</v>
      </c>
      <c r="D25" s="100">
        <v>1.2</v>
      </c>
      <c r="E25" s="100">
        <v>1.4</v>
      </c>
      <c r="F25" s="100">
        <v>1.6</v>
      </c>
      <c r="G25" s="101"/>
    </row>
    <row r="26" spans="1:7" ht="15.75" customHeight="1" x14ac:dyDescent="0.15">
      <c r="B26" s="102" t="s">
        <v>237</v>
      </c>
      <c r="C26" s="100">
        <v>1</v>
      </c>
      <c r="D26" s="100">
        <v>1.52</v>
      </c>
      <c r="E26" s="100">
        <v>1.75</v>
      </c>
      <c r="F26" s="100">
        <v>1.73</v>
      </c>
      <c r="G26" s="101"/>
    </row>
    <row r="27" spans="1:7" ht="15.75" customHeight="1" x14ac:dyDescent="0.15">
      <c r="B27" s="102" t="s">
        <v>238</v>
      </c>
      <c r="C27" s="100">
        <v>1</v>
      </c>
      <c r="D27" s="100">
        <v>1</v>
      </c>
      <c r="E27" s="100">
        <v>1</v>
      </c>
      <c r="F27" s="100">
        <v>1</v>
      </c>
      <c r="G27" s="101"/>
    </row>
    <row r="28" spans="1:7" ht="15.75" customHeight="1" x14ac:dyDescent="0.15">
      <c r="B28" s="102" t="s">
        <v>239</v>
      </c>
      <c r="C28" s="100">
        <v>1</v>
      </c>
      <c r="D28" s="100">
        <v>1</v>
      </c>
      <c r="E28" s="100">
        <v>1</v>
      </c>
      <c r="F28" s="100">
        <v>1</v>
      </c>
      <c r="G28" s="101"/>
    </row>
    <row r="29" spans="1:7" ht="15.75" customHeight="1" x14ac:dyDescent="0.15">
      <c r="B29" s="103" t="s">
        <v>240</v>
      </c>
      <c r="C29" s="100">
        <v>1</v>
      </c>
      <c r="D29" s="100">
        <v>1.52</v>
      </c>
      <c r="E29" s="100">
        <v>1.75</v>
      </c>
      <c r="F29" s="100">
        <v>1.52</v>
      </c>
      <c r="G29" s="101"/>
    </row>
    <row r="30" spans="1:7" ht="15.75" customHeight="1" x14ac:dyDescent="0.15">
      <c r="B30" s="103" t="s">
        <v>241</v>
      </c>
      <c r="C30" s="100">
        <v>1</v>
      </c>
      <c r="D30" s="100">
        <v>1</v>
      </c>
      <c r="E30" s="100">
        <v>1.33</v>
      </c>
      <c r="F30" s="100">
        <v>1</v>
      </c>
      <c r="G30" s="101"/>
    </row>
    <row r="31" spans="1:7" ht="15.75" customHeight="1" x14ac:dyDescent="0.15">
      <c r="B31" s="103" t="s">
        <v>242</v>
      </c>
      <c r="C31" s="100">
        <v>1</v>
      </c>
      <c r="D31" s="100">
        <v>1</v>
      </c>
      <c r="E31" s="100">
        <v>1.33</v>
      </c>
      <c r="F31" s="100">
        <v>1</v>
      </c>
      <c r="G31" s="101"/>
    </row>
    <row r="32" spans="1:7" ht="15.75" customHeight="1" x14ac:dyDescent="0.15">
      <c r="B32" s="105"/>
      <c r="C32" s="100"/>
      <c r="D32" s="100"/>
      <c r="E32" s="100"/>
      <c r="F32" s="100"/>
      <c r="G32" s="101"/>
    </row>
    <row r="33" spans="1:7" ht="15.75" customHeight="1" x14ac:dyDescent="0.15">
      <c r="C33" s="101"/>
      <c r="D33" s="101"/>
      <c r="E33" s="101"/>
      <c r="F33" s="101"/>
      <c r="G33" s="101"/>
    </row>
    <row r="34" spans="1:7" ht="15.75" customHeight="1" x14ac:dyDescent="0.15">
      <c r="B34" s="9"/>
      <c r="C34" s="104"/>
      <c r="D34" s="104"/>
      <c r="E34" s="104"/>
      <c r="F34" s="104"/>
      <c r="G34" s="101"/>
    </row>
    <row r="35" spans="1:7" ht="15.75" customHeight="1" x14ac:dyDescent="0.15">
      <c r="A35" s="9" t="s">
        <v>249</v>
      </c>
      <c r="B35" s="105" t="s">
        <v>244</v>
      </c>
      <c r="C35" s="100">
        <v>1</v>
      </c>
      <c r="D35" s="106">
        <v>1</v>
      </c>
      <c r="E35" s="106">
        <v>1</v>
      </c>
      <c r="F35" s="106">
        <v>1</v>
      </c>
      <c r="G35" s="101"/>
    </row>
    <row r="36" spans="1:7" ht="15.75" customHeight="1" x14ac:dyDescent="0.15">
      <c r="B36" s="105" t="s">
        <v>245</v>
      </c>
      <c r="C36" s="100">
        <v>1</v>
      </c>
      <c r="D36" s="106">
        <v>1.41</v>
      </c>
      <c r="E36" s="106">
        <v>1.49</v>
      </c>
      <c r="F36" s="106">
        <v>3.03</v>
      </c>
      <c r="G36" s="101"/>
    </row>
    <row r="37" spans="1:7" ht="15.75" customHeight="1" x14ac:dyDescent="0.15">
      <c r="B37" s="105" t="s">
        <v>246</v>
      </c>
      <c r="C37" s="100">
        <v>1</v>
      </c>
      <c r="D37" s="106">
        <v>1.18</v>
      </c>
      <c r="E37" s="106">
        <v>1.1000000000000001</v>
      </c>
      <c r="F37" s="106">
        <v>1.77</v>
      </c>
      <c r="G37" s="101"/>
    </row>
    <row r="38" spans="1:7" ht="15.75" customHeight="1" x14ac:dyDescent="0.15">
      <c r="B38" s="105" t="s">
        <v>247</v>
      </c>
      <c r="C38" s="100">
        <v>1</v>
      </c>
      <c r="D38" s="106">
        <v>1</v>
      </c>
      <c r="E38" s="106">
        <v>1</v>
      </c>
      <c r="F38" s="106">
        <v>1</v>
      </c>
      <c r="G38" s="10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9" t="s">
        <v>56</v>
      </c>
      <c r="B1" s="1" t="s">
        <v>5</v>
      </c>
      <c r="C1" s="1" t="s">
        <v>12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115</v>
      </c>
      <c r="J1" s="9" t="s">
        <v>116</v>
      </c>
      <c r="K1" s="9" t="s">
        <v>117</v>
      </c>
      <c r="L1" s="9" t="s">
        <v>118</v>
      </c>
      <c r="M1" s="9" t="s">
        <v>111</v>
      </c>
      <c r="N1" s="9" t="s">
        <v>112</v>
      </c>
      <c r="O1" s="9" t="s">
        <v>113</v>
      </c>
      <c r="P1" s="9" t="s">
        <v>114</v>
      </c>
    </row>
    <row r="2" spans="1:16" x14ac:dyDescent="0.15">
      <c r="A2" s="9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9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9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9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9" t="s">
        <v>36</v>
      </c>
      <c r="B64" t="s">
        <v>217</v>
      </c>
      <c r="C64" s="4" t="s">
        <v>37</v>
      </c>
      <c r="D64" s="10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1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1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1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1">
        <v>1</v>
      </c>
      <c r="E81" s="11">
        <v>2.2799999999999998</v>
      </c>
      <c r="F81" s="10">
        <v>1</v>
      </c>
      <c r="G81" s="10">
        <v>1</v>
      </c>
      <c r="H81" s="10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1">
        <v>1</v>
      </c>
      <c r="E82" s="11">
        <v>4.62</v>
      </c>
      <c r="F82" s="10">
        <v>1</v>
      </c>
      <c r="G82" s="10">
        <v>1</v>
      </c>
      <c r="H82" s="10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1">
        <v>1</v>
      </c>
      <c r="E83" s="11">
        <v>10.53</v>
      </c>
      <c r="F83" s="10">
        <v>2.1</v>
      </c>
      <c r="G83" s="10">
        <v>2.1</v>
      </c>
      <c r="H83" s="10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9" t="s">
        <v>214</v>
      </c>
      <c r="B94" s="10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annual scale-up</vt:lpstr>
      <vt:lpstr>Programs annual spending</vt:lpstr>
      <vt:lpstr>Programs cost and coverage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2018-01-30T05:46:06Z</dcterms:modified>
</cp:coreProperties>
</file>