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0" yWindow="460" windowWidth="25600" windowHeight="14700" tabRatio="500" firstSheet="7" activeTab="8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IYCF package odds ratios" sheetId="32" r:id="rId10"/>
    <sheet name="IYCF packages" sheetId="33" r:id="rId11"/>
    <sheet name="IYCF cost &amp; coverage" sheetId="35" r:id="rId12"/>
    <sheet name="IYCF costs" sheetId="36" r:id="rId13"/>
    <sheet name="Appropriate breastfeeding" sheetId="19" r:id="rId14"/>
    <sheet name="Interventions target population" sheetId="21" r:id="rId15"/>
    <sheet name="Interventions birth outcomes" sheetId="22" r:id="rId16"/>
    <sheet name="Interventions anemia" sheetId="30" r:id="rId17"/>
    <sheet name="Interventions wasting" sheetId="31" r:id="rId18"/>
    <sheet name="Interventions for children" sheetId="28" r:id="rId19"/>
    <sheet name="Interventions family planning" sheetId="34" r:id="rId20"/>
    <sheet name="Interventions cost and coverage" sheetId="20" r:id="rId2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35" l="1"/>
  <c r="C12" i="35"/>
  <c r="D11" i="35"/>
  <c r="C11" i="35"/>
  <c r="D10" i="35"/>
  <c r="C10" i="35"/>
  <c r="D9" i="35"/>
  <c r="C9" i="35"/>
  <c r="D8" i="35"/>
  <c r="C8" i="35"/>
  <c r="C3" i="36"/>
  <c r="C4" i="36"/>
  <c r="C5" i="36"/>
  <c r="C6" i="36"/>
  <c r="C2" i="36"/>
  <c r="B3" i="36"/>
  <c r="B4" i="36"/>
  <c r="B5" i="36"/>
  <c r="B6" i="36"/>
  <c r="B2" i="36"/>
  <c r="E14" i="27"/>
  <c r="F14" i="27"/>
  <c r="E15" i="27"/>
  <c r="F15" i="27"/>
  <c r="F13" i="27"/>
  <c r="E13" i="27"/>
  <c r="F12" i="27"/>
  <c r="E12" i="27"/>
  <c r="E11" i="21"/>
  <c r="F11" i="21"/>
  <c r="G11" i="21"/>
  <c r="D11" i="21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F16" i="32"/>
  <c r="E16" i="32"/>
  <c r="D16" i="32"/>
  <c r="H13" i="32"/>
  <c r="G13" i="32"/>
  <c r="F13" i="32"/>
  <c r="E13" i="32"/>
  <c r="D13" i="32"/>
  <c r="H10" i="32"/>
  <c r="G10" i="32"/>
  <c r="F10" i="32"/>
  <c r="E10" i="32"/>
  <c r="D10" i="32"/>
  <c r="H7" i="32"/>
  <c r="G7" i="32"/>
  <c r="F7" i="32"/>
  <c r="E7" i="32"/>
  <c r="D7" i="32"/>
  <c r="H4" i="32"/>
  <c r="G4" i="32"/>
  <c r="F4" i="32"/>
  <c r="E4" i="32"/>
  <c r="D4" i="32"/>
  <c r="C6" i="35"/>
  <c r="C5" i="35"/>
  <c r="C4" i="35"/>
  <c r="C3" i="35"/>
  <c r="C2" i="35"/>
  <c r="D11" i="22"/>
  <c r="C11" i="22"/>
  <c r="D9" i="22"/>
  <c r="C9" i="22"/>
  <c r="F51" i="21"/>
  <c r="G51" i="21"/>
  <c r="H51" i="21"/>
  <c r="I51" i="21"/>
  <c r="F52" i="21"/>
  <c r="G52" i="21"/>
  <c r="H52" i="21"/>
  <c r="I52" i="21"/>
  <c r="F53" i="21"/>
  <c r="G53" i="21"/>
  <c r="H53" i="21"/>
  <c r="I53" i="21"/>
  <c r="E53" i="21"/>
  <c r="E52" i="21"/>
  <c r="E51" i="21"/>
  <c r="D37" i="20"/>
  <c r="B6" i="7"/>
  <c r="C6" i="7"/>
  <c r="D6" i="7"/>
  <c r="E6" i="7"/>
  <c r="F6" i="7"/>
  <c r="D39" i="20"/>
  <c r="B5" i="7"/>
  <c r="C5" i="7"/>
  <c r="D5" i="7"/>
  <c r="E5" i="7"/>
  <c r="F5" i="7"/>
  <c r="D38" i="20"/>
  <c r="G7" i="21"/>
  <c r="F7" i="21"/>
  <c r="E7" i="21"/>
  <c r="G9" i="21"/>
  <c r="F9" i="21"/>
  <c r="E9" i="21"/>
  <c r="E8" i="21"/>
  <c r="E10" i="21"/>
  <c r="H19" i="21"/>
  <c r="H17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50" i="21"/>
  <c r="I46" i="21"/>
  <c r="H46" i="21"/>
  <c r="G46" i="21"/>
  <c r="F46" i="21"/>
  <c r="F47" i="21"/>
  <c r="E46" i="21"/>
  <c r="E47" i="21"/>
  <c r="I47" i="21"/>
  <c r="H47" i="21"/>
  <c r="G47" i="21"/>
  <c r="E48" i="21"/>
  <c r="I48" i="21"/>
  <c r="H48" i="21"/>
  <c r="G48" i="21"/>
  <c r="F48" i="21"/>
  <c r="I50" i="21"/>
  <c r="H50" i="21"/>
  <c r="G50" i="21"/>
  <c r="F50" i="21"/>
  <c r="E50" i="21"/>
  <c r="C50" i="21"/>
  <c r="H20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5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1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1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1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2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B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C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D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2.xml><?xml version="1.0" encoding="utf-8"?>
<comments xmlns="http://schemas.openxmlformats.org/spreadsheetml/2006/main">
  <authors>
    <author>Janka Petravic</author>
    <author>Ruth</author>
    <author>Sam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poor, in malaria area</t>
        </r>
      </text>
    </comment>
    <comment ref="D11" authorId="2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H15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B1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I2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23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I29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In baseline year, assuming only non-pregnant go to school</t>
        </r>
      </text>
    </comment>
    <comment ref="I30" author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food insecure - default poor</t>
        </r>
      </text>
    </comment>
    <comment ref="E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46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47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48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C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D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F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G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H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I50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At risk from malaria</t>
        </r>
      </text>
    </comment>
    <comment ref="E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F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G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H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I51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wheat</t>
        </r>
      </text>
    </comment>
    <comment ref="E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F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G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H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I52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maize</t>
        </r>
      </text>
    </comment>
    <comment ref="E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F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G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H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  <comment ref="I53" authorId="3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eating rice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  <author>Sam</author>
  </authors>
  <commentList>
    <comment ref="F2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1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6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D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1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1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1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2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C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3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3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35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3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6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3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Stevens; WHO definition of &lt;70g/L, LiST is has different numbers but the same source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7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1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7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0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9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sharedStrings.xml><?xml version="1.0" encoding="utf-8"?>
<sst xmlns="http://schemas.openxmlformats.org/spreadsheetml/2006/main" count="685" uniqueCount="224">
  <si>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</si>
  <si>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</si>
  <si>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</si>
  <si>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</si>
  <si>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</si>
  <si>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</si>
  <si>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</si>
  <si>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</si>
  <si>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</si>
  <si>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</si>
  <si>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</si>
  <si>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</si>
  <si>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</si>
  <si>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</si>
  <si>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</si>
  <si>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</si>
  <si>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</si>
  <si>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</si>
  <si>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</si>
  <si>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</si>
  <si>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</si>
  <si>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</si>
  <si>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</si>
  <si>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</si>
  <si>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</si>
  <si>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</si>
  <si>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</si>
  <si>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</si>
  <si>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</si>
  <si>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</si>
  <si>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</si>
  <si>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</si>
  <si>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</si>
  <si>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</si>
  <si>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</si>
  <si>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</si>
  <si>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</si>
  <si>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</si>
  <si>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</si>
  <si>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</si>
  <si>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</si>
  <si>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</si>
  <si>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</si>
  <si>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</si>
  <si>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</si>
  <si>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</si>
  <si>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</si>
  <si>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</si>
  <si>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</si>
  <si>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</si>
  <si>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</si>
  <si>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</si>
  <si>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</si>
  <si>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</si>
  <si>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</si>
  <si>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</si>
  <si>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</si>
  <si>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</si>
  <si>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</si>
  <si>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</si>
  <si>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</si>
  <si>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</si>
  <si>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</si>
  <si>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</si>
  <si>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</si>
  <si>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</si>
  <si>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</si>
  <si>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</si>
  <si>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</si>
  <si>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</si>
  <si>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</si>
  <si>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</si>
  <si>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</si>
  <si>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</si>
  <si>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</si>
  <si>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</si>
  <si>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</si>
  <si>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</si>
  <si>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</si>
  <si>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</si>
  <si>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</si>
  <si>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</si>
  <si>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</si>
  <si>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</si>
  <si>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</si>
  <si>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</si>
  <si>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</si>
  <si>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</si>
  <si>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</si>
  <si>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</si>
  <si>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</si>
  <si>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</si>
  <si>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</si>
  <si>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</si>
  <si>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</si>
  <si>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</si>
  <si>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</si>
  <si>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</si>
  <si>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</si>
  <si>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</si>
  <si>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</si>
  <si>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</si>
  <si>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</si>
  <si>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</si>
  <si>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</si>
  <si>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</si>
  <si>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</si>
  <si>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</si>
  <si>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</si>
  <si>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</si>
  <si>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</si>
  <si>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</si>
  <si>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</si>
  <si>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</si>
  <si>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</si>
  <si>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</si>
  <si>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</si>
  <si>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</si>
  <si>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</si>
  <si>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</si>
  <si>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</si>
  <si>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</si>
  <si>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</si>
  <si>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</si>
  <si>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Affected fraction</t>
  </si>
  <si>
    <t>Age distribution pregnant</t>
  </si>
  <si>
    <t>Maternal anemia - death risk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</si>
  <si>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</si>
  <si>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</si>
  <si>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</si>
  <si>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</si>
  <si>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</si>
  <si>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</si>
  <si>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</si>
  <si>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</si>
  <si>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</si>
  <si>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</si>
  <si>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</si>
  <si>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</si>
  <si>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</si>
  <si>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</si>
  <si>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</si>
  <si>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</si>
  <si>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</si>
  <si>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</si>
  <si>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</si>
  <si>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</si>
  <si>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</si>
  <si>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</si>
  <si>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</si>
  <si>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</si>
  <si>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</si>
  <si>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</si>
  <si>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</si>
  <si>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</si>
  <si>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</si>
  <si>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</si>
  <si>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</si>
  <si>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</si>
  <si>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</si>
  <si>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</si>
  <si>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</si>
  <si>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</si>
  <si>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</si>
  <si>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</si>
  <si>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</si>
  <si>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</si>
  <si>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</si>
  <si>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</si>
  <si>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</si>
  <si>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</si>
  <si>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</si>
  <si>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</si>
  <si>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</si>
  <si>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</si>
  <si>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</si>
  <si>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</si>
  <si>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</si>
  <si>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</si>
  <si>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</si>
  <si>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</si>
  <si>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</si>
  <si>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</si>
  <si>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</si>
  <si>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</si>
  <si>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</t>
  </si>
  <si>
    <t>OR MAM</t>
  </si>
  <si>
    <t>OR SAM by condition</t>
  </si>
  <si>
    <t>OR MAM by condition</t>
  </si>
  <si>
    <t>Treatment of MAM</t>
  </si>
  <si>
    <t>Treatment of SAM</t>
  </si>
  <si>
    <t>OR SAM by intervention</t>
  </si>
  <si>
    <t>OR MAM by intervention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</si>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</sst>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  <numFmt numFmtId="167" formatCode="0.0%"/>
    <numFmt numFmtId="168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8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3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5" fontId="0" fillId="2" borderId="1" xfId="0" applyNumberFormat="1" applyFont="1" applyFill="1" applyBorder="1" applyAlignment="1"/>
    <xf numFmtId="165" fontId="15" fillId="0" borderId="0" xfId="0" applyNumberFormat="1" applyFont="1" applyAlignment="1"/>
    <xf numFmtId="165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6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0" fontId="3" fillId="0" borderId="0" xfId="0" applyFont="1"/>
    <xf numFmtId="168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5" fontId="14" fillId="2" borderId="1" xfId="10" applyNumberFormat="1" applyFont="1" applyFill="1" applyBorder="1" applyAlignment="1"/>
    <xf numFmtId="165" fontId="14" fillId="0" borderId="0" xfId="10" applyNumberFormat="1" applyFont="1" applyFill="1" applyBorder="1" applyAlignment="1"/>
    <xf numFmtId="165" fontId="14" fillId="2" borderId="1" xfId="9" applyNumberFormat="1" applyFont="1" applyFill="1" applyBorder="1" applyAlignment="1"/>
    <xf numFmtId="165" fontId="0" fillId="0" borderId="0" xfId="9" applyNumberFormat="1" applyFont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  <xf numFmtId="0" fontId="5" fillId="7" borderId="0" xfId="0" applyFont="1" applyFill="1" applyAlignment="1"/>
    <xf numFmtId="0" fontId="5" fillId="7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0" fontId="14" fillId="6" borderId="2" xfId="0" applyFont="1" applyFill="1" applyBorder="1" applyAlignment="1"/>
    <xf numFmtId="0" fontId="0" fillId="4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4" fillId="0" borderId="0" xfId="0" applyFont="1" applyFill="1" applyAlignment="1"/>
    <xf numFmtId="2" fontId="0" fillId="0" borderId="0" xfId="0" applyNumberFormat="1" applyFont="1" applyFill="1" applyAlignment="1"/>
    <xf numFmtId="0" fontId="5" fillId="8" borderId="0" xfId="0" applyFont="1" applyFill="1" applyAlignment="1"/>
    <xf numFmtId="0" fontId="14" fillId="8" borderId="0" xfId="0" applyFont="1" applyFill="1" applyAlignment="1"/>
    <xf numFmtId="0" fontId="0" fillId="8" borderId="0" xfId="0" applyFont="1" applyFill="1" applyAlignment="1"/>
    <xf numFmtId="0" fontId="14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0" fillId="9" borderId="0" xfId="0" applyFont="1" applyFill="1" applyAlignment="1"/>
    <xf numFmtId="0" fontId="18" fillId="0" borderId="0" xfId="0" applyFont="1" applyAlignment="1"/>
    <xf numFmtId="0" fontId="14" fillId="2" borderId="0" xfId="0" applyFont="1" applyFill="1" applyAlignment="1"/>
    <xf numFmtId="0" fontId="4" fillId="0" borderId="1" xfId="0" applyFont="1" applyFill="1" applyBorder="1" applyAlignment="1"/>
    <xf numFmtId="0" fontId="19" fillId="0" borderId="0" xfId="0" applyFont="1" applyAlignment="1"/>
    <xf numFmtId="0" fontId="19" fillId="0" borderId="0" xfId="0" applyNumberFormat="1" applyFont="1" applyAlignment="1"/>
    <xf numFmtId="0" fontId="14" fillId="0" borderId="0" xfId="0" applyFont="1" applyAlignment="1">
      <alignment horizontal="center" vertical="center"/>
    </xf>
    <xf numFmtId="0" fontId="14" fillId="2" borderId="0" xfId="0" applyNumberFormat="1" applyFont="1" applyFill="1" applyAlignment="1"/>
    <xf numFmtId="0" fontId="14" fillId="7" borderId="0" xfId="0" applyFont="1" applyFill="1" applyAlignment="1"/>
    <xf numFmtId="0" fontId="5" fillId="10" borderId="0" xfId="0" applyFont="1" applyFill="1" applyAlignment="1"/>
    <xf numFmtId="2" fontId="5" fillId="4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</cellXfs>
  <cellStyles count="583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8"/>
  <sheetViews>
    <sheetView workbookViewId="0">
      <selection activeCell="C7" sqref="C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114</v>
      </c>
      <c r="B1" s="10" t="s">
        <v>62</v>
      </c>
      <c r="C1" s="10" t="s">
        <v>115</v>
      </c>
    </row>
    <row r="2" spans="1:3" ht="15.75" customHeight="1" x14ac:dyDescent="0.15">
      <c r="A2" s="1" t="s">
        <v>63</v>
      </c>
      <c r="B2" s="4" t="s">
        <v>1</v>
      </c>
      <c r="C2" s="16">
        <v>15204000</v>
      </c>
    </row>
    <row r="3" spans="1:3" ht="15.75" customHeight="1" x14ac:dyDescent="0.15">
      <c r="B3" s="4" t="s">
        <v>3</v>
      </c>
      <c r="C3" s="16">
        <v>3118117</v>
      </c>
    </row>
    <row r="4" spans="1:3" ht="15.75" customHeight="1" x14ac:dyDescent="0.15">
      <c r="B4" s="33" t="s">
        <v>135</v>
      </c>
      <c r="C4" s="54">
        <v>171684000</v>
      </c>
    </row>
    <row r="5" spans="1:3" ht="15.75" customHeight="1" x14ac:dyDescent="0.15">
      <c r="B5" s="4" t="s">
        <v>4</v>
      </c>
      <c r="C5" s="18">
        <f>(C3+C3*C16/(1000-C16))/(1-C15)</f>
        <v>3677298.8269880489</v>
      </c>
    </row>
    <row r="6" spans="1:3" ht="15.75" customHeight="1" x14ac:dyDescent="0.15">
      <c r="B6" s="33" t="s">
        <v>72</v>
      </c>
      <c r="C6" s="19">
        <v>0.35199999999999998</v>
      </c>
    </row>
    <row r="7" spans="1:3" ht="15.75" customHeight="1" x14ac:dyDescent="0.15">
      <c r="B7" s="4" t="s">
        <v>71</v>
      </c>
      <c r="C7" s="17">
        <v>0.36</v>
      </c>
    </row>
    <row r="8" spans="1:3" ht="15.75" customHeight="1" x14ac:dyDescent="0.15">
      <c r="B8" s="33" t="s">
        <v>73</v>
      </c>
      <c r="C8" s="19">
        <v>0.1</v>
      </c>
    </row>
    <row r="9" spans="1:3" ht="15.75" customHeight="1" x14ac:dyDescent="0.15">
      <c r="B9" s="4" t="s">
        <v>217</v>
      </c>
      <c r="C9" s="89">
        <v>0.5</v>
      </c>
    </row>
    <row r="10" spans="1:3" ht="15.75" customHeight="1" x14ac:dyDescent="0.15">
      <c r="B10" s="4" t="s">
        <v>218</v>
      </c>
      <c r="C10" s="89">
        <v>0.3</v>
      </c>
    </row>
    <row r="11" spans="1:3" ht="15.75" customHeight="1" x14ac:dyDescent="0.15">
      <c r="B11" s="4" t="s">
        <v>219</v>
      </c>
      <c r="C11" s="89">
        <v>0.1</v>
      </c>
    </row>
    <row r="12" spans="1:3" ht="15.75" customHeight="1" x14ac:dyDescent="0.15">
      <c r="B12" s="33"/>
    </row>
    <row r="13" spans="1:3" ht="15.75" customHeight="1" x14ac:dyDescent="0.15">
      <c r="B13" s="10"/>
      <c r="C13" s="1"/>
    </row>
    <row r="14" spans="1:3" ht="15.75" customHeight="1" x14ac:dyDescent="0.15">
      <c r="A14" s="10" t="s">
        <v>141</v>
      </c>
      <c r="B14" t="s">
        <v>78</v>
      </c>
      <c r="C14" s="19">
        <v>176</v>
      </c>
    </row>
    <row r="15" spans="1:3" ht="15.75" customHeight="1" x14ac:dyDescent="0.15">
      <c r="B15" t="s">
        <v>136</v>
      </c>
      <c r="C15" s="19">
        <v>0.13</v>
      </c>
    </row>
    <row r="16" spans="1:3" ht="15.75" customHeight="1" x14ac:dyDescent="0.15">
      <c r="B16" t="s">
        <v>137</v>
      </c>
      <c r="C16" s="19">
        <v>25.36</v>
      </c>
    </row>
    <row r="17" spans="1:3" ht="15.75" customHeight="1" x14ac:dyDescent="0.15">
      <c r="B17" t="s">
        <v>138</v>
      </c>
      <c r="C17" s="19">
        <v>25.4</v>
      </c>
    </row>
    <row r="18" spans="1:3" ht="15.75" customHeight="1" x14ac:dyDescent="0.15">
      <c r="B18" t="s">
        <v>139</v>
      </c>
      <c r="C18" s="19">
        <v>34.68</v>
      </c>
    </row>
    <row r="19" spans="1:3" ht="15.75" customHeight="1" x14ac:dyDescent="0.15">
      <c r="B19" t="s">
        <v>140</v>
      </c>
      <c r="C19" s="19">
        <v>39.32</v>
      </c>
    </row>
    <row r="21" spans="1:3" ht="15.75" customHeight="1" x14ac:dyDescent="0.15">
      <c r="B21" s="10"/>
      <c r="C21" s="1"/>
    </row>
    <row r="22" spans="1:3" ht="15.75" customHeight="1" x14ac:dyDescent="0.15">
      <c r="A22" s="10" t="s">
        <v>75</v>
      </c>
      <c r="B22" s="33" t="s">
        <v>77</v>
      </c>
      <c r="C22" s="44">
        <v>0.3</v>
      </c>
    </row>
    <row r="23" spans="1:3" ht="15.75" customHeight="1" x14ac:dyDescent="0.15">
      <c r="B23" s="33" t="s">
        <v>106</v>
      </c>
      <c r="C23" s="44">
        <v>0.8</v>
      </c>
    </row>
    <row r="24" spans="1:3" ht="15.75" customHeight="1" x14ac:dyDescent="0.15">
      <c r="B24" s="33" t="s">
        <v>107</v>
      </c>
      <c r="C24" s="44">
        <v>0.12</v>
      </c>
    </row>
    <row r="25" spans="1:3" ht="15.75" customHeight="1" x14ac:dyDescent="0.15">
      <c r="B25" s="33" t="s">
        <v>108</v>
      </c>
      <c r="C25" s="44">
        <v>0.05</v>
      </c>
    </row>
    <row r="26" spans="1:3" ht="15.75" customHeight="1" x14ac:dyDescent="0.15">
      <c r="B26" s="33" t="s">
        <v>76</v>
      </c>
      <c r="C26" s="44">
        <v>0.05</v>
      </c>
    </row>
    <row r="28" spans="1:3" ht="15.75" customHeight="1" x14ac:dyDescent="0.15">
      <c r="B28" s="33"/>
    </row>
    <row r="29" spans="1:3" ht="15.75" customHeight="1" x14ac:dyDescent="0.2">
      <c r="A29" s="10" t="s">
        <v>134</v>
      </c>
      <c r="B29" s="51" t="s">
        <v>82</v>
      </c>
      <c r="C29" s="52">
        <v>8634000</v>
      </c>
    </row>
    <row r="30" spans="1:3" ht="15" customHeight="1" x14ac:dyDescent="0.2">
      <c r="B30" s="51" t="s">
        <v>128</v>
      </c>
      <c r="C30" s="52">
        <v>13550000</v>
      </c>
    </row>
    <row r="31" spans="1:3" ht="15.75" customHeight="1" x14ac:dyDescent="0.2">
      <c r="B31" s="51" t="s">
        <v>129</v>
      </c>
      <c r="C31" s="52">
        <v>12394000</v>
      </c>
    </row>
    <row r="32" spans="1:3" ht="15.75" customHeight="1" x14ac:dyDescent="0.2">
      <c r="B32" s="51" t="s">
        <v>130</v>
      </c>
      <c r="C32" s="52">
        <v>9148000</v>
      </c>
    </row>
    <row r="33" spans="1:3" ht="15.75" customHeight="1" x14ac:dyDescent="0.2">
      <c r="B33" s="51"/>
      <c r="C33" s="53"/>
    </row>
    <row r="35" spans="1:3" ht="15.75" customHeight="1" x14ac:dyDescent="0.2">
      <c r="A35" s="10" t="s">
        <v>125</v>
      </c>
      <c r="B35" s="42" t="s">
        <v>82</v>
      </c>
      <c r="C35" s="43">
        <v>0.29978973218277538</v>
      </c>
    </row>
    <row r="36" spans="1:3" ht="15.75" customHeight="1" x14ac:dyDescent="0.2">
      <c r="B36" s="50" t="s">
        <v>128</v>
      </c>
      <c r="C36" s="43">
        <v>0.52556568434139284</v>
      </c>
    </row>
    <row r="37" spans="1:3" ht="15.75" customHeight="1" x14ac:dyDescent="0.2">
      <c r="B37" s="50" t="s">
        <v>129</v>
      </c>
      <c r="C37" s="43">
        <v>0.16210210664201097</v>
      </c>
    </row>
    <row r="38" spans="1:3" ht="15.75" customHeight="1" x14ac:dyDescent="0.2">
      <c r="B38" s="50" t="s">
        <v>130</v>
      </c>
      <c r="C38" s="43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workbookViewId="0">
      <selection activeCell="D11" sqref="D1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196</v>
      </c>
      <c r="B1" s="10" t="s">
        <v>199</v>
      </c>
      <c r="C1" s="10" t="s">
        <v>195</v>
      </c>
      <c r="D1" s="10" t="s">
        <v>6</v>
      </c>
      <c r="E1" s="10" t="s">
        <v>7</v>
      </c>
      <c r="F1" s="10" t="s">
        <v>8</v>
      </c>
      <c r="G1" s="10" t="s">
        <v>9</v>
      </c>
      <c r="H1" s="74" t="s">
        <v>10</v>
      </c>
    </row>
    <row r="2" spans="1:10" x14ac:dyDescent="0.15">
      <c r="A2" s="10" t="s">
        <v>197</v>
      </c>
      <c r="B2" s="92" t="s">
        <v>81</v>
      </c>
      <c r="C2" t="s">
        <v>193</v>
      </c>
      <c r="D2" s="73">
        <v>1.85</v>
      </c>
      <c r="E2" s="73">
        <v>1.2</v>
      </c>
      <c r="F2" s="73">
        <v>1.05</v>
      </c>
      <c r="G2" s="73">
        <v>1.01</v>
      </c>
      <c r="H2" s="75">
        <v>1</v>
      </c>
    </row>
    <row r="3" spans="1:10" x14ac:dyDescent="0.15">
      <c r="B3" s="92"/>
      <c r="C3" t="s">
        <v>194</v>
      </c>
      <c r="D3" s="73">
        <v>1.9</v>
      </c>
      <c r="E3" s="73">
        <v>1.25</v>
      </c>
      <c r="F3" s="73">
        <v>1.05</v>
      </c>
      <c r="G3" s="73">
        <v>1.01</v>
      </c>
      <c r="H3" s="75">
        <v>1</v>
      </c>
      <c r="J3" s="73"/>
    </row>
    <row r="4" spans="1:10" x14ac:dyDescent="0.15">
      <c r="B4" s="92"/>
      <c r="C4" t="s">
        <v>204</v>
      </c>
      <c r="D4" s="73">
        <f>D17^(1/5)</f>
        <v>1.0098057976734853</v>
      </c>
      <c r="E4" s="73">
        <f t="shared" ref="E4:H4" si="0">E17^(1/5)</f>
        <v>1.0098057976734853</v>
      </c>
      <c r="F4" s="73">
        <f t="shared" si="0"/>
        <v>1.0098057976734853</v>
      </c>
      <c r="G4" s="73">
        <f t="shared" si="0"/>
        <v>1.0098057976734853</v>
      </c>
      <c r="H4" s="73">
        <f t="shared" si="0"/>
        <v>1</v>
      </c>
      <c r="J4" s="73"/>
    </row>
    <row r="5" spans="1:10" x14ac:dyDescent="0.15">
      <c r="B5" s="92" t="s">
        <v>6</v>
      </c>
      <c r="C5" t="s">
        <v>193</v>
      </c>
      <c r="D5" s="73">
        <v>2.0299999999999998</v>
      </c>
      <c r="E5" s="73">
        <v>3.07</v>
      </c>
      <c r="F5" s="73">
        <v>1.1499999999999999</v>
      </c>
      <c r="G5" s="73">
        <v>1.05</v>
      </c>
      <c r="H5" s="75">
        <v>1</v>
      </c>
    </row>
    <row r="6" spans="1:10" x14ac:dyDescent="0.15">
      <c r="B6" s="92"/>
      <c r="C6" t="s">
        <v>194</v>
      </c>
      <c r="D6" s="73">
        <v>2.17</v>
      </c>
      <c r="E6" s="73">
        <v>2.48</v>
      </c>
      <c r="F6" s="73">
        <v>1.1499999999999999</v>
      </c>
      <c r="G6" s="73">
        <v>1.05</v>
      </c>
      <c r="H6" s="75">
        <v>1</v>
      </c>
    </row>
    <row r="7" spans="1:10" x14ac:dyDescent="0.15">
      <c r="B7" s="92"/>
      <c r="C7" t="s">
        <v>204</v>
      </c>
      <c r="D7" s="73">
        <f>D17^(1/5)</f>
        <v>1.0098057976734853</v>
      </c>
      <c r="E7" s="73">
        <f t="shared" ref="E7:H7" si="1">E17^(1/5)</f>
        <v>1.0098057976734853</v>
      </c>
      <c r="F7" s="73">
        <f t="shared" si="1"/>
        <v>1.0098057976734853</v>
      </c>
      <c r="G7" s="73">
        <f t="shared" si="1"/>
        <v>1.0098057976734853</v>
      </c>
      <c r="H7" s="73">
        <f t="shared" si="1"/>
        <v>1</v>
      </c>
    </row>
    <row r="8" spans="1:10" x14ac:dyDescent="0.15">
      <c r="B8" s="92" t="s">
        <v>7</v>
      </c>
      <c r="C8" t="s">
        <v>193</v>
      </c>
      <c r="D8" s="73">
        <v>1</v>
      </c>
      <c r="E8" s="73">
        <v>1.5</v>
      </c>
      <c r="F8" s="73">
        <v>1.3</v>
      </c>
      <c r="G8" s="73">
        <v>1.1499999999999999</v>
      </c>
      <c r="H8" s="75">
        <v>1</v>
      </c>
    </row>
    <row r="9" spans="1:10" x14ac:dyDescent="0.15">
      <c r="B9" s="92"/>
      <c r="C9" t="s">
        <v>194</v>
      </c>
      <c r="D9" s="73">
        <v>1</v>
      </c>
      <c r="E9" s="73">
        <v>1.5</v>
      </c>
      <c r="F9" s="73">
        <v>1.25</v>
      </c>
      <c r="G9" s="73">
        <v>1.1000000000000001</v>
      </c>
      <c r="H9" s="75">
        <v>1</v>
      </c>
    </row>
    <row r="10" spans="1:10" x14ac:dyDescent="0.15">
      <c r="B10" s="92"/>
      <c r="C10" t="s">
        <v>204</v>
      </c>
      <c r="D10" s="73">
        <f>D17^(1/5)</f>
        <v>1.0098057976734853</v>
      </c>
      <c r="E10" s="73">
        <f t="shared" ref="E10:H10" si="2">E17^(1/5)</f>
        <v>1.0098057976734853</v>
      </c>
      <c r="F10" s="73">
        <f t="shared" si="2"/>
        <v>1.0098057976734853</v>
      </c>
      <c r="G10" s="73">
        <f t="shared" si="2"/>
        <v>1.0098057976734853</v>
      </c>
      <c r="H10" s="73">
        <f t="shared" si="2"/>
        <v>1</v>
      </c>
    </row>
    <row r="11" spans="1:10" x14ac:dyDescent="0.15">
      <c r="B11" s="92" t="s">
        <v>8</v>
      </c>
      <c r="C11" t="s">
        <v>193</v>
      </c>
      <c r="D11" s="73">
        <v>1</v>
      </c>
      <c r="E11" s="73">
        <v>1</v>
      </c>
      <c r="F11" s="73">
        <v>1.1499999999999999</v>
      </c>
      <c r="G11" s="73">
        <v>1.1499999999999999</v>
      </c>
      <c r="H11" s="75">
        <v>1</v>
      </c>
    </row>
    <row r="12" spans="1:10" x14ac:dyDescent="0.15">
      <c r="B12" s="92"/>
      <c r="C12" t="s">
        <v>194</v>
      </c>
      <c r="D12" s="73">
        <v>1</v>
      </c>
      <c r="E12" s="73">
        <v>1</v>
      </c>
      <c r="F12" s="73">
        <v>1.1499999999999999</v>
      </c>
      <c r="G12" s="73">
        <v>1.1000000000000001</v>
      </c>
      <c r="H12" s="75">
        <v>1</v>
      </c>
    </row>
    <row r="13" spans="1:10" x14ac:dyDescent="0.15">
      <c r="B13" s="92"/>
      <c r="C13" t="s">
        <v>204</v>
      </c>
      <c r="D13" s="73">
        <f>D17^(1/5)</f>
        <v>1.0098057976734853</v>
      </c>
      <c r="E13" s="73">
        <f t="shared" ref="E13:H13" si="3">E17^(1/5)</f>
        <v>1.0098057976734853</v>
      </c>
      <c r="F13" s="73">
        <f t="shared" si="3"/>
        <v>1.0098057976734853</v>
      </c>
      <c r="G13" s="73">
        <f t="shared" si="3"/>
        <v>1.0098057976734853</v>
      </c>
      <c r="H13" s="73">
        <f t="shared" si="3"/>
        <v>1</v>
      </c>
    </row>
    <row r="14" spans="1:10" x14ac:dyDescent="0.15">
      <c r="B14" s="92" t="s">
        <v>9</v>
      </c>
      <c r="C14" t="s">
        <v>193</v>
      </c>
      <c r="D14" s="73">
        <v>1</v>
      </c>
      <c r="E14" s="73">
        <v>1</v>
      </c>
      <c r="F14" s="73">
        <v>1</v>
      </c>
      <c r="G14" s="73">
        <v>1.1499999999999999</v>
      </c>
      <c r="H14" s="75">
        <v>1</v>
      </c>
    </row>
    <row r="15" spans="1:10" x14ac:dyDescent="0.15">
      <c r="B15" s="92"/>
      <c r="C15" t="s">
        <v>194</v>
      </c>
      <c r="D15" s="73">
        <v>1</v>
      </c>
      <c r="E15" s="73">
        <v>1</v>
      </c>
      <c r="F15" s="73">
        <v>1</v>
      </c>
      <c r="G15" s="73">
        <v>1.1000000000000001</v>
      </c>
      <c r="H15" s="75">
        <v>1</v>
      </c>
    </row>
    <row r="16" spans="1:10" x14ac:dyDescent="0.15">
      <c r="B16" s="92"/>
      <c r="C16" t="s">
        <v>204</v>
      </c>
      <c r="D16" s="73">
        <f>D17^(1/5)</f>
        <v>1.0098057976734853</v>
      </c>
      <c r="E16" s="73">
        <f>E17^(1/5)</f>
        <v>1.0098057976734853</v>
      </c>
      <c r="F16" s="73">
        <f t="shared" ref="F16:H16" si="4">F17^(1/5)</f>
        <v>1.0098057976734853</v>
      </c>
      <c r="G16" s="73">
        <f t="shared" si="4"/>
        <v>1.0098057976734853</v>
      </c>
      <c r="H16" s="73">
        <f t="shared" si="4"/>
        <v>1</v>
      </c>
    </row>
    <row r="17" spans="1:8" x14ac:dyDescent="0.15">
      <c r="B17" s="87" t="s">
        <v>112</v>
      </c>
      <c r="C17" t="s">
        <v>204</v>
      </c>
      <c r="D17" s="80">
        <v>1.05</v>
      </c>
      <c r="E17" s="80">
        <v>1.05</v>
      </c>
      <c r="F17" s="80">
        <v>1.05</v>
      </c>
      <c r="G17" s="80">
        <v>1.05</v>
      </c>
      <c r="H17" s="80">
        <v>1</v>
      </c>
    </row>
    <row r="18" spans="1:8" x14ac:dyDescent="0.15">
      <c r="D18" s="75"/>
      <c r="E18" s="75"/>
      <c r="F18" s="75"/>
      <c r="G18" s="75"/>
      <c r="H18" s="75"/>
    </row>
    <row r="19" spans="1:8" x14ac:dyDescent="0.15">
      <c r="A19" s="77" t="s">
        <v>198</v>
      </c>
      <c r="B19" s="92" t="s">
        <v>81</v>
      </c>
      <c r="C19" t="s">
        <v>193</v>
      </c>
      <c r="D19" s="73">
        <v>1</v>
      </c>
      <c r="E19" s="73">
        <v>1</v>
      </c>
      <c r="F19" s="73">
        <v>1.05</v>
      </c>
      <c r="G19" s="73">
        <v>1.05</v>
      </c>
      <c r="H19" s="73">
        <v>1</v>
      </c>
    </row>
    <row r="20" spans="1:8" x14ac:dyDescent="0.15">
      <c r="B20" s="92"/>
      <c r="C20" t="s">
        <v>194</v>
      </c>
      <c r="D20" s="73">
        <v>1</v>
      </c>
      <c r="E20" s="73">
        <v>1</v>
      </c>
      <c r="F20" s="73">
        <v>1.05</v>
      </c>
      <c r="G20" s="73">
        <v>1.05</v>
      </c>
      <c r="H20" s="73">
        <v>1</v>
      </c>
    </row>
    <row r="21" spans="1:8" x14ac:dyDescent="0.15">
      <c r="B21" s="92"/>
      <c r="C21" t="s">
        <v>204</v>
      </c>
      <c r="D21" s="73">
        <f>D34^(1/5)</f>
        <v>1.0098057976734853</v>
      </c>
      <c r="E21" s="73">
        <f t="shared" ref="E21:H21" si="5">E34^(1/5)</f>
        <v>1.0098057976734853</v>
      </c>
      <c r="F21" s="73">
        <f t="shared" si="5"/>
        <v>1.0098057976734853</v>
      </c>
      <c r="G21" s="73">
        <f t="shared" si="5"/>
        <v>1.0098057976734853</v>
      </c>
      <c r="H21" s="73">
        <f t="shared" si="5"/>
        <v>1</v>
      </c>
    </row>
    <row r="22" spans="1:8" x14ac:dyDescent="0.15">
      <c r="B22" s="92" t="s">
        <v>6</v>
      </c>
      <c r="C22" t="s">
        <v>193</v>
      </c>
      <c r="D22" s="73">
        <v>1</v>
      </c>
      <c r="E22" s="73">
        <v>1</v>
      </c>
      <c r="F22" s="73">
        <v>1.05</v>
      </c>
      <c r="G22" s="73">
        <v>1.05</v>
      </c>
      <c r="H22" s="73">
        <v>1</v>
      </c>
    </row>
    <row r="23" spans="1:8" x14ac:dyDescent="0.15">
      <c r="B23" s="92"/>
      <c r="C23" t="s">
        <v>194</v>
      </c>
      <c r="D23" s="73">
        <v>1</v>
      </c>
      <c r="E23" s="73">
        <v>1</v>
      </c>
      <c r="F23" s="73">
        <v>1.05</v>
      </c>
      <c r="G23" s="73">
        <v>1.05</v>
      </c>
      <c r="H23" s="73">
        <v>1</v>
      </c>
    </row>
    <row r="24" spans="1:8" x14ac:dyDescent="0.15">
      <c r="B24" s="92"/>
      <c r="C24" t="s">
        <v>204</v>
      </c>
      <c r="D24" s="73">
        <f>D34^(1/5)</f>
        <v>1.0098057976734853</v>
      </c>
      <c r="E24" s="73">
        <f t="shared" ref="E24:H24" si="6">E34^(1/5)</f>
        <v>1.0098057976734853</v>
      </c>
      <c r="F24" s="73">
        <f t="shared" si="6"/>
        <v>1.0098057976734853</v>
      </c>
      <c r="G24" s="73">
        <f t="shared" si="6"/>
        <v>1.0098057976734853</v>
      </c>
      <c r="H24" s="73">
        <f t="shared" si="6"/>
        <v>1</v>
      </c>
    </row>
    <row r="25" spans="1:8" x14ac:dyDescent="0.15">
      <c r="B25" s="92" t="s">
        <v>7</v>
      </c>
      <c r="C25" t="s">
        <v>193</v>
      </c>
      <c r="D25" s="73">
        <v>1</v>
      </c>
      <c r="E25" s="73">
        <v>1</v>
      </c>
      <c r="F25" s="73">
        <v>2.5</v>
      </c>
      <c r="G25" s="73">
        <v>2.5</v>
      </c>
      <c r="H25" s="73">
        <v>1</v>
      </c>
    </row>
    <row r="26" spans="1:8" x14ac:dyDescent="0.15">
      <c r="B26" s="92"/>
      <c r="C26" t="s">
        <v>194</v>
      </c>
      <c r="D26" s="73">
        <v>1</v>
      </c>
      <c r="E26" s="73">
        <v>1</v>
      </c>
      <c r="F26" s="73">
        <v>2.4</v>
      </c>
      <c r="G26" s="73">
        <v>2.4</v>
      </c>
      <c r="H26" s="73">
        <v>1</v>
      </c>
    </row>
    <row r="27" spans="1:8" x14ac:dyDescent="0.15">
      <c r="B27" s="92"/>
      <c r="C27" t="s">
        <v>204</v>
      </c>
      <c r="D27" s="73">
        <f>D34^(1/5)</f>
        <v>1.0098057976734853</v>
      </c>
      <c r="E27" s="73">
        <f t="shared" ref="E27:H27" si="7">E34^(1/5)</f>
        <v>1.0098057976734853</v>
      </c>
      <c r="F27" s="73">
        <f t="shared" si="7"/>
        <v>1.0098057976734853</v>
      </c>
      <c r="G27" s="73">
        <f t="shared" si="7"/>
        <v>1.0098057976734853</v>
      </c>
      <c r="H27" s="73">
        <f t="shared" si="7"/>
        <v>1</v>
      </c>
    </row>
    <row r="28" spans="1:8" x14ac:dyDescent="0.15">
      <c r="B28" s="92" t="s">
        <v>8</v>
      </c>
      <c r="C28" t="s">
        <v>193</v>
      </c>
      <c r="D28" s="73">
        <v>1</v>
      </c>
      <c r="E28" s="73">
        <v>1</v>
      </c>
      <c r="F28" s="73">
        <v>2</v>
      </c>
      <c r="G28" s="73">
        <v>2</v>
      </c>
      <c r="H28" s="73">
        <v>1</v>
      </c>
    </row>
    <row r="29" spans="1:8" x14ac:dyDescent="0.15">
      <c r="B29" s="92"/>
      <c r="C29" t="s">
        <v>194</v>
      </c>
      <c r="D29" s="73">
        <v>1</v>
      </c>
      <c r="E29" s="73">
        <v>1</v>
      </c>
      <c r="F29" s="73">
        <v>1.9</v>
      </c>
      <c r="G29" s="73">
        <v>1.9</v>
      </c>
      <c r="H29" s="73">
        <v>1</v>
      </c>
    </row>
    <row r="30" spans="1:8" x14ac:dyDescent="0.15">
      <c r="B30" s="92"/>
      <c r="C30" t="s">
        <v>204</v>
      </c>
      <c r="D30" s="73">
        <f>D34^(1/5)</f>
        <v>1.0098057976734853</v>
      </c>
      <c r="E30" s="73">
        <f t="shared" ref="E30:H30" si="8">E34^(1/5)</f>
        <v>1.0098057976734853</v>
      </c>
      <c r="F30" s="73">
        <f t="shared" si="8"/>
        <v>1.0098057976734853</v>
      </c>
      <c r="G30" s="73">
        <f t="shared" si="8"/>
        <v>1.0098057976734853</v>
      </c>
      <c r="H30" s="73">
        <f t="shared" si="8"/>
        <v>1</v>
      </c>
    </row>
    <row r="31" spans="1:8" x14ac:dyDescent="0.15">
      <c r="B31" s="92" t="s">
        <v>9</v>
      </c>
      <c r="C31" t="s">
        <v>193</v>
      </c>
      <c r="D31" s="73">
        <v>1</v>
      </c>
      <c r="E31" s="73">
        <v>1</v>
      </c>
      <c r="F31" s="73">
        <v>1</v>
      </c>
      <c r="G31" s="73">
        <v>2</v>
      </c>
      <c r="H31" s="73">
        <v>1</v>
      </c>
    </row>
    <row r="32" spans="1:8" x14ac:dyDescent="0.15">
      <c r="B32" s="92"/>
      <c r="C32" t="s">
        <v>194</v>
      </c>
      <c r="D32" s="73">
        <v>1</v>
      </c>
      <c r="E32" s="73">
        <v>1</v>
      </c>
      <c r="F32" s="73">
        <v>1</v>
      </c>
      <c r="G32" s="73">
        <v>1.9</v>
      </c>
      <c r="H32" s="73">
        <v>1</v>
      </c>
    </row>
    <row r="33" spans="2:8" x14ac:dyDescent="0.15">
      <c r="B33" s="92"/>
      <c r="C33" t="s">
        <v>204</v>
      </c>
      <c r="D33" s="73">
        <f>D34^(1/5)</f>
        <v>1.0098057976734853</v>
      </c>
      <c r="E33" s="73">
        <f t="shared" ref="E33:H33" si="9">E34^(1/5)</f>
        <v>1.0098057976734853</v>
      </c>
      <c r="F33" s="73">
        <f t="shared" si="9"/>
        <v>1.0098057976734853</v>
      </c>
      <c r="G33" s="73">
        <f t="shared" si="9"/>
        <v>1.0098057976734853</v>
      </c>
      <c r="H33" s="73">
        <f t="shared" si="9"/>
        <v>1</v>
      </c>
    </row>
    <row r="34" spans="2:8" x14ac:dyDescent="0.15">
      <c r="B34" s="79" t="s">
        <v>112</v>
      </c>
      <c r="C34" t="s">
        <v>204</v>
      </c>
      <c r="D34" s="80">
        <v>1.05</v>
      </c>
      <c r="E34" s="80">
        <v>1.05</v>
      </c>
      <c r="F34" s="80">
        <v>1.05</v>
      </c>
      <c r="G34" s="80">
        <v>1.05</v>
      </c>
      <c r="H34" s="80">
        <v>1</v>
      </c>
    </row>
  </sheetData>
  <mergeCells count="10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33" workbookViewId="0">
      <selection activeCell="C12" sqref="C12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200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201</v>
      </c>
      <c r="B2" t="s">
        <v>81</v>
      </c>
      <c r="E2" s="81"/>
    </row>
    <row r="3" spans="1:5" x14ac:dyDescent="0.15">
      <c r="B3" t="s">
        <v>6</v>
      </c>
      <c r="E3" s="81"/>
    </row>
    <row r="4" spans="1:5" x14ac:dyDescent="0.15">
      <c r="B4" t="s">
        <v>7</v>
      </c>
      <c r="E4" s="81"/>
    </row>
    <row r="5" spans="1:5" x14ac:dyDescent="0.15">
      <c r="B5" t="s">
        <v>8</v>
      </c>
      <c r="E5" s="81"/>
    </row>
    <row r="6" spans="1:5" x14ac:dyDescent="0.15">
      <c r="B6" t="s">
        <v>9</v>
      </c>
      <c r="D6" t="s">
        <v>205</v>
      </c>
      <c r="E6" s="81"/>
    </row>
    <row r="7" spans="1:5" x14ac:dyDescent="0.15">
      <c r="B7" t="s">
        <v>112</v>
      </c>
      <c r="C7" s="81"/>
      <c r="D7" s="81"/>
      <c r="E7" t="s">
        <v>205</v>
      </c>
    </row>
    <row r="9" spans="1:5" x14ac:dyDescent="0.15">
      <c r="A9" s="10" t="s">
        <v>202</v>
      </c>
      <c r="B9" t="s">
        <v>81</v>
      </c>
      <c r="C9" t="s">
        <v>205</v>
      </c>
      <c r="E9" s="81"/>
    </row>
    <row r="10" spans="1:5" x14ac:dyDescent="0.15">
      <c r="B10" t="s">
        <v>6</v>
      </c>
      <c r="C10" t="s">
        <v>205</v>
      </c>
      <c r="E10" s="81"/>
    </row>
    <row r="11" spans="1:5" x14ac:dyDescent="0.15">
      <c r="B11" t="s">
        <v>7</v>
      </c>
      <c r="E11" s="81"/>
    </row>
    <row r="12" spans="1:5" x14ac:dyDescent="0.15">
      <c r="B12" t="s">
        <v>8</v>
      </c>
      <c r="E12" s="81"/>
    </row>
    <row r="13" spans="1:5" x14ac:dyDescent="0.15">
      <c r="B13" t="s">
        <v>9</v>
      </c>
      <c r="E13" s="81"/>
    </row>
    <row r="14" spans="1:5" x14ac:dyDescent="0.15">
      <c r="B14" t="s">
        <v>112</v>
      </c>
      <c r="C14" s="81"/>
      <c r="D14" s="81"/>
    </row>
    <row r="16" spans="1:5" x14ac:dyDescent="0.15">
      <c r="A16" s="10" t="s">
        <v>203</v>
      </c>
      <c r="B16" t="s">
        <v>81</v>
      </c>
      <c r="E16" s="81"/>
    </row>
    <row r="17" spans="2:5" x14ac:dyDescent="0.15">
      <c r="B17" t="s">
        <v>6</v>
      </c>
      <c r="E17" s="81"/>
    </row>
    <row r="18" spans="2:5" x14ac:dyDescent="0.15">
      <c r="B18" t="s">
        <v>7</v>
      </c>
      <c r="E18" s="81"/>
    </row>
    <row r="19" spans="2:5" x14ac:dyDescent="0.15">
      <c r="B19" t="s">
        <v>8</v>
      </c>
      <c r="E19" s="81"/>
    </row>
    <row r="20" spans="2:5" x14ac:dyDescent="0.15">
      <c r="B20" t="s">
        <v>9</v>
      </c>
      <c r="E20" s="81"/>
    </row>
    <row r="21" spans="2:5" x14ac:dyDescent="0.15">
      <c r="B21" t="s">
        <v>112</v>
      </c>
      <c r="C21" s="81"/>
      <c r="D21" s="81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221</v>
      </c>
      <c r="B1" s="10" t="s">
        <v>199</v>
      </c>
      <c r="C1" s="10" t="s">
        <v>193</v>
      </c>
      <c r="D1" s="10" t="s">
        <v>194</v>
      </c>
      <c r="E1" s="10" t="s">
        <v>204</v>
      </c>
    </row>
    <row r="2" spans="1:5" x14ac:dyDescent="0.15">
      <c r="A2" s="10" t="s">
        <v>222</v>
      </c>
      <c r="B2" t="s">
        <v>81</v>
      </c>
      <c r="C2">
        <f>'Baseline year demographics'!C9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demographics'!C10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demographics'!C10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demographics'!C10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demographics'!C10</f>
        <v>0.3</v>
      </c>
      <c r="D6">
        <v>1</v>
      </c>
      <c r="E6">
        <v>1</v>
      </c>
    </row>
    <row r="8" spans="1:5" x14ac:dyDescent="0.15">
      <c r="A8" s="10" t="s">
        <v>223</v>
      </c>
      <c r="B8" t="s">
        <v>81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baseColWidth="10" defaultRowHeight="13" x14ac:dyDescent="0.15"/>
  <cols>
    <col min="1" max="1" width="15" customWidth="1"/>
  </cols>
  <sheetData>
    <row r="1" spans="1:4" x14ac:dyDescent="0.15">
      <c r="A1" s="10" t="s">
        <v>199</v>
      </c>
      <c r="B1" s="10" t="s">
        <v>193</v>
      </c>
      <c r="C1" s="10" t="s">
        <v>194</v>
      </c>
      <c r="D1" s="10" t="s">
        <v>204</v>
      </c>
    </row>
    <row r="2" spans="1:4" x14ac:dyDescent="0.15">
      <c r="A2" t="s">
        <v>81</v>
      </c>
      <c r="B2">
        <f>1.5*0.61</f>
        <v>0.91500000000000004</v>
      </c>
      <c r="C2">
        <f>0.5*0.61</f>
        <v>0.30499999999999999</v>
      </c>
      <c r="D2">
        <v>0.05</v>
      </c>
    </row>
    <row r="3" spans="1:4" x14ac:dyDescent="0.15">
      <c r="A3" t="s">
        <v>6</v>
      </c>
      <c r="B3">
        <f t="shared" ref="B3:B6" si="0">1.5*0.61</f>
        <v>0.91500000000000004</v>
      </c>
      <c r="C3">
        <f t="shared" ref="C3:C6" si="1">0.5*0.61</f>
        <v>0.30499999999999999</v>
      </c>
      <c r="D3">
        <v>0.05</v>
      </c>
    </row>
    <row r="4" spans="1:4" x14ac:dyDescent="0.15">
      <c r="A4" t="s">
        <v>7</v>
      </c>
      <c r="B4">
        <f t="shared" si="0"/>
        <v>0.91500000000000004</v>
      </c>
      <c r="C4">
        <f t="shared" si="1"/>
        <v>0.30499999999999999</v>
      </c>
      <c r="D4">
        <v>0.05</v>
      </c>
    </row>
    <row r="5" spans="1:4" x14ac:dyDescent="0.15">
      <c r="A5" t="s">
        <v>8</v>
      </c>
      <c r="B5">
        <f t="shared" si="0"/>
        <v>0.91500000000000004</v>
      </c>
      <c r="C5">
        <f t="shared" si="1"/>
        <v>0.30499999999999999</v>
      </c>
      <c r="D5">
        <v>0.05</v>
      </c>
    </row>
    <row r="6" spans="1:4" x14ac:dyDescent="0.15">
      <c r="A6" t="s">
        <v>9</v>
      </c>
      <c r="B6">
        <f t="shared" si="0"/>
        <v>0.91500000000000004</v>
      </c>
      <c r="C6">
        <f t="shared" si="1"/>
        <v>0.30499999999999999</v>
      </c>
      <c r="D6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5" x14ac:dyDescent="0.2">
      <c r="A2" s="6" t="s">
        <v>39</v>
      </c>
      <c r="B2" s="6" t="s">
        <v>39</v>
      </c>
      <c r="C2" s="6" t="s">
        <v>41</v>
      </c>
      <c r="D2" s="6" t="s">
        <v>41</v>
      </c>
      <c r="E2" s="7" t="s">
        <v>42</v>
      </c>
    </row>
    <row r="3" spans="1:5" ht="15.75" customHeight="1" x14ac:dyDescent="0.15">
      <c r="A3" s="4"/>
      <c r="B3" s="4"/>
      <c r="C3" s="4"/>
      <c r="D3" s="4"/>
      <c r="E3" s="4"/>
    </row>
    <row r="4" spans="1:5" ht="15.75" customHeight="1" x14ac:dyDescent="0.15">
      <c r="A4" s="4"/>
      <c r="B4" s="4"/>
      <c r="C4" s="4"/>
      <c r="D4" s="4"/>
      <c r="E4" s="4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8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 x14ac:dyDescent="0.15">
      <c r="A1" s="10" t="s">
        <v>85</v>
      </c>
      <c r="B1" s="1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" t="s">
        <v>81</v>
      </c>
      <c r="I1" s="10" t="s">
        <v>93</v>
      </c>
      <c r="J1" s="4"/>
    </row>
    <row r="2" spans="1:10" ht="15.75" customHeight="1" x14ac:dyDescent="0.15">
      <c r="A2" s="10" t="s">
        <v>80</v>
      </c>
      <c r="B2" s="76" t="s">
        <v>56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 x14ac:dyDescent="0.15">
      <c r="A3" s="10"/>
      <c r="B3" s="4" t="s">
        <v>176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 x14ac:dyDescent="0.15">
      <c r="B4" s="4" t="s">
        <v>50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 x14ac:dyDescent="0.15">
      <c r="B5" s="76" t="s">
        <v>57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 x14ac:dyDescent="0.15">
      <c r="B6" s="4" t="s">
        <v>161</v>
      </c>
      <c r="C6" s="3">
        <v>0</v>
      </c>
      <c r="D6" s="3">
        <v>0</v>
      </c>
      <c r="E6" s="30">
        <f>'Baseline year demographics'!$C$7</f>
        <v>0.36</v>
      </c>
      <c r="F6" s="30">
        <f>'Baseline year demographics'!$C$7</f>
        <v>0.36</v>
      </c>
      <c r="G6" s="30">
        <v>0</v>
      </c>
      <c r="H6" s="3">
        <v>0</v>
      </c>
      <c r="I6" s="3">
        <v>0</v>
      </c>
    </row>
    <row r="7" spans="1:10" ht="15.75" customHeight="1" x14ac:dyDescent="0.15">
      <c r="B7" s="4" t="s">
        <v>84</v>
      </c>
      <c r="C7" s="3">
        <v>0</v>
      </c>
      <c r="D7" s="3">
        <v>0</v>
      </c>
      <c r="E7" s="30">
        <f>'Baseline year demographics'!$C$7*(1-'Baseline year demographics'!C8)</f>
        <v>0.32400000000000001</v>
      </c>
      <c r="F7" s="30">
        <f>'Baseline year demographics'!$C$7*(1-'Baseline year demographics'!C8)</f>
        <v>0.32400000000000001</v>
      </c>
      <c r="G7" s="30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 x14ac:dyDescent="0.15">
      <c r="B8" s="4" t="s">
        <v>172</v>
      </c>
      <c r="C8" s="3">
        <v>0</v>
      </c>
      <c r="D8" s="3">
        <v>0</v>
      </c>
      <c r="E8" s="30">
        <f>'Baseline year demographics'!$C$7*'Baseline year demographics'!C8</f>
        <v>3.5999999999999997E-2</v>
      </c>
      <c r="F8" s="30">
        <f>'Baseline year demographics'!$C$7*'Baseline year demographics'!C8</f>
        <v>3.5999999999999997E-2</v>
      </c>
      <c r="G8" s="30">
        <v>0</v>
      </c>
      <c r="H8" s="3">
        <v>0</v>
      </c>
      <c r="I8" s="3">
        <v>0</v>
      </c>
    </row>
    <row r="9" spans="1:10" ht="15.75" customHeight="1" x14ac:dyDescent="0.15">
      <c r="B9" s="4" t="s">
        <v>83</v>
      </c>
      <c r="C9" s="3">
        <v>0</v>
      </c>
      <c r="D9" s="3">
        <v>0</v>
      </c>
      <c r="E9" s="30">
        <f>'Baseline year demographics'!$C$7*(1-'Baseline year demographics'!C8)</f>
        <v>0.32400000000000001</v>
      </c>
      <c r="F9" s="30">
        <f>'Baseline year demographics'!$C$7*(1-'Baseline year demographics'!C8)</f>
        <v>0.32400000000000001</v>
      </c>
      <c r="G9" s="30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 x14ac:dyDescent="0.15">
      <c r="B10" s="4" t="s">
        <v>173</v>
      </c>
      <c r="C10" s="3">
        <v>0</v>
      </c>
      <c r="D10" s="3">
        <v>0</v>
      </c>
      <c r="E10" s="30">
        <f>'Baseline year demographics'!$C$7*'Baseline year demographics'!C8</f>
        <v>3.5999999999999997E-2</v>
      </c>
      <c r="F10" s="30">
        <f>'Baseline year demographics'!$C$7*'Baseline year demographics'!C8</f>
        <v>3.5999999999999997E-2</v>
      </c>
      <c r="G10" s="30">
        <f>'Baseline year demographics'!$C$7*'Baseline year demographics'!C8</f>
        <v>3.5999999999999997E-2</v>
      </c>
      <c r="H10" s="3">
        <v>0</v>
      </c>
      <c r="I10" s="3">
        <v>0</v>
      </c>
    </row>
    <row r="11" spans="1:10" ht="15.75" customHeight="1" x14ac:dyDescent="0.15">
      <c r="B11" s="4" t="s">
        <v>179</v>
      </c>
      <c r="C11" s="69">
        <v>0</v>
      </c>
      <c r="D11" s="91">
        <f>'Baseline year demographics'!$C$7</f>
        <v>0.36</v>
      </c>
      <c r="E11" s="91">
        <f>'Baseline year demographics'!$C$7</f>
        <v>0.36</v>
      </c>
      <c r="F11" s="91">
        <f>'Baseline year demographics'!$C$7</f>
        <v>0.36</v>
      </c>
      <c r="G11" s="91">
        <f>'Baseline year demographics'!$C$7</f>
        <v>0.36</v>
      </c>
      <c r="H11" s="3">
        <v>0</v>
      </c>
      <c r="I11" s="3">
        <v>0</v>
      </c>
    </row>
    <row r="12" spans="1:10" ht="15.75" customHeight="1" x14ac:dyDescent="0.15">
      <c r="B12" s="4" t="s">
        <v>189</v>
      </c>
      <c r="C12" s="69">
        <v>0</v>
      </c>
      <c r="D12" s="69">
        <v>1</v>
      </c>
      <c r="E12" s="69">
        <v>1</v>
      </c>
      <c r="F12" s="69">
        <v>1</v>
      </c>
      <c r="G12" s="69">
        <v>1</v>
      </c>
      <c r="H12" s="3">
        <v>0</v>
      </c>
      <c r="I12" s="3">
        <v>0</v>
      </c>
    </row>
    <row r="13" spans="1:10" ht="15.75" customHeight="1" x14ac:dyDescent="0.15">
      <c r="B13" s="4" t="s">
        <v>190</v>
      </c>
      <c r="C13" s="69">
        <v>0</v>
      </c>
      <c r="D13" s="69">
        <v>1</v>
      </c>
      <c r="E13" s="69">
        <v>1</v>
      </c>
      <c r="F13" s="69">
        <v>1</v>
      </c>
      <c r="G13" s="69">
        <v>1</v>
      </c>
      <c r="H13" s="3">
        <v>0</v>
      </c>
      <c r="I13" s="3">
        <v>0</v>
      </c>
    </row>
    <row r="15" spans="1:10" ht="15.75" customHeight="1" x14ac:dyDescent="0.15">
      <c r="A15" s="10" t="s">
        <v>81</v>
      </c>
      <c r="B15" t="s">
        <v>58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0">
        <f>'Baseline year demographics'!$C$7</f>
        <v>0.36</v>
      </c>
      <c r="I15" s="3">
        <v>0</v>
      </c>
    </row>
    <row r="16" spans="1:10" ht="15.75" customHeight="1" x14ac:dyDescent="0.15">
      <c r="A16" s="10"/>
      <c r="B16" t="s">
        <v>171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 ht="15.75" customHeight="1" x14ac:dyDescent="0.15">
      <c r="B17" t="s">
        <v>174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1*'Baseline year demographics'!C8</f>
        <v>0.1</v>
      </c>
      <c r="I17" s="3">
        <v>0</v>
      </c>
    </row>
    <row r="18" spans="1:9" ht="15.75" customHeight="1" x14ac:dyDescent="0.15">
      <c r="B18" s="4" t="s">
        <v>86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5">
        <v>1</v>
      </c>
      <c r="I18" s="3">
        <v>0</v>
      </c>
    </row>
    <row r="19" spans="1:9" ht="15.75" customHeight="1" x14ac:dyDescent="0.15">
      <c r="B19" s="4" t="s">
        <v>175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5">
        <f>1*'Baseline year demographics'!C8</f>
        <v>0.1</v>
      </c>
      <c r="I19" s="3">
        <v>0</v>
      </c>
    </row>
    <row r="20" spans="1:9" ht="15.75" customHeight="1" x14ac:dyDescent="0.15">
      <c r="B20" t="s">
        <v>151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5">
        <f>'Baseline year demographics'!$C$8</f>
        <v>0.1</v>
      </c>
      <c r="I20" s="3">
        <v>0</v>
      </c>
    </row>
    <row r="22" spans="1:9" ht="15.75" customHeight="1" x14ac:dyDescent="0.15">
      <c r="A22" s="10" t="s">
        <v>93</v>
      </c>
      <c r="B22" t="s">
        <v>154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8">
        <v>1</v>
      </c>
    </row>
    <row r="23" spans="1:9" ht="15.75" customHeight="1" x14ac:dyDescent="0.15">
      <c r="B23" t="s">
        <v>155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8">
        <v>1</v>
      </c>
    </row>
    <row r="24" spans="1:9" ht="15.75" customHeight="1" x14ac:dyDescent="0.15">
      <c r="B24" t="s">
        <v>156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8">
        <v>1</v>
      </c>
    </row>
    <row r="25" spans="1:9" ht="15.75" customHeight="1" x14ac:dyDescent="0.15">
      <c r="B25" t="s">
        <v>157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8">
        <v>1</v>
      </c>
    </row>
    <row r="26" spans="1:9" ht="15.75" customHeight="1" x14ac:dyDescent="0.15">
      <c r="B26" t="s">
        <v>158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8">
        <v>1</v>
      </c>
    </row>
    <row r="27" spans="1:9" ht="15.75" customHeight="1" x14ac:dyDescent="0.15">
      <c r="B27" t="s">
        <v>159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8">
        <v>1</v>
      </c>
    </row>
    <row r="28" spans="1:9" ht="15.75" customHeight="1" x14ac:dyDescent="0.15">
      <c r="B28" t="s">
        <v>160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 x14ac:dyDescent="0.15">
      <c r="A29" s="10"/>
      <c r="B29" t="s">
        <v>164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8">
        <v>1</v>
      </c>
    </row>
    <row r="30" spans="1:9" ht="15.75" customHeight="1" x14ac:dyDescent="0.15">
      <c r="B30" t="s">
        <v>165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8">
        <v>1</v>
      </c>
    </row>
    <row r="31" spans="1:9" ht="15.75" customHeight="1" x14ac:dyDescent="0.15">
      <c r="B31" t="s">
        <v>166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8">
        <v>1</v>
      </c>
    </row>
    <row r="32" spans="1:9" ht="15.75" customHeight="1" x14ac:dyDescent="0.15">
      <c r="B32" t="s">
        <v>167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58">
        <v>1</v>
      </c>
    </row>
    <row r="33" spans="1:9" ht="15.75" customHeight="1" x14ac:dyDescent="0.15">
      <c r="B33" t="s">
        <v>168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58">
        <v>1</v>
      </c>
    </row>
    <row r="34" spans="1:9" ht="15.75" customHeight="1" x14ac:dyDescent="0.15">
      <c r="B34" t="s">
        <v>169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58">
        <v>1</v>
      </c>
    </row>
    <row r="35" spans="1:9" ht="15.75" customHeight="1" x14ac:dyDescent="0.15">
      <c r="B35" t="s">
        <v>170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59">
        <v>1</v>
      </c>
    </row>
    <row r="36" spans="1:9" ht="15.75" customHeight="1" x14ac:dyDescent="0.15">
      <c r="B36" s="85" t="s">
        <v>206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59">
        <v>1</v>
      </c>
    </row>
    <row r="37" spans="1:9" ht="15.75" customHeight="1" x14ac:dyDescent="0.15">
      <c r="B37" s="85" t="s">
        <v>207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59">
        <v>1</v>
      </c>
    </row>
    <row r="38" spans="1:9" ht="15.75" customHeight="1" x14ac:dyDescent="0.15">
      <c r="B38" s="85" t="s">
        <v>208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59">
        <v>1</v>
      </c>
    </row>
    <row r="39" spans="1:9" ht="15.75" customHeight="1" x14ac:dyDescent="0.15">
      <c r="B39" s="85" t="s">
        <v>211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59">
        <v>1</v>
      </c>
    </row>
    <row r="40" spans="1:9" ht="15.75" customHeight="1" x14ac:dyDescent="0.15">
      <c r="B40" s="85" t="s">
        <v>212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59">
        <v>1</v>
      </c>
    </row>
    <row r="41" spans="1:9" ht="15.75" customHeight="1" x14ac:dyDescent="0.15">
      <c r="B41" s="85" t="s">
        <v>209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59">
        <v>1</v>
      </c>
    </row>
    <row r="42" spans="1:9" ht="15.75" customHeight="1" x14ac:dyDescent="0.15">
      <c r="B42" s="85" t="s">
        <v>210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59">
        <v>1</v>
      </c>
    </row>
    <row r="43" spans="1:9" ht="15.75" customHeight="1" x14ac:dyDescent="0.15">
      <c r="B43" s="85" t="s">
        <v>213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59">
        <v>1</v>
      </c>
    </row>
    <row r="44" spans="1:9" ht="15.75" customHeight="1" x14ac:dyDescent="0.15">
      <c r="B44" s="85" t="s">
        <v>214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59">
        <v>1</v>
      </c>
    </row>
    <row r="45" spans="1:9" ht="15.75" customHeight="1" x14ac:dyDescent="0.15">
      <c r="C45" s="4"/>
    </row>
    <row r="46" spans="1:9" ht="15.75" customHeight="1" x14ac:dyDescent="0.15">
      <c r="A46" s="10" t="s">
        <v>88</v>
      </c>
      <c r="B46" s="4" t="s">
        <v>89</v>
      </c>
      <c r="C46" s="3">
        <v>0</v>
      </c>
      <c r="D46" s="3">
        <v>0</v>
      </c>
      <c r="E46" s="35">
        <f>'Baseline year demographics'!$C$24</f>
        <v>0.12</v>
      </c>
      <c r="F46" s="35">
        <f>'Baseline year demographics'!$C$24</f>
        <v>0.12</v>
      </c>
      <c r="G46" s="35">
        <f>'Baseline year demographics'!$C$24</f>
        <v>0.12</v>
      </c>
      <c r="H46" s="35">
        <f>'Baseline year demographics'!$C$24</f>
        <v>0.12</v>
      </c>
      <c r="I46" s="35">
        <f>'Baseline year demographics'!$C$24</f>
        <v>0.12</v>
      </c>
    </row>
    <row r="47" spans="1:9" ht="15.75" customHeight="1" x14ac:dyDescent="0.15">
      <c r="B47" s="4" t="s">
        <v>90</v>
      </c>
      <c r="C47" s="3">
        <v>0</v>
      </c>
      <c r="D47" s="3">
        <v>0</v>
      </c>
      <c r="E47" s="3">
        <f>'Baseline year demographics'!$C$25</f>
        <v>0.05</v>
      </c>
      <c r="F47" s="3">
        <f>'Baseline year demographics'!$C$25</f>
        <v>0.05</v>
      </c>
      <c r="G47" s="3">
        <f>'Baseline year demographics'!$C$25</f>
        <v>0.05</v>
      </c>
      <c r="H47" s="3">
        <f>'Baseline year demographics'!$C$25</f>
        <v>0.05</v>
      </c>
      <c r="I47" s="3">
        <f>'Baseline year demographics'!$C$25</f>
        <v>0.05</v>
      </c>
    </row>
    <row r="48" spans="1:9" ht="15.75" customHeight="1" x14ac:dyDescent="0.15">
      <c r="B48" s="4" t="s">
        <v>91</v>
      </c>
      <c r="C48" s="3">
        <v>0</v>
      </c>
      <c r="D48" s="3">
        <v>0</v>
      </c>
      <c r="E48" s="3">
        <f>'Baseline year demographics'!$C$23</f>
        <v>0.8</v>
      </c>
      <c r="F48" s="3">
        <f>'Baseline year demographics'!$C$23</f>
        <v>0.8</v>
      </c>
      <c r="G48" s="3">
        <f>'Baseline year demographics'!$C$23</f>
        <v>0.8</v>
      </c>
      <c r="H48" s="3">
        <f>'Baseline year demographics'!$C$23</f>
        <v>0.8</v>
      </c>
      <c r="I48" s="3">
        <f>'Baseline year demographics'!$C$23</f>
        <v>0.8</v>
      </c>
    </row>
    <row r="49" spans="2:9" ht="15.75" customHeight="1" x14ac:dyDescent="0.15">
      <c r="B49" s="4" t="s">
        <v>109</v>
      </c>
      <c r="C49" s="3">
        <v>0</v>
      </c>
      <c r="D49" s="3">
        <v>0</v>
      </c>
      <c r="E49" s="35">
        <v>1</v>
      </c>
      <c r="F49" s="35">
        <v>1</v>
      </c>
      <c r="G49" s="35">
        <v>1</v>
      </c>
      <c r="H49" s="35">
        <v>1</v>
      </c>
      <c r="I49" s="35">
        <v>1</v>
      </c>
    </row>
    <row r="50" spans="2:9" ht="15.75" customHeight="1" x14ac:dyDescent="0.15">
      <c r="B50" s="4" t="s">
        <v>87</v>
      </c>
      <c r="C50" s="35">
        <f>'Baseline year demographics'!$C$8</f>
        <v>0.1</v>
      </c>
      <c r="D50" s="35">
        <f>'Baseline year demographics'!$C$8</f>
        <v>0.1</v>
      </c>
      <c r="E50" s="35">
        <f>'Baseline year demographics'!$C$8</f>
        <v>0.1</v>
      </c>
      <c r="F50" s="35">
        <f>'Baseline year demographics'!$C$8</f>
        <v>0.1</v>
      </c>
      <c r="G50" s="35">
        <f>'Baseline year demographics'!$C$8</f>
        <v>0.1</v>
      </c>
      <c r="H50" s="35">
        <f>'Baseline year demographics'!$C$8</f>
        <v>0.1</v>
      </c>
      <c r="I50" s="35">
        <f>'Baseline year demographics'!$C$8</f>
        <v>0.1</v>
      </c>
    </row>
    <row r="51" spans="2:9" ht="15.75" customHeight="1" x14ac:dyDescent="0.15">
      <c r="B51" s="12" t="s">
        <v>180</v>
      </c>
      <c r="C51" s="3">
        <v>0</v>
      </c>
      <c r="D51" s="3">
        <v>0</v>
      </c>
      <c r="E51" s="71">
        <f>'Baseline year demographics'!$C$24</f>
        <v>0.12</v>
      </c>
      <c r="F51" s="71">
        <f>'Baseline year demographics'!$C$24</f>
        <v>0.12</v>
      </c>
      <c r="G51" s="71">
        <f>'Baseline year demographics'!$C$24</f>
        <v>0.12</v>
      </c>
      <c r="H51" s="71">
        <f>'Baseline year demographics'!$C$24</f>
        <v>0.12</v>
      </c>
      <c r="I51" s="71">
        <f>'Baseline year demographics'!$C$24</f>
        <v>0.12</v>
      </c>
    </row>
    <row r="52" spans="2:9" ht="15.75" customHeight="1" x14ac:dyDescent="0.15">
      <c r="B52" s="12" t="s">
        <v>181</v>
      </c>
      <c r="C52" s="3">
        <v>0</v>
      </c>
      <c r="D52" s="3">
        <v>0</v>
      </c>
      <c r="E52" s="69">
        <f>'Baseline year demographics'!$C$25</f>
        <v>0.05</v>
      </c>
      <c r="F52" s="69">
        <f>'Baseline year demographics'!$C$25</f>
        <v>0.05</v>
      </c>
      <c r="G52" s="69">
        <f>'Baseline year demographics'!$C$25</f>
        <v>0.05</v>
      </c>
      <c r="H52" s="69">
        <f>'Baseline year demographics'!$C$25</f>
        <v>0.05</v>
      </c>
      <c r="I52" s="69">
        <f>'Baseline year demographics'!$C$25</f>
        <v>0.05</v>
      </c>
    </row>
    <row r="53" spans="2:9" ht="15.75" customHeight="1" x14ac:dyDescent="0.15">
      <c r="B53" s="12" t="s">
        <v>182</v>
      </c>
      <c r="C53" s="3">
        <v>0</v>
      </c>
      <c r="D53" s="3">
        <v>0</v>
      </c>
      <c r="E53" s="69">
        <f>'Baseline year demographics'!$C$23</f>
        <v>0.8</v>
      </c>
      <c r="F53" s="69">
        <f>'Baseline year demographics'!$C$23</f>
        <v>0.8</v>
      </c>
      <c r="G53" s="69">
        <f>'Baseline year demographics'!$C$23</f>
        <v>0.8</v>
      </c>
      <c r="H53" s="69">
        <f>'Baseline year demographics'!$C$23</f>
        <v>0.8</v>
      </c>
      <c r="I53" s="69">
        <f>'Baseline year demographics'!$C$23</f>
        <v>0.8</v>
      </c>
    </row>
    <row r="57" spans="2:9" ht="15.75" customHeight="1" x14ac:dyDescent="0.15">
      <c r="B57" s="4"/>
    </row>
    <row r="58" spans="2:9" ht="15.75" customHeight="1" x14ac:dyDescent="0.15">
      <c r="B58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1"/>
  <sheetViews>
    <sheetView workbookViewId="0">
      <selection activeCell="D20" sqref="D2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46</v>
      </c>
      <c r="B1" s="10" t="s">
        <v>51</v>
      </c>
      <c r="C1" s="10" t="s">
        <v>18</v>
      </c>
      <c r="D1" s="10" t="s">
        <v>21</v>
      </c>
      <c r="E1" s="10" t="s">
        <v>20</v>
      </c>
      <c r="F1" s="1" t="s">
        <v>44</v>
      </c>
    </row>
    <row r="2" spans="1:6" ht="15.75" customHeight="1" x14ac:dyDescent="0.15">
      <c r="A2" t="s">
        <v>58</v>
      </c>
      <c r="B2" t="s">
        <v>52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54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171</v>
      </c>
      <c r="B4" t="s">
        <v>52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54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86</v>
      </c>
      <c r="B6" t="s">
        <v>52</v>
      </c>
      <c r="C6" s="46">
        <v>0.15</v>
      </c>
      <c r="D6" s="46">
        <v>0.15</v>
      </c>
      <c r="E6" s="9">
        <v>0</v>
      </c>
      <c r="F6" s="9">
        <v>0</v>
      </c>
    </row>
    <row r="7" spans="1:6" ht="15.75" customHeight="1" x14ac:dyDescent="0.15">
      <c r="B7" t="s">
        <v>54</v>
      </c>
      <c r="C7" s="46">
        <v>1</v>
      </c>
      <c r="D7" s="46">
        <v>1</v>
      </c>
      <c r="E7" s="9">
        <v>1</v>
      </c>
      <c r="F7" s="9">
        <v>1</v>
      </c>
    </row>
    <row r="8" spans="1:6" ht="15.75" customHeight="1" x14ac:dyDescent="0.15">
      <c r="A8" t="s">
        <v>151</v>
      </c>
      <c r="B8" t="s">
        <v>52</v>
      </c>
      <c r="C8" s="46">
        <v>0.35</v>
      </c>
      <c r="D8" s="46">
        <v>0.35</v>
      </c>
      <c r="E8" s="46">
        <v>0</v>
      </c>
      <c r="F8" s="46">
        <v>0</v>
      </c>
    </row>
    <row r="9" spans="1:6" ht="15.75" customHeight="1" x14ac:dyDescent="0.15">
      <c r="B9" t="s">
        <v>54</v>
      </c>
      <c r="C9">
        <f>'Baseline year demographics'!$C$8</f>
        <v>0.1</v>
      </c>
      <c r="D9">
        <f>'Baseline year demographics'!$C$8</f>
        <v>0.1</v>
      </c>
      <c r="E9" s="46">
        <v>0</v>
      </c>
      <c r="F9" s="46">
        <v>0</v>
      </c>
    </row>
    <row r="10" spans="1:6" ht="15.75" customHeight="1" x14ac:dyDescent="0.15">
      <c r="A10" s="4" t="s">
        <v>87</v>
      </c>
      <c r="B10" t="s">
        <v>52</v>
      </c>
      <c r="C10" s="46">
        <v>0.35</v>
      </c>
      <c r="D10" s="46">
        <v>0.35</v>
      </c>
      <c r="E10" s="46">
        <v>0</v>
      </c>
      <c r="F10" s="46">
        <v>0</v>
      </c>
    </row>
    <row r="11" spans="1:6" ht="15.75" customHeight="1" x14ac:dyDescent="0.15">
      <c r="B11" t="s">
        <v>54</v>
      </c>
      <c r="C11">
        <f>'Baseline year demographics'!$C$8</f>
        <v>0.1</v>
      </c>
      <c r="D11">
        <f>'Baseline year demographics'!$C$8</f>
        <v>0.1</v>
      </c>
      <c r="E11" s="46">
        <v>0</v>
      </c>
      <c r="F11" s="4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D32" sqref="D32"/>
    </sheetView>
  </sheetViews>
  <sheetFormatPr baseColWidth="10" defaultRowHeight="13" x14ac:dyDescent="0.15"/>
  <cols>
    <col min="1" max="1" width="24.6640625" customWidth="1"/>
    <col min="2" max="2" width="56.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 x14ac:dyDescent="0.15">
      <c r="A1" s="10" t="s">
        <v>51</v>
      </c>
      <c r="B1" s="10" t="s">
        <v>46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143</v>
      </c>
      <c r="I1" s="10" t="s">
        <v>144</v>
      </c>
      <c r="J1" s="10" t="s">
        <v>145</v>
      </c>
      <c r="K1" s="10" t="s">
        <v>146</v>
      </c>
      <c r="L1" s="10" t="s">
        <v>147</v>
      </c>
      <c r="M1" s="10" t="s">
        <v>148</v>
      </c>
      <c r="N1" s="10" t="s">
        <v>149</v>
      </c>
      <c r="O1" s="10" t="s">
        <v>150</v>
      </c>
    </row>
    <row r="2" spans="1:15" x14ac:dyDescent="0.15">
      <c r="A2" s="10" t="s">
        <v>152</v>
      </c>
      <c r="B2" s="61" t="s">
        <v>86</v>
      </c>
      <c r="C2" s="60">
        <v>1</v>
      </c>
      <c r="D2" s="60">
        <v>1</v>
      </c>
      <c r="E2" s="57">
        <v>1</v>
      </c>
      <c r="F2" s="57">
        <v>1</v>
      </c>
      <c r="G2" s="57">
        <v>1</v>
      </c>
      <c r="H2" s="57">
        <v>1</v>
      </c>
      <c r="I2" s="57">
        <v>1</v>
      </c>
      <c r="J2" s="57">
        <v>1</v>
      </c>
      <c r="K2" s="57">
        <v>1</v>
      </c>
      <c r="L2" s="60">
        <v>0.3</v>
      </c>
      <c r="M2" s="60">
        <v>0.3</v>
      </c>
      <c r="N2" s="60">
        <v>0.3</v>
      </c>
      <c r="O2" s="60">
        <v>0.3</v>
      </c>
    </row>
    <row r="3" spans="1:15" x14ac:dyDescent="0.15">
      <c r="B3" s="61" t="s">
        <v>175</v>
      </c>
      <c r="C3" s="60">
        <v>1</v>
      </c>
      <c r="D3" s="60">
        <v>1</v>
      </c>
      <c r="E3" s="57">
        <v>1</v>
      </c>
      <c r="F3" s="57">
        <v>1</v>
      </c>
      <c r="G3" s="57">
        <v>1</v>
      </c>
      <c r="H3" s="57">
        <v>1</v>
      </c>
      <c r="I3" s="57">
        <v>1</v>
      </c>
      <c r="J3" s="57">
        <v>1</v>
      </c>
      <c r="K3" s="57">
        <v>1</v>
      </c>
      <c r="L3" s="60">
        <v>0.3</v>
      </c>
      <c r="M3" s="60">
        <v>0.3</v>
      </c>
      <c r="N3" s="60">
        <v>0.3</v>
      </c>
      <c r="O3" s="60">
        <v>0.3</v>
      </c>
    </row>
    <row r="4" spans="1:15" x14ac:dyDescent="0.15">
      <c r="B4" t="s">
        <v>171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174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151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154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155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156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157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158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159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160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164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165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166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167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168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169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170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84</v>
      </c>
      <c r="C21">
        <v>1</v>
      </c>
      <c r="D21">
        <v>1</v>
      </c>
      <c r="E21" s="60">
        <v>0.6</v>
      </c>
      <c r="F21" s="60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172</v>
      </c>
      <c r="C22">
        <v>1</v>
      </c>
      <c r="D22">
        <v>1</v>
      </c>
      <c r="E22" s="60">
        <v>0.6</v>
      </c>
      <c r="F22" s="60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60" t="s">
        <v>83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60" t="s">
        <v>173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60" t="s">
        <v>87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153</v>
      </c>
      <c r="B27" s="4" t="s">
        <v>89</v>
      </c>
      <c r="C27">
        <v>1</v>
      </c>
      <c r="D27">
        <v>1</v>
      </c>
      <c r="E27" s="56">
        <v>0.97599999999999998</v>
      </c>
      <c r="F27" s="56">
        <v>0.97599999999999998</v>
      </c>
      <c r="G27" s="56">
        <v>0.97599999999999998</v>
      </c>
      <c r="H27" s="56">
        <v>0.97599999999999998</v>
      </c>
      <c r="I27" s="56">
        <v>0.97599999999999998</v>
      </c>
      <c r="J27" s="56">
        <v>0.97599999999999998</v>
      </c>
      <c r="K27" s="56">
        <v>0.97599999999999998</v>
      </c>
      <c r="L27" s="56">
        <v>0.97599999999999998</v>
      </c>
      <c r="M27" s="56">
        <v>0.97599999999999998</v>
      </c>
      <c r="N27" s="56">
        <v>0.97599999999999998</v>
      </c>
      <c r="O27" s="56">
        <v>0.97599999999999998</v>
      </c>
    </row>
    <row r="28" spans="1:15" x14ac:dyDescent="0.15">
      <c r="B28" s="4" t="s">
        <v>90</v>
      </c>
      <c r="C28">
        <v>1</v>
      </c>
      <c r="D28">
        <v>1</v>
      </c>
      <c r="E28" s="56">
        <v>0.97599999999999998</v>
      </c>
      <c r="F28" s="56">
        <v>0.97599999999999998</v>
      </c>
      <c r="G28" s="56">
        <v>0.97599999999999998</v>
      </c>
      <c r="H28" s="56">
        <v>0.97599999999999998</v>
      </c>
      <c r="I28" s="56">
        <v>0.97599999999999998</v>
      </c>
      <c r="J28" s="56">
        <v>0.97599999999999998</v>
      </c>
      <c r="K28" s="56">
        <v>0.97599999999999998</v>
      </c>
      <c r="L28" s="56">
        <v>0.97599999999999998</v>
      </c>
      <c r="M28" s="56">
        <v>0.97599999999999998</v>
      </c>
      <c r="N28" s="56">
        <v>0.97599999999999998</v>
      </c>
      <c r="O28" s="56">
        <v>0.97599999999999998</v>
      </c>
    </row>
    <row r="29" spans="1:15" x14ac:dyDescent="0.15">
      <c r="B29" s="4" t="s">
        <v>91</v>
      </c>
      <c r="C29">
        <v>1</v>
      </c>
      <c r="D29">
        <v>1</v>
      </c>
      <c r="E29" s="56">
        <v>0.97599999999999998</v>
      </c>
      <c r="F29" s="56">
        <v>0.97599999999999998</v>
      </c>
      <c r="G29" s="56">
        <v>0.97599999999999998</v>
      </c>
      <c r="H29" s="56">
        <v>0.97599999999999998</v>
      </c>
      <c r="I29" s="56">
        <v>0.97599999999999998</v>
      </c>
      <c r="J29" s="56">
        <v>0.97599999999999998</v>
      </c>
      <c r="K29" s="56">
        <v>0.97599999999999998</v>
      </c>
      <c r="L29" s="56">
        <v>0.97599999999999998</v>
      </c>
      <c r="M29" s="56">
        <v>0.97599999999999998</v>
      </c>
      <c r="N29" s="56">
        <v>0.97599999999999998</v>
      </c>
      <c r="O29" s="56">
        <v>0.97599999999999998</v>
      </c>
    </row>
    <row r="30" spans="1:15" x14ac:dyDescent="0.15">
      <c r="B30" s="4" t="s">
        <v>109</v>
      </c>
      <c r="C30">
        <v>1</v>
      </c>
      <c r="D30">
        <v>1</v>
      </c>
      <c r="E30" s="57">
        <v>0.9</v>
      </c>
      <c r="F30" s="57">
        <v>0.9</v>
      </c>
      <c r="G30" s="57">
        <v>0.9</v>
      </c>
      <c r="H30" s="57">
        <v>0.9</v>
      </c>
      <c r="I30" s="57">
        <v>0.9</v>
      </c>
      <c r="J30" s="57">
        <v>0.9</v>
      </c>
      <c r="K30" s="57">
        <v>0.9</v>
      </c>
      <c r="L30" s="57">
        <v>0.9</v>
      </c>
      <c r="M30" s="57">
        <v>0.9</v>
      </c>
      <c r="N30" s="57">
        <v>0.9</v>
      </c>
      <c r="O30" s="57">
        <v>0.9</v>
      </c>
    </row>
    <row r="31" spans="1:15" x14ac:dyDescent="0.15">
      <c r="B31" s="61" t="s">
        <v>180</v>
      </c>
      <c r="C31">
        <v>1</v>
      </c>
      <c r="D31">
        <v>1</v>
      </c>
      <c r="E31" s="56">
        <v>0.97599999999999998</v>
      </c>
      <c r="F31" s="56">
        <v>0.97599999999999998</v>
      </c>
      <c r="G31" s="56">
        <v>0.97599999999999998</v>
      </c>
      <c r="H31" s="56">
        <v>0.97599999999999998</v>
      </c>
      <c r="I31" s="56">
        <v>0.97599999999999998</v>
      </c>
      <c r="J31" s="56">
        <v>0.97599999999999998</v>
      </c>
      <c r="K31" s="56">
        <v>0.97599999999999998</v>
      </c>
      <c r="L31" s="56">
        <v>0.97599999999999998</v>
      </c>
      <c r="M31" s="56">
        <v>0.97599999999999998</v>
      </c>
      <c r="N31" s="56">
        <v>0.97599999999999998</v>
      </c>
      <c r="O31" s="56">
        <v>0.97599999999999998</v>
      </c>
    </row>
    <row r="32" spans="1:15" x14ac:dyDescent="0.15">
      <c r="B32" s="61" t="s">
        <v>181</v>
      </c>
      <c r="C32">
        <v>1</v>
      </c>
      <c r="D32">
        <v>1</v>
      </c>
      <c r="E32" s="56">
        <v>0.97599999999999998</v>
      </c>
      <c r="F32" s="56">
        <v>0.97599999999999998</v>
      </c>
      <c r="G32" s="56">
        <v>0.97599999999999998</v>
      </c>
      <c r="H32" s="56">
        <v>0.97599999999999998</v>
      </c>
      <c r="I32" s="56">
        <v>0.97599999999999998</v>
      </c>
      <c r="J32" s="56">
        <v>0.97599999999999998</v>
      </c>
      <c r="K32" s="56">
        <v>0.97599999999999998</v>
      </c>
      <c r="L32" s="56">
        <v>0.97599999999999998</v>
      </c>
      <c r="M32" s="56">
        <v>0.97599999999999998</v>
      </c>
      <c r="N32" s="56">
        <v>0.97599999999999998</v>
      </c>
      <c r="O32" s="56">
        <v>0.97599999999999998</v>
      </c>
    </row>
    <row r="33" spans="2:15" x14ac:dyDescent="0.15">
      <c r="B33" s="61" t="s">
        <v>182</v>
      </c>
      <c r="C33">
        <v>1</v>
      </c>
      <c r="D33">
        <v>1</v>
      </c>
      <c r="E33" s="56">
        <v>0.97599999999999998</v>
      </c>
      <c r="F33" s="56">
        <v>0.97599999999999998</v>
      </c>
      <c r="G33" s="56">
        <v>0.97599999999999998</v>
      </c>
      <c r="H33" s="56">
        <v>0.97599999999999998</v>
      </c>
      <c r="I33" s="56">
        <v>0.97599999999999998</v>
      </c>
      <c r="J33" s="56">
        <v>0.97599999999999998</v>
      </c>
      <c r="K33" s="56">
        <v>0.97599999999999998</v>
      </c>
      <c r="L33" s="56">
        <v>0.97599999999999998</v>
      </c>
      <c r="M33" s="56">
        <v>0.97599999999999998</v>
      </c>
      <c r="N33" s="56">
        <v>0.97599999999999998</v>
      </c>
      <c r="O33" s="56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B5" sqref="B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s="60" t="s">
        <v>190</v>
      </c>
      <c r="C2" s="60">
        <v>1</v>
      </c>
      <c r="D2" s="60">
        <v>0.21</v>
      </c>
      <c r="E2" s="60">
        <v>0.21</v>
      </c>
      <c r="F2" s="60">
        <v>0.21</v>
      </c>
      <c r="G2" s="60">
        <v>0.21</v>
      </c>
    </row>
    <row r="4" spans="1:7" x14ac:dyDescent="0.15">
      <c r="A4" s="10" t="s">
        <v>192</v>
      </c>
      <c r="B4" s="61" t="s">
        <v>189</v>
      </c>
      <c r="C4" s="60">
        <v>1</v>
      </c>
      <c r="D4" s="60">
        <v>0.14299999999999999</v>
      </c>
      <c r="E4" s="60">
        <v>0.14299999999999999</v>
      </c>
      <c r="F4" s="60">
        <v>0.14299999999999999</v>
      </c>
      <c r="G4" s="60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7"/>
  <sheetViews>
    <sheetView topLeftCell="C1" workbookViewId="0">
      <selection activeCell="F20" sqref="F20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46</v>
      </c>
      <c r="B1" s="1" t="s">
        <v>5</v>
      </c>
      <c r="C1" s="1" t="s">
        <v>51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50</v>
      </c>
      <c r="B2" s="4" t="s">
        <v>28</v>
      </c>
      <c r="C2" s="4" t="s">
        <v>124</v>
      </c>
      <c r="D2" s="4">
        <v>0</v>
      </c>
      <c r="E2" s="4">
        <v>0</v>
      </c>
      <c r="F2" s="4">
        <v>0.33500000000000002</v>
      </c>
      <c r="G2" s="31">
        <v>0.33500000000000002</v>
      </c>
      <c r="H2" s="31">
        <v>0.33500000000000002</v>
      </c>
    </row>
    <row r="3" spans="1:8" x14ac:dyDescent="0.15">
      <c r="C3" t="s">
        <v>68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69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60" t="s">
        <v>163</v>
      </c>
      <c r="C5" s="61" t="s">
        <v>124</v>
      </c>
      <c r="D5" s="61">
        <v>0</v>
      </c>
      <c r="E5" s="61">
        <v>0</v>
      </c>
      <c r="F5" s="61">
        <v>0.33500000000000002</v>
      </c>
      <c r="G5" s="62">
        <v>0.33500000000000002</v>
      </c>
      <c r="H5" s="62">
        <v>0.33500000000000002</v>
      </c>
    </row>
    <row r="6" spans="1:8" x14ac:dyDescent="0.15">
      <c r="A6" s="4" t="s">
        <v>161</v>
      </c>
      <c r="B6" s="4" t="s">
        <v>184</v>
      </c>
      <c r="C6" s="4" t="s">
        <v>124</v>
      </c>
      <c r="D6" s="61">
        <v>0</v>
      </c>
      <c r="E6" s="61">
        <v>0</v>
      </c>
      <c r="F6" s="61">
        <v>0.33500000000000002</v>
      </c>
      <c r="G6" s="62">
        <v>0.33500000000000002</v>
      </c>
      <c r="H6" s="62">
        <v>0.33500000000000002</v>
      </c>
    </row>
    <row r="7" spans="1:8" x14ac:dyDescent="0.15">
      <c r="C7" s="4" t="s">
        <v>69</v>
      </c>
      <c r="D7" s="61">
        <v>0</v>
      </c>
      <c r="E7" s="61">
        <v>0</v>
      </c>
      <c r="F7" s="61">
        <v>0.62</v>
      </c>
      <c r="G7" s="61">
        <v>0.62</v>
      </c>
      <c r="H7" s="61">
        <v>0.62</v>
      </c>
    </row>
    <row r="8" spans="1:8" x14ac:dyDescent="0.15">
      <c r="B8" t="s">
        <v>183</v>
      </c>
      <c r="C8" s="4" t="s">
        <v>124</v>
      </c>
      <c r="D8" s="61">
        <v>0</v>
      </c>
      <c r="E8" s="61">
        <v>0</v>
      </c>
      <c r="F8" s="61">
        <v>0.33500000000000002</v>
      </c>
      <c r="G8" s="62">
        <v>0.33500000000000002</v>
      </c>
      <c r="H8" s="62">
        <v>0.33500000000000002</v>
      </c>
    </row>
    <row r="9" spans="1:8" x14ac:dyDescent="0.15">
      <c r="C9" s="4" t="s">
        <v>69</v>
      </c>
      <c r="D9" s="61">
        <v>0</v>
      </c>
      <c r="E9" s="61">
        <v>0</v>
      </c>
      <c r="F9" s="61">
        <v>0.62</v>
      </c>
      <c r="G9" s="61">
        <v>0.62</v>
      </c>
      <c r="H9" s="61">
        <v>0.62</v>
      </c>
    </row>
    <row r="10" spans="1:8" x14ac:dyDescent="0.15">
      <c r="A10" s="4" t="s">
        <v>84</v>
      </c>
      <c r="B10" s="4" t="s">
        <v>184</v>
      </c>
      <c r="C10" s="4" t="s">
        <v>124</v>
      </c>
      <c r="D10" s="61">
        <v>0</v>
      </c>
      <c r="E10" s="61">
        <v>0</v>
      </c>
      <c r="F10" s="61">
        <v>0.33500000000000002</v>
      </c>
      <c r="G10" s="62">
        <v>0.33500000000000002</v>
      </c>
      <c r="H10" s="62">
        <v>0.33500000000000002</v>
      </c>
    </row>
    <row r="11" spans="1:8" x14ac:dyDescent="0.15">
      <c r="C11" s="4" t="s">
        <v>69</v>
      </c>
      <c r="D11" s="61">
        <v>0</v>
      </c>
      <c r="E11" s="61">
        <v>0</v>
      </c>
      <c r="F11" s="61">
        <v>0.62</v>
      </c>
      <c r="G11" s="61">
        <v>0.62</v>
      </c>
      <c r="H11" s="61">
        <v>0.62</v>
      </c>
    </row>
    <row r="12" spans="1:8" x14ac:dyDescent="0.15">
      <c r="B12" t="s">
        <v>183</v>
      </c>
      <c r="C12" s="4" t="s">
        <v>124</v>
      </c>
      <c r="D12" s="61">
        <v>0</v>
      </c>
      <c r="E12" s="61">
        <v>0</v>
      </c>
      <c r="F12" s="61">
        <v>0.33500000000000002</v>
      </c>
      <c r="G12" s="62">
        <v>0.33500000000000002</v>
      </c>
      <c r="H12" s="62">
        <v>0.33500000000000002</v>
      </c>
    </row>
    <row r="13" spans="1:8" x14ac:dyDescent="0.15">
      <c r="C13" s="4" t="s">
        <v>69</v>
      </c>
      <c r="D13" s="61">
        <v>0</v>
      </c>
      <c r="E13" s="61">
        <v>0</v>
      </c>
      <c r="F13" s="61">
        <v>0.62</v>
      </c>
      <c r="G13" s="61">
        <v>0.62</v>
      </c>
      <c r="H13" s="61">
        <v>0.62</v>
      </c>
    </row>
    <row r="14" spans="1:8" x14ac:dyDescent="0.15">
      <c r="A14" s="4" t="s">
        <v>172</v>
      </c>
      <c r="B14" s="4" t="s">
        <v>184</v>
      </c>
      <c r="C14" s="4" t="s">
        <v>124</v>
      </c>
      <c r="D14" s="61">
        <v>0</v>
      </c>
      <c r="E14" s="61">
        <v>0</v>
      </c>
      <c r="F14" s="61">
        <v>0.33500000000000002</v>
      </c>
      <c r="G14" s="62">
        <v>0.33500000000000002</v>
      </c>
      <c r="H14" s="62">
        <v>0.33500000000000002</v>
      </c>
    </row>
    <row r="15" spans="1:8" x14ac:dyDescent="0.15">
      <c r="C15" s="4" t="s">
        <v>69</v>
      </c>
      <c r="D15" s="61">
        <v>0</v>
      </c>
      <c r="E15" s="61">
        <v>0</v>
      </c>
      <c r="F15" s="61">
        <v>0.62</v>
      </c>
      <c r="G15" s="61">
        <v>0.62</v>
      </c>
      <c r="H15" s="61">
        <v>0.62</v>
      </c>
    </row>
    <row r="16" spans="1:8" x14ac:dyDescent="0.15">
      <c r="B16" t="s">
        <v>183</v>
      </c>
      <c r="C16" s="4" t="s">
        <v>124</v>
      </c>
      <c r="D16" s="61">
        <v>0</v>
      </c>
      <c r="E16" s="61">
        <v>0</v>
      </c>
      <c r="F16" s="61">
        <v>0.33500000000000002</v>
      </c>
      <c r="G16" s="62">
        <v>0.33500000000000002</v>
      </c>
      <c r="H16" s="62">
        <v>0.33500000000000002</v>
      </c>
    </row>
    <row r="17" spans="1:9" x14ac:dyDescent="0.15">
      <c r="C17" s="4" t="s">
        <v>69</v>
      </c>
      <c r="D17" s="61">
        <v>0</v>
      </c>
      <c r="E17" s="61">
        <v>0</v>
      </c>
      <c r="F17" s="61">
        <v>0.62</v>
      </c>
      <c r="G17" s="61">
        <v>0.62</v>
      </c>
      <c r="H17" s="61">
        <v>0.62</v>
      </c>
    </row>
    <row r="18" spans="1:9" x14ac:dyDescent="0.15">
      <c r="A18" t="s">
        <v>179</v>
      </c>
      <c r="B18" t="s">
        <v>184</v>
      </c>
      <c r="C18" s="4" t="s">
        <v>124</v>
      </c>
      <c r="D18" s="61">
        <v>0</v>
      </c>
      <c r="E18" s="61">
        <v>0</v>
      </c>
      <c r="F18" s="61">
        <v>0.33500000000000002</v>
      </c>
      <c r="G18" s="62">
        <v>0.33500000000000002</v>
      </c>
      <c r="H18" s="62">
        <v>0.33500000000000002</v>
      </c>
    </row>
    <row r="19" spans="1:9" x14ac:dyDescent="0.15">
      <c r="C19" s="4" t="s">
        <v>69</v>
      </c>
      <c r="D19" s="61">
        <v>0</v>
      </c>
      <c r="E19" s="61">
        <v>0</v>
      </c>
      <c r="F19" s="61">
        <v>0.7</v>
      </c>
      <c r="G19" s="61">
        <v>0.62</v>
      </c>
      <c r="H19" s="61">
        <v>0.62</v>
      </c>
      <c r="I19" s="11"/>
    </row>
    <row r="20" spans="1:9" x14ac:dyDescent="0.15">
      <c r="B20" t="s">
        <v>183</v>
      </c>
      <c r="C20" s="4" t="s">
        <v>124</v>
      </c>
      <c r="D20" s="67">
        <v>0</v>
      </c>
      <c r="E20" s="67">
        <v>0</v>
      </c>
      <c r="F20" s="67">
        <v>0.33500000000000002</v>
      </c>
      <c r="G20" s="68">
        <v>0.33500000000000002</v>
      </c>
      <c r="H20" s="68">
        <v>0.33500000000000002</v>
      </c>
      <c r="I20" s="11"/>
    </row>
    <row r="21" spans="1:9" x14ac:dyDescent="0.15">
      <c r="C21" s="4" t="s">
        <v>69</v>
      </c>
      <c r="D21" s="67">
        <v>0</v>
      </c>
      <c r="E21" s="67">
        <v>0</v>
      </c>
      <c r="F21" s="67">
        <v>0.84</v>
      </c>
      <c r="G21" s="67">
        <v>0.62</v>
      </c>
      <c r="H21" s="67">
        <v>0.62</v>
      </c>
      <c r="I21" s="11"/>
    </row>
    <row r="22" spans="1:9" x14ac:dyDescent="0.15">
      <c r="A22" s="12" t="s">
        <v>180</v>
      </c>
      <c r="B22" t="s">
        <v>45</v>
      </c>
      <c r="C22" s="4" t="s">
        <v>124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68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181</v>
      </c>
      <c r="B24" t="s">
        <v>45</v>
      </c>
      <c r="C24" s="4" t="s">
        <v>124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68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182</v>
      </c>
      <c r="B26" t="s">
        <v>45</v>
      </c>
      <c r="C26" s="4" t="s">
        <v>124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68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I7" sqref="I7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64</v>
      </c>
      <c r="D1" s="10" t="s">
        <v>162</v>
      </c>
      <c r="E1" s="10" t="s">
        <v>131</v>
      </c>
      <c r="F1" s="10" t="s">
        <v>132</v>
      </c>
      <c r="G1" s="10" t="s">
        <v>133</v>
      </c>
      <c r="H1" s="10" t="s">
        <v>65</v>
      </c>
      <c r="I1" s="10" t="s">
        <v>53</v>
      </c>
      <c r="J1" s="10" t="s">
        <v>74</v>
      </c>
      <c r="K1" s="10" t="s">
        <v>92</v>
      </c>
      <c r="L1" s="10" t="s">
        <v>135</v>
      </c>
    </row>
    <row r="2" spans="1:12" ht="15.75" customHeight="1" x14ac:dyDescent="0.15">
      <c r="A2" s="3">
        <v>2017</v>
      </c>
      <c r="B2" s="24">
        <v>3095470</v>
      </c>
      <c r="C2" s="25">
        <v>15402200</v>
      </c>
      <c r="D2" s="25">
        <v>8785700</v>
      </c>
      <c r="E2" s="25">
        <v>13889200</v>
      </c>
      <c r="F2" s="25">
        <v>12671800</v>
      </c>
      <c r="G2" s="25">
        <v>9362400</v>
      </c>
      <c r="H2" s="26">
        <f>D2+E2+F2+G2</f>
        <v>44709100</v>
      </c>
      <c r="I2" s="27">
        <f t="shared" ref="I2:I15" si="0">(B2 + 25.36*B2/(1000-25.36))/(1-0.13)</f>
        <v>3650590.4685349194</v>
      </c>
      <c r="J2" s="28">
        <f t="shared" ref="J2:J15" si="1">D2/H2</f>
        <v>0.19650809343064388</v>
      </c>
      <c r="K2" s="26">
        <f>H2-I2</f>
        <v>41058509.531465083</v>
      </c>
      <c r="L2" s="55">
        <v>173766200</v>
      </c>
    </row>
    <row r="3" spans="1:12" ht="15.75" customHeight="1" x14ac:dyDescent="0.15">
      <c r="A3" s="3">
        <v>2018</v>
      </c>
      <c r="B3" s="24">
        <v>3071259</v>
      </c>
      <c r="C3" s="25">
        <v>15629400.000000002</v>
      </c>
      <c r="D3" s="25">
        <v>8937400.0000000019</v>
      </c>
      <c r="E3" s="25">
        <v>14228400.000000002</v>
      </c>
      <c r="F3" s="25">
        <v>12949600</v>
      </c>
      <c r="G3" s="25">
        <v>9576800</v>
      </c>
      <c r="H3" s="26">
        <f t="shared" ref="H3:H15" si="2">D3+E3+F3+G3</f>
        <v>45692200</v>
      </c>
      <c r="I3" s="27">
        <f t="shared" si="0"/>
        <v>3622037.632993402</v>
      </c>
      <c r="J3" s="28">
        <f t="shared" si="1"/>
        <v>0.19560012431005733</v>
      </c>
      <c r="K3" s="26">
        <f t="shared" ref="K3:K15" si="3">H3-I3</f>
        <v>42070162.3670066</v>
      </c>
      <c r="L3" s="55">
        <v>175848400</v>
      </c>
    </row>
    <row r="4" spans="1:12" ht="15.75" customHeight="1" x14ac:dyDescent="0.15">
      <c r="A4" s="3">
        <v>2019</v>
      </c>
      <c r="B4" s="24">
        <v>3045241</v>
      </c>
      <c r="C4" s="25">
        <v>15856600.000000002</v>
      </c>
      <c r="D4" s="25">
        <v>9089100.0000000019</v>
      </c>
      <c r="E4" s="25">
        <v>14567600.000000002</v>
      </c>
      <c r="F4" s="25">
        <v>13227400</v>
      </c>
      <c r="G4" s="25">
        <v>9791200.0000000019</v>
      </c>
      <c r="H4" s="26">
        <f t="shared" si="2"/>
        <v>46675300</v>
      </c>
      <c r="I4" s="27">
        <f t="shared" si="0"/>
        <v>3591353.7424015561</v>
      </c>
      <c r="J4" s="28">
        <f t="shared" si="1"/>
        <v>0.19473040344679096</v>
      </c>
      <c r="K4" s="26">
        <f t="shared" si="3"/>
        <v>43083946.257598445</v>
      </c>
      <c r="L4" s="55">
        <v>177930600</v>
      </c>
    </row>
    <row r="5" spans="1:12" ht="15.75" customHeight="1" x14ac:dyDescent="0.15">
      <c r="A5" s="3">
        <v>2020</v>
      </c>
      <c r="B5" s="24">
        <v>3017266</v>
      </c>
      <c r="C5" s="25">
        <v>16083800.000000004</v>
      </c>
      <c r="D5" s="25">
        <v>9240800.0000000037</v>
      </c>
      <c r="E5" s="25">
        <v>14906800.000000004</v>
      </c>
      <c r="F5" s="25">
        <v>13505200</v>
      </c>
      <c r="G5" s="25">
        <v>10005600.000000004</v>
      </c>
      <c r="H5" s="26">
        <f t="shared" si="2"/>
        <v>47658400.000000015</v>
      </c>
      <c r="I5" s="27">
        <f t="shared" si="0"/>
        <v>3558361.8967828737</v>
      </c>
      <c r="J5" s="28">
        <f t="shared" si="1"/>
        <v>0.19389656387960991</v>
      </c>
      <c r="K5" s="26">
        <f t="shared" si="3"/>
        <v>44100038.10321714</v>
      </c>
      <c r="L5" s="55">
        <v>180012800</v>
      </c>
    </row>
    <row r="6" spans="1:12" ht="15.75" customHeight="1" x14ac:dyDescent="0.15">
      <c r="A6" s="3">
        <v>2021</v>
      </c>
      <c r="B6" s="24">
        <v>2990677</v>
      </c>
      <c r="C6" s="25">
        <v>16311000.000000004</v>
      </c>
      <c r="D6" s="25">
        <v>9392500.0000000037</v>
      </c>
      <c r="E6" s="25">
        <v>15246000.000000004</v>
      </c>
      <c r="F6" s="25">
        <v>13783000</v>
      </c>
      <c r="G6" s="25">
        <v>10220000.000000004</v>
      </c>
      <c r="H6" s="26">
        <f t="shared" si="2"/>
        <v>48641500.000000015</v>
      </c>
      <c r="I6" s="27">
        <f t="shared" si="0"/>
        <v>3527004.6069471212</v>
      </c>
      <c r="J6" s="28">
        <f t="shared" si="1"/>
        <v>0.1930964300031866</v>
      </c>
      <c r="K6" s="26">
        <f t="shared" si="3"/>
        <v>45114495.393052891</v>
      </c>
      <c r="L6" s="55">
        <v>182095000</v>
      </c>
    </row>
    <row r="7" spans="1:12" ht="15.75" customHeight="1" x14ac:dyDescent="0.15">
      <c r="A7" s="3">
        <v>2022</v>
      </c>
      <c r="B7" s="24">
        <v>2962144</v>
      </c>
      <c r="C7" s="25">
        <v>16190600.000000004</v>
      </c>
      <c r="D7" s="25">
        <v>9004300.0000000037</v>
      </c>
      <c r="E7" s="25">
        <v>15785700.000000004</v>
      </c>
      <c r="F7" s="25">
        <v>13711700</v>
      </c>
      <c r="G7" s="25">
        <v>10609600.000000004</v>
      </c>
      <c r="H7" s="26">
        <f t="shared" si="2"/>
        <v>49111300.000000015</v>
      </c>
      <c r="I7" s="27">
        <f t="shared" si="0"/>
        <v>3493354.6934158299</v>
      </c>
      <c r="J7" s="28">
        <f t="shared" si="1"/>
        <v>0.1833447699409301</v>
      </c>
      <c r="K7" s="26">
        <f t="shared" si="3"/>
        <v>45617945.306584187</v>
      </c>
      <c r="L7" s="55">
        <v>183822800</v>
      </c>
    </row>
    <row r="8" spans="1:12" ht="15.75" customHeight="1" x14ac:dyDescent="0.15">
      <c r="A8" s="3">
        <v>2023</v>
      </c>
      <c r="B8" s="24">
        <v>2931643</v>
      </c>
      <c r="C8" s="25">
        <v>16070200.000000004</v>
      </c>
      <c r="D8" s="25">
        <v>8616100.0000000019</v>
      </c>
      <c r="E8" s="25">
        <v>16325400.000000004</v>
      </c>
      <c r="F8" s="25">
        <v>13640400</v>
      </c>
      <c r="G8" s="25">
        <v>10999200.000000002</v>
      </c>
      <c r="H8" s="26">
        <f t="shared" si="2"/>
        <v>49581100.000000007</v>
      </c>
      <c r="I8" s="27">
        <f t="shared" si="0"/>
        <v>3457383.8521927581</v>
      </c>
      <c r="J8" s="28">
        <f t="shared" si="1"/>
        <v>0.17377791134121673</v>
      </c>
      <c r="K8" s="26">
        <f t="shared" si="3"/>
        <v>46123716.147807248</v>
      </c>
      <c r="L8" s="55">
        <v>185550600</v>
      </c>
    </row>
    <row r="9" spans="1:12" ht="15.75" customHeight="1" x14ac:dyDescent="0.15">
      <c r="A9" s="3">
        <v>2024</v>
      </c>
      <c r="B9" s="24">
        <v>2899255</v>
      </c>
      <c r="C9" s="25">
        <v>15949800.000000006</v>
      </c>
      <c r="D9" s="25">
        <v>8227900.0000000019</v>
      </c>
      <c r="E9" s="25">
        <v>16865100.000000004</v>
      </c>
      <c r="F9" s="25">
        <v>13569100</v>
      </c>
      <c r="G9" s="25">
        <v>11388800</v>
      </c>
      <c r="H9" s="26">
        <f t="shared" si="2"/>
        <v>50050900.000000007</v>
      </c>
      <c r="I9" s="27">
        <f t="shared" si="0"/>
        <v>3419187.609265219</v>
      </c>
      <c r="J9" s="28">
        <f t="shared" si="1"/>
        <v>0.16439065031797631</v>
      </c>
      <c r="K9" s="26">
        <f t="shared" si="3"/>
        <v>46631712.390734792</v>
      </c>
      <c r="L9" s="55">
        <v>187278400</v>
      </c>
    </row>
    <row r="10" spans="1:12" ht="15.75" customHeight="1" x14ac:dyDescent="0.15">
      <c r="A10" s="3">
        <v>2025</v>
      </c>
      <c r="B10" s="24">
        <v>2865008</v>
      </c>
      <c r="C10" s="25">
        <v>15829400.000000006</v>
      </c>
      <c r="D10" s="25">
        <v>7839700.0000000019</v>
      </c>
      <c r="E10" s="25">
        <v>17404800.000000004</v>
      </c>
      <c r="F10" s="25">
        <v>13497800</v>
      </c>
      <c r="G10" s="25">
        <v>11778400</v>
      </c>
      <c r="H10" s="26">
        <f t="shared" si="2"/>
        <v>50520700.000000007</v>
      </c>
      <c r="I10" s="27">
        <f t="shared" si="0"/>
        <v>3378798.9859621613</v>
      </c>
      <c r="J10" s="28">
        <f t="shared" si="1"/>
        <v>0.15517797655218554</v>
      </c>
      <c r="K10" s="26">
        <f t="shared" si="3"/>
        <v>47141901.014037848</v>
      </c>
      <c r="L10" s="55">
        <v>189006200</v>
      </c>
    </row>
    <row r="11" spans="1:12" ht="15.75" customHeight="1" x14ac:dyDescent="0.15">
      <c r="A11" s="3">
        <v>2026</v>
      </c>
      <c r="B11" s="24">
        <v>2836142</v>
      </c>
      <c r="C11" s="25">
        <v>15709000.000000006</v>
      </c>
      <c r="D11" s="25">
        <v>7451500.0000000019</v>
      </c>
      <c r="E11" s="25">
        <v>17944500</v>
      </c>
      <c r="F11" s="25">
        <v>13426500</v>
      </c>
      <c r="G11" s="25">
        <v>12168000</v>
      </c>
      <c r="H11" s="26">
        <f t="shared" si="2"/>
        <v>50990500</v>
      </c>
      <c r="I11" s="27">
        <f t="shared" si="0"/>
        <v>3344756.3544830228</v>
      </c>
      <c r="J11" s="28">
        <f t="shared" si="1"/>
        <v>0.1461350643747365</v>
      </c>
      <c r="K11" s="26">
        <f t="shared" si="3"/>
        <v>47645743.645516977</v>
      </c>
      <c r="L11" s="55">
        <v>190734000</v>
      </c>
    </row>
    <row r="12" spans="1:12" ht="15.75" customHeight="1" x14ac:dyDescent="0.15">
      <c r="A12" s="3">
        <v>2027</v>
      </c>
      <c r="B12" s="24">
        <v>2805541</v>
      </c>
      <c r="C12" s="25">
        <v>15358200.000000006</v>
      </c>
      <c r="D12" s="25">
        <v>7411700.0000000019</v>
      </c>
      <c r="E12" s="25">
        <v>17710400</v>
      </c>
      <c r="F12" s="25">
        <v>13766300</v>
      </c>
      <c r="G12" s="25">
        <v>12445000</v>
      </c>
      <c r="H12" s="26">
        <f t="shared" si="2"/>
        <v>51333400</v>
      </c>
      <c r="I12" s="27">
        <f t="shared" si="0"/>
        <v>3308667.5799422786</v>
      </c>
      <c r="J12" s="28">
        <f t="shared" si="1"/>
        <v>0.14438357872262508</v>
      </c>
      <c r="K12" s="26">
        <f t="shared" si="3"/>
        <v>48024732.420057721</v>
      </c>
      <c r="L12" s="55">
        <v>192287600</v>
      </c>
    </row>
    <row r="13" spans="1:12" ht="15.75" customHeight="1" x14ac:dyDescent="0.15">
      <c r="A13" s="3">
        <v>2028</v>
      </c>
      <c r="B13" s="24">
        <v>2773236</v>
      </c>
      <c r="C13" s="25">
        <v>15007400.000000007</v>
      </c>
      <c r="D13" s="25">
        <v>7371900.0000000019</v>
      </c>
      <c r="E13" s="25">
        <v>17476300</v>
      </c>
      <c r="F13" s="25">
        <v>14106100</v>
      </c>
      <c r="G13" s="25">
        <v>12722000</v>
      </c>
      <c r="H13" s="26">
        <f t="shared" si="2"/>
        <v>51676300</v>
      </c>
      <c r="I13" s="27">
        <f t="shared" si="0"/>
        <v>3270569.2216684073</v>
      </c>
      <c r="J13" s="28">
        <f t="shared" si="1"/>
        <v>0.14265533716616713</v>
      </c>
      <c r="K13" s="26">
        <f t="shared" si="3"/>
        <v>48405730.778331593</v>
      </c>
      <c r="L13" s="55">
        <v>193841200</v>
      </c>
    </row>
    <row r="14" spans="1:12" ht="15.75" customHeight="1" x14ac:dyDescent="0.15">
      <c r="A14" s="3">
        <v>2029</v>
      </c>
      <c r="B14" s="24">
        <v>2739273</v>
      </c>
      <c r="C14" s="25">
        <v>14656600.000000007</v>
      </c>
      <c r="D14" s="25">
        <v>7332100.0000000009</v>
      </c>
      <c r="E14" s="25">
        <v>17242200</v>
      </c>
      <c r="F14" s="25">
        <v>14445900</v>
      </c>
      <c r="G14" s="25">
        <v>12999000</v>
      </c>
      <c r="H14" s="26">
        <f t="shared" si="2"/>
        <v>52019200</v>
      </c>
      <c r="I14" s="27">
        <f t="shared" si="0"/>
        <v>3230515.5289875376</v>
      </c>
      <c r="J14" s="28">
        <f t="shared" si="1"/>
        <v>0.14094988004429135</v>
      </c>
      <c r="K14" s="26">
        <f t="shared" si="3"/>
        <v>48788684.471012466</v>
      </c>
      <c r="L14" s="55">
        <v>195394800</v>
      </c>
    </row>
    <row r="15" spans="1:12" ht="15.75" customHeight="1" x14ac:dyDescent="0.15">
      <c r="A15" s="3">
        <v>2030</v>
      </c>
      <c r="B15" s="24">
        <v>2703670</v>
      </c>
      <c r="C15" s="25">
        <v>14305800.000000007</v>
      </c>
      <c r="D15" s="25">
        <v>7292300.0000000009</v>
      </c>
      <c r="E15" s="25">
        <v>17008100</v>
      </c>
      <c r="F15" s="25">
        <v>14785700</v>
      </c>
      <c r="G15" s="25">
        <v>13276000</v>
      </c>
      <c r="H15" s="26">
        <f t="shared" si="2"/>
        <v>52362100</v>
      </c>
      <c r="I15" s="27">
        <f t="shared" si="0"/>
        <v>3188527.7298968509</v>
      </c>
      <c r="J15" s="28">
        <f t="shared" si="1"/>
        <v>0.139266759736527</v>
      </c>
      <c r="K15" s="26">
        <f t="shared" si="3"/>
        <v>49173572.270103149</v>
      </c>
      <c r="L15" s="55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0"/>
  <sheetViews>
    <sheetView workbookViewId="0">
      <selection sqref="A1:B1"/>
    </sheetView>
  </sheetViews>
  <sheetFormatPr baseColWidth="10" defaultRowHeight="13" x14ac:dyDescent="0.15"/>
  <cols>
    <col min="1" max="1" width="33.6640625" customWidth="1"/>
    <col min="2" max="2" width="12.5" customWidth="1"/>
  </cols>
  <sheetData>
    <row r="1" spans="1:2" x14ac:dyDescent="0.15">
      <c r="A1" s="10" t="s">
        <v>215</v>
      </c>
      <c r="B1" s="10" t="s">
        <v>216</v>
      </c>
    </row>
    <row r="2" spans="1:2" ht="14" x14ac:dyDescent="0.15">
      <c r="A2" s="85" t="s">
        <v>206</v>
      </c>
      <c r="B2" s="86">
        <v>0.9</v>
      </c>
    </row>
    <row r="3" spans="1:2" ht="14" x14ac:dyDescent="0.15">
      <c r="A3" s="85" t="s">
        <v>207</v>
      </c>
      <c r="B3" s="86">
        <v>1</v>
      </c>
    </row>
    <row r="4" spans="1:2" ht="14" x14ac:dyDescent="0.15">
      <c r="A4" s="85" t="s">
        <v>208</v>
      </c>
      <c r="B4" s="86">
        <v>1</v>
      </c>
    </row>
    <row r="5" spans="1:2" ht="14" x14ac:dyDescent="0.15">
      <c r="A5" s="85" t="s">
        <v>211</v>
      </c>
      <c r="B5" s="86">
        <v>1</v>
      </c>
    </row>
    <row r="6" spans="1:2" ht="14" x14ac:dyDescent="0.15">
      <c r="A6" s="85" t="s">
        <v>212</v>
      </c>
      <c r="B6" s="86">
        <v>1</v>
      </c>
    </row>
    <row r="7" spans="1:2" ht="14" x14ac:dyDescent="0.15">
      <c r="A7" s="85" t="s">
        <v>209</v>
      </c>
      <c r="B7" s="86">
        <v>0.93</v>
      </c>
    </row>
    <row r="8" spans="1:2" ht="14" x14ac:dyDescent="0.15">
      <c r="A8" s="85" t="s">
        <v>210</v>
      </c>
      <c r="B8" s="86">
        <v>0.5</v>
      </c>
    </row>
    <row r="9" spans="1:2" ht="14" x14ac:dyDescent="0.15">
      <c r="A9" s="85" t="s">
        <v>213</v>
      </c>
      <c r="B9" s="86">
        <v>0.5</v>
      </c>
    </row>
    <row r="10" spans="1:2" ht="14" x14ac:dyDescent="0.15">
      <c r="A10" s="85" t="s">
        <v>214</v>
      </c>
      <c r="B10" s="86">
        <v>0.98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9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15">
      <c r="A1" s="1" t="s">
        <v>46</v>
      </c>
      <c r="B1" s="1" t="s">
        <v>123</v>
      </c>
      <c r="C1" s="1" t="s">
        <v>177</v>
      </c>
      <c r="D1" s="1" t="s">
        <v>178</v>
      </c>
    </row>
    <row r="2" spans="1:4" ht="15.75" customHeight="1" x14ac:dyDescent="0.15">
      <c r="A2" s="4" t="s">
        <v>176</v>
      </c>
      <c r="B2" s="14">
        <v>0</v>
      </c>
      <c r="C2" s="14">
        <v>0.85</v>
      </c>
      <c r="D2" s="14">
        <v>1</v>
      </c>
    </row>
    <row r="3" spans="1:4" ht="15.75" customHeight="1" x14ac:dyDescent="0.15">
      <c r="A3" s="4" t="s">
        <v>50</v>
      </c>
      <c r="B3" s="14">
        <v>0.621</v>
      </c>
      <c r="C3" s="14">
        <v>0.85</v>
      </c>
      <c r="D3" s="14">
        <v>0.35</v>
      </c>
    </row>
    <row r="4" spans="1:4" ht="15.75" customHeight="1" x14ac:dyDescent="0.15">
      <c r="A4" s="4" t="s">
        <v>161</v>
      </c>
      <c r="B4" s="14">
        <v>0</v>
      </c>
      <c r="C4" s="14">
        <v>0.85</v>
      </c>
      <c r="D4" s="14">
        <v>48</v>
      </c>
    </row>
    <row r="5" spans="1:4" ht="15.75" customHeight="1" x14ac:dyDescent="0.15">
      <c r="A5" s="4" t="s">
        <v>84</v>
      </c>
      <c r="B5" s="63">
        <v>0</v>
      </c>
      <c r="C5" s="64">
        <v>0.85</v>
      </c>
      <c r="D5" s="70">
        <v>50</v>
      </c>
    </row>
    <row r="6" spans="1:4" ht="15.75" customHeight="1" x14ac:dyDescent="0.15">
      <c r="A6" s="4" t="s">
        <v>172</v>
      </c>
      <c r="B6" s="34">
        <v>0</v>
      </c>
      <c r="C6" s="34">
        <v>0.85</v>
      </c>
      <c r="D6" s="19">
        <v>51</v>
      </c>
    </row>
    <row r="7" spans="1:4" ht="15.75" customHeight="1" x14ac:dyDescent="0.15">
      <c r="A7" s="4" t="s">
        <v>83</v>
      </c>
      <c r="B7" s="63">
        <v>0</v>
      </c>
      <c r="C7" s="64">
        <v>0.85</v>
      </c>
      <c r="D7" s="70">
        <v>1</v>
      </c>
    </row>
    <row r="8" spans="1:4" ht="15.75" customHeight="1" x14ac:dyDescent="0.15">
      <c r="A8" s="33" t="s">
        <v>173</v>
      </c>
      <c r="B8" s="34">
        <v>0</v>
      </c>
      <c r="C8" s="34">
        <v>0.85</v>
      </c>
      <c r="D8" s="19">
        <v>1</v>
      </c>
    </row>
    <row r="9" spans="1:4" ht="15.75" customHeight="1" x14ac:dyDescent="0.15">
      <c r="A9" t="s">
        <v>58</v>
      </c>
      <c r="B9" s="14">
        <v>0</v>
      </c>
      <c r="C9" s="14">
        <v>0.85</v>
      </c>
      <c r="D9" s="14">
        <v>25</v>
      </c>
    </row>
    <row r="10" spans="1:4" ht="15.75" customHeight="1" x14ac:dyDescent="0.15">
      <c r="A10" t="s">
        <v>171</v>
      </c>
      <c r="B10" s="65">
        <v>0</v>
      </c>
      <c r="C10" s="66">
        <v>0.85</v>
      </c>
      <c r="D10" s="66">
        <v>2.99</v>
      </c>
    </row>
    <row r="11" spans="1:4" ht="15.75" customHeight="1" x14ac:dyDescent="0.15">
      <c r="A11" t="s">
        <v>174</v>
      </c>
      <c r="B11" s="14">
        <v>0</v>
      </c>
      <c r="C11" s="14">
        <v>0.85</v>
      </c>
      <c r="D11" s="14">
        <v>2.99</v>
      </c>
    </row>
    <row r="12" spans="1:4" ht="15.75" customHeight="1" x14ac:dyDescent="0.15">
      <c r="A12" s="4" t="s">
        <v>86</v>
      </c>
      <c r="B12" s="65">
        <v>0</v>
      </c>
      <c r="C12" s="66">
        <v>0.85</v>
      </c>
      <c r="D12" s="66">
        <v>1.78</v>
      </c>
    </row>
    <row r="13" spans="1:4" ht="15.75" customHeight="1" x14ac:dyDescent="0.15">
      <c r="A13" s="4" t="s">
        <v>175</v>
      </c>
      <c r="B13" s="14">
        <v>0</v>
      </c>
      <c r="C13" s="14">
        <v>0.85</v>
      </c>
      <c r="D13" s="14">
        <v>1.78</v>
      </c>
    </row>
    <row r="14" spans="1:4" ht="15.75" customHeight="1" x14ac:dyDescent="0.15">
      <c r="A14" t="s">
        <v>151</v>
      </c>
      <c r="B14" s="14">
        <v>0</v>
      </c>
      <c r="C14" s="14">
        <v>0.85</v>
      </c>
      <c r="D14" s="14">
        <v>2.06</v>
      </c>
    </row>
    <row r="15" spans="1:4" ht="15.75" customHeight="1" x14ac:dyDescent="0.15">
      <c r="A15" t="s">
        <v>154</v>
      </c>
      <c r="B15" s="14">
        <v>0</v>
      </c>
      <c r="C15" s="14">
        <v>0.85</v>
      </c>
      <c r="D15" s="14">
        <v>0.55000000000000004</v>
      </c>
    </row>
    <row r="16" spans="1:4" ht="15.75" customHeight="1" x14ac:dyDescent="0.15">
      <c r="A16" t="s">
        <v>155</v>
      </c>
      <c r="B16" s="14">
        <v>0</v>
      </c>
      <c r="C16" s="14">
        <v>0.85</v>
      </c>
      <c r="D16" s="14">
        <v>0.73</v>
      </c>
    </row>
    <row r="17" spans="1:4" ht="15.75" customHeight="1" x14ac:dyDescent="0.15">
      <c r="A17" t="s">
        <v>156</v>
      </c>
      <c r="B17" s="14">
        <v>0</v>
      </c>
      <c r="C17" s="14">
        <v>0.85</v>
      </c>
      <c r="D17" s="14">
        <v>1.78</v>
      </c>
    </row>
    <row r="18" spans="1:4" ht="15.75" customHeight="1" x14ac:dyDescent="0.15">
      <c r="A18" t="s">
        <v>157</v>
      </c>
      <c r="B18" s="14">
        <v>0</v>
      </c>
      <c r="C18" s="14">
        <v>0.85</v>
      </c>
      <c r="D18" s="14">
        <v>0.55000000000000004</v>
      </c>
    </row>
    <row r="19" spans="1:4" ht="15.75" customHeight="1" x14ac:dyDescent="0.15">
      <c r="A19" t="s">
        <v>158</v>
      </c>
      <c r="B19" s="14">
        <v>0</v>
      </c>
      <c r="C19" s="14">
        <v>0.85</v>
      </c>
      <c r="D19" s="14">
        <v>0.73</v>
      </c>
    </row>
    <row r="20" spans="1:4" ht="15.75" customHeight="1" x14ac:dyDescent="0.15">
      <c r="A20" t="s">
        <v>159</v>
      </c>
      <c r="B20" s="14">
        <v>0</v>
      </c>
      <c r="C20" s="14">
        <v>0.85</v>
      </c>
      <c r="D20" s="14">
        <v>1.78</v>
      </c>
    </row>
    <row r="21" spans="1:4" ht="15.75" customHeight="1" x14ac:dyDescent="0.15">
      <c r="A21" t="s">
        <v>160</v>
      </c>
      <c r="B21" s="14">
        <v>0</v>
      </c>
      <c r="C21" s="14">
        <v>0.85</v>
      </c>
      <c r="D21" s="14">
        <v>0.24</v>
      </c>
    </row>
    <row r="22" spans="1:4" ht="15.75" customHeight="1" x14ac:dyDescent="0.15">
      <c r="A22" t="s">
        <v>164</v>
      </c>
      <c r="B22" s="14">
        <v>0</v>
      </c>
      <c r="C22" s="14">
        <v>0.85</v>
      </c>
      <c r="D22" s="14">
        <v>0.55000000000000004</v>
      </c>
    </row>
    <row r="23" spans="1:4" ht="15.75" customHeight="1" x14ac:dyDescent="0.15">
      <c r="A23" t="s">
        <v>165</v>
      </c>
      <c r="B23" s="14">
        <v>0</v>
      </c>
      <c r="C23" s="14">
        <v>0.85</v>
      </c>
      <c r="D23" s="14">
        <v>0.73</v>
      </c>
    </row>
    <row r="24" spans="1:4" ht="15.75" customHeight="1" x14ac:dyDescent="0.15">
      <c r="A24" t="s">
        <v>166</v>
      </c>
      <c r="B24" s="14">
        <v>0</v>
      </c>
      <c r="C24" s="14">
        <v>0.85</v>
      </c>
      <c r="D24" s="14">
        <v>1.78</v>
      </c>
    </row>
    <row r="25" spans="1:4" ht="15.75" customHeight="1" x14ac:dyDescent="0.15">
      <c r="A25" t="s">
        <v>167</v>
      </c>
      <c r="B25" s="14">
        <v>0</v>
      </c>
      <c r="C25" s="14">
        <v>0.85</v>
      </c>
      <c r="D25" s="14">
        <v>0.55000000000000004</v>
      </c>
    </row>
    <row r="26" spans="1:4" ht="15.75" customHeight="1" x14ac:dyDescent="0.15">
      <c r="A26" t="s">
        <v>168</v>
      </c>
      <c r="B26" s="14">
        <v>0</v>
      </c>
      <c r="C26" s="14">
        <v>0.85</v>
      </c>
      <c r="D26" s="14">
        <v>0.73</v>
      </c>
    </row>
    <row r="27" spans="1:4" ht="15.75" customHeight="1" x14ac:dyDescent="0.15">
      <c r="A27" t="s">
        <v>169</v>
      </c>
      <c r="B27" s="14">
        <v>0</v>
      </c>
      <c r="C27" s="14">
        <v>0.85</v>
      </c>
      <c r="D27" s="14">
        <v>1.78</v>
      </c>
    </row>
    <row r="28" spans="1:4" ht="15.75" customHeight="1" x14ac:dyDescent="0.15">
      <c r="A28" t="s">
        <v>170</v>
      </c>
      <c r="B28" s="14">
        <v>0</v>
      </c>
      <c r="C28" s="14">
        <v>0.85</v>
      </c>
      <c r="D28" s="14">
        <v>0.24</v>
      </c>
    </row>
    <row r="29" spans="1:4" ht="15.75" customHeight="1" x14ac:dyDescent="0.15">
      <c r="A29" s="4" t="s">
        <v>89</v>
      </c>
      <c r="B29" s="14">
        <v>0</v>
      </c>
      <c r="C29" s="14">
        <v>0.12</v>
      </c>
      <c r="D29" s="19">
        <v>0.18</v>
      </c>
    </row>
    <row r="30" spans="1:4" ht="15.75" customHeight="1" x14ac:dyDescent="0.15">
      <c r="A30" s="4" t="s">
        <v>90</v>
      </c>
      <c r="B30" s="14">
        <v>0</v>
      </c>
      <c r="C30" s="14">
        <v>0.05</v>
      </c>
      <c r="D30" s="19">
        <v>0.13</v>
      </c>
    </row>
    <row r="31" spans="1:4" ht="15.75" customHeight="1" x14ac:dyDescent="0.15">
      <c r="A31" s="4" t="s">
        <v>91</v>
      </c>
      <c r="B31" s="14">
        <v>0</v>
      </c>
      <c r="C31" s="14">
        <v>0.8</v>
      </c>
      <c r="D31" s="19">
        <v>0.74</v>
      </c>
    </row>
    <row r="32" spans="1:4" ht="15.75" customHeight="1" x14ac:dyDescent="0.15">
      <c r="A32" s="4" t="s">
        <v>109</v>
      </c>
      <c r="B32" s="14">
        <v>0</v>
      </c>
      <c r="C32" s="13">
        <v>0.85</v>
      </c>
      <c r="D32" s="19">
        <v>0.25</v>
      </c>
    </row>
    <row r="33" spans="1:4" ht="15.75" customHeight="1" x14ac:dyDescent="0.15">
      <c r="A33" s="12" t="s">
        <v>180</v>
      </c>
      <c r="B33" s="19">
        <v>0</v>
      </c>
      <c r="C33" s="14">
        <v>0.12</v>
      </c>
      <c r="D33" s="19">
        <v>0.19</v>
      </c>
    </row>
    <row r="34" spans="1:4" ht="15.75" customHeight="1" x14ac:dyDescent="0.15">
      <c r="A34" s="12" t="s">
        <v>181</v>
      </c>
      <c r="B34" s="19">
        <v>0</v>
      </c>
      <c r="C34" s="14">
        <v>0.05</v>
      </c>
      <c r="D34" s="19">
        <v>0.14000000000000001</v>
      </c>
    </row>
    <row r="35" spans="1:4" ht="15.75" customHeight="1" x14ac:dyDescent="0.15">
      <c r="A35" s="12" t="s">
        <v>182</v>
      </c>
      <c r="B35" s="19">
        <v>0</v>
      </c>
      <c r="C35" s="14">
        <v>0.8</v>
      </c>
      <c r="D35" s="19">
        <v>0.75</v>
      </c>
    </row>
    <row r="36" spans="1:4" ht="15.75" customHeight="1" x14ac:dyDescent="0.15">
      <c r="A36" s="4" t="s">
        <v>87</v>
      </c>
      <c r="B36" s="14">
        <v>0.2</v>
      </c>
      <c r="C36" s="14">
        <v>0.85</v>
      </c>
      <c r="D36" s="19">
        <v>2.61</v>
      </c>
    </row>
    <row r="37" spans="1:4" ht="15.75" customHeight="1" x14ac:dyDescent="0.15">
      <c r="A37" s="4" t="s">
        <v>179</v>
      </c>
      <c r="B37" s="14">
        <v>0</v>
      </c>
      <c r="C37" s="13">
        <v>0.85</v>
      </c>
      <c r="D37" s="19">
        <f>180</f>
        <v>180</v>
      </c>
    </row>
    <row r="38" spans="1:4" ht="15.75" customHeight="1" x14ac:dyDescent="0.15">
      <c r="A38" s="4" t="s">
        <v>189</v>
      </c>
      <c r="B38" s="14">
        <v>0</v>
      </c>
      <c r="C38" s="13">
        <v>0.85</v>
      </c>
      <c r="D38" s="19">
        <f>30*AVERAGE('Incidence of conditions'!B5:F5)</f>
        <v>10.046400000000002</v>
      </c>
    </row>
    <row r="39" spans="1:4" ht="15.75" customHeight="1" x14ac:dyDescent="0.15">
      <c r="A39" s="4" t="s">
        <v>190</v>
      </c>
      <c r="B39" s="14">
        <v>0.61</v>
      </c>
      <c r="C39" s="13">
        <v>0.85</v>
      </c>
      <c r="D39" s="19">
        <f>179.97*AVERAGE('Incidence of conditions'!B6:F6)</f>
        <v>19.933477200000002</v>
      </c>
    </row>
    <row r="40" spans="1:4" ht="15.75" customHeight="1" x14ac:dyDescent="0.15">
      <c r="A40" s="82" t="s">
        <v>206</v>
      </c>
      <c r="B40" s="88">
        <v>0.09</v>
      </c>
      <c r="C40" s="14">
        <v>0.85</v>
      </c>
      <c r="D40" s="83">
        <v>1</v>
      </c>
    </row>
    <row r="41" spans="1:4" ht="15.75" customHeight="1" x14ac:dyDescent="0.15">
      <c r="A41" s="82" t="s">
        <v>207</v>
      </c>
      <c r="B41" s="88">
        <v>0.02</v>
      </c>
      <c r="C41" s="14">
        <v>0.85</v>
      </c>
      <c r="D41" s="83">
        <v>1</v>
      </c>
    </row>
    <row r="42" spans="1:4" ht="15.75" customHeight="1" x14ac:dyDescent="0.15">
      <c r="A42" s="82" t="s">
        <v>208</v>
      </c>
      <c r="B42" s="88">
        <v>0.08</v>
      </c>
      <c r="C42" s="14">
        <v>0.85</v>
      </c>
      <c r="D42" s="83">
        <v>1</v>
      </c>
    </row>
    <row r="43" spans="1:4" ht="15.75" customHeight="1" x14ac:dyDescent="0.15">
      <c r="A43" s="82" t="s">
        <v>211</v>
      </c>
      <c r="B43" s="88">
        <v>0.18</v>
      </c>
      <c r="C43" s="14">
        <v>0.85</v>
      </c>
      <c r="D43" s="83">
        <v>1</v>
      </c>
    </row>
    <row r="44" spans="1:4" ht="15.75" customHeight="1" x14ac:dyDescent="0.15">
      <c r="A44" s="82" t="s">
        <v>212</v>
      </c>
      <c r="B44" s="88">
        <v>0.02</v>
      </c>
      <c r="C44" s="14">
        <v>0.85</v>
      </c>
      <c r="D44" s="83">
        <v>1</v>
      </c>
    </row>
    <row r="45" spans="1:4" ht="15.75" customHeight="1" x14ac:dyDescent="0.15">
      <c r="A45" s="82" t="s">
        <v>209</v>
      </c>
      <c r="B45" s="88">
        <v>0.45</v>
      </c>
      <c r="C45" s="14">
        <v>0.85</v>
      </c>
      <c r="D45" s="83">
        <v>1</v>
      </c>
    </row>
    <row r="46" spans="1:4" ht="15.75" customHeight="1" x14ac:dyDescent="0.15">
      <c r="A46" s="82" t="s">
        <v>210</v>
      </c>
      <c r="B46" s="88">
        <v>0.03</v>
      </c>
      <c r="C46" s="14">
        <v>0.85</v>
      </c>
      <c r="D46" s="83">
        <v>1</v>
      </c>
    </row>
    <row r="47" spans="1:4" ht="15.75" customHeight="1" x14ac:dyDescent="0.15">
      <c r="A47" s="82" t="s">
        <v>213</v>
      </c>
      <c r="B47" s="88">
        <v>0.11</v>
      </c>
      <c r="C47" s="14">
        <v>0.85</v>
      </c>
      <c r="D47" s="83">
        <v>1</v>
      </c>
    </row>
    <row r="48" spans="1:4" ht="15.75" customHeight="1" x14ac:dyDescent="0.15">
      <c r="A48" s="82" t="s">
        <v>214</v>
      </c>
      <c r="B48" s="88">
        <v>0.01</v>
      </c>
      <c r="C48" s="14">
        <v>0.85</v>
      </c>
      <c r="D48" s="83">
        <v>1</v>
      </c>
    </row>
    <row r="49" spans="3:3" ht="15.75" customHeight="1" x14ac:dyDescent="0.15">
      <c r="C49" s="8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3" workbookViewId="0">
      <selection activeCell="M5" sqref="M5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7" ht="15.75" customHeight="1" x14ac:dyDescent="0.1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78</v>
      </c>
    </row>
    <row r="2" spans="1:7" ht="15.75" customHeight="1" x14ac:dyDescent="0.15">
      <c r="A2" t="s">
        <v>11</v>
      </c>
      <c r="B2" s="23">
        <v>7.0000000000000001E-3</v>
      </c>
      <c r="C2" s="14">
        <v>0</v>
      </c>
      <c r="D2" s="14">
        <v>0</v>
      </c>
      <c r="E2" s="14">
        <v>0</v>
      </c>
      <c r="F2" s="14">
        <v>0</v>
      </c>
      <c r="G2" s="19">
        <v>0</v>
      </c>
    </row>
    <row r="3" spans="1:7" ht="15.75" customHeight="1" x14ac:dyDescent="0.15">
      <c r="A3" t="s">
        <v>16</v>
      </c>
      <c r="B3" s="23">
        <v>0.19900000000000001</v>
      </c>
      <c r="C3" s="14">
        <v>0</v>
      </c>
      <c r="D3" s="14">
        <v>0</v>
      </c>
      <c r="E3" s="14">
        <v>0</v>
      </c>
      <c r="F3" s="14">
        <v>0</v>
      </c>
      <c r="G3" s="19">
        <v>0</v>
      </c>
    </row>
    <row r="4" spans="1:7" ht="15.75" customHeight="1" x14ac:dyDescent="0.15">
      <c r="A4" t="s">
        <v>17</v>
      </c>
      <c r="B4" s="23">
        <v>5.8999999999999997E-2</v>
      </c>
      <c r="C4" s="14">
        <v>0</v>
      </c>
      <c r="D4" s="14">
        <v>0</v>
      </c>
      <c r="E4" s="14">
        <v>0</v>
      </c>
      <c r="F4" s="14">
        <v>0</v>
      </c>
      <c r="G4" s="19">
        <v>0</v>
      </c>
    </row>
    <row r="5" spans="1:7" ht="15.75" customHeight="1" x14ac:dyDescent="0.15">
      <c r="A5" t="s">
        <v>19</v>
      </c>
      <c r="B5" s="23">
        <v>0.22900000000000001</v>
      </c>
      <c r="C5" s="14">
        <v>0</v>
      </c>
      <c r="D5" s="14">
        <v>0</v>
      </c>
      <c r="E5" s="14">
        <v>0</v>
      </c>
      <c r="F5" s="14">
        <v>0</v>
      </c>
      <c r="G5" s="19">
        <v>0</v>
      </c>
    </row>
    <row r="6" spans="1:7" ht="15.75" customHeight="1" x14ac:dyDescent="0.15">
      <c r="A6" t="s">
        <v>22</v>
      </c>
      <c r="B6" s="23">
        <v>0.29699999999999999</v>
      </c>
      <c r="C6" s="14">
        <v>0</v>
      </c>
      <c r="D6" s="14">
        <v>0</v>
      </c>
      <c r="E6" s="14">
        <v>0</v>
      </c>
      <c r="F6" s="14">
        <v>0</v>
      </c>
      <c r="G6" s="19">
        <v>0</v>
      </c>
    </row>
    <row r="7" spans="1:7" ht="15.75" customHeight="1" x14ac:dyDescent="0.15">
      <c r="A7" t="s">
        <v>23</v>
      </c>
      <c r="B7" s="23">
        <v>6.0000000000000001E-3</v>
      </c>
      <c r="C7" s="14">
        <v>0</v>
      </c>
      <c r="D7" s="14">
        <v>0</v>
      </c>
      <c r="E7" s="14">
        <v>0</v>
      </c>
      <c r="F7" s="14">
        <v>0</v>
      </c>
      <c r="G7" s="19">
        <v>0</v>
      </c>
    </row>
    <row r="8" spans="1:7" ht="15.75" customHeight="1" x14ac:dyDescent="0.15">
      <c r="A8" t="s">
        <v>45</v>
      </c>
      <c r="B8" s="23">
        <v>0.127</v>
      </c>
      <c r="C8" s="14">
        <v>0</v>
      </c>
      <c r="D8" s="14">
        <v>0</v>
      </c>
      <c r="E8" s="14">
        <v>0</v>
      </c>
      <c r="F8" s="14">
        <v>0</v>
      </c>
      <c r="G8" s="19">
        <v>0</v>
      </c>
    </row>
    <row r="9" spans="1:7" ht="15.75" customHeight="1" x14ac:dyDescent="0.15">
      <c r="A9" t="s">
        <v>25</v>
      </c>
      <c r="B9" s="23">
        <v>7.5999999999999998E-2</v>
      </c>
      <c r="C9" s="14">
        <v>0</v>
      </c>
      <c r="D9" s="14">
        <v>0</v>
      </c>
      <c r="E9" s="14">
        <v>0</v>
      </c>
      <c r="F9" s="14">
        <v>0</v>
      </c>
      <c r="G9" s="19">
        <v>0</v>
      </c>
    </row>
    <row r="10" spans="1:7" ht="15.75" customHeight="1" x14ac:dyDescent="0.15">
      <c r="A10" t="s">
        <v>28</v>
      </c>
      <c r="B10" s="23">
        <v>0</v>
      </c>
      <c r="C10" s="23">
        <v>0.14810000000000001</v>
      </c>
      <c r="D10" s="23">
        <v>0.14810000000000001</v>
      </c>
      <c r="E10" s="23">
        <v>0.14810000000000001</v>
      </c>
      <c r="F10" s="23">
        <v>0.14810000000000001</v>
      </c>
      <c r="G10" s="19">
        <v>0</v>
      </c>
    </row>
    <row r="11" spans="1:7" ht="15.75" customHeight="1" x14ac:dyDescent="0.15">
      <c r="A11" t="s">
        <v>30</v>
      </c>
      <c r="B11" s="23">
        <v>0</v>
      </c>
      <c r="C11" s="23">
        <v>0.2883</v>
      </c>
      <c r="D11" s="23">
        <v>0.2883</v>
      </c>
      <c r="E11" s="23">
        <v>0.2883</v>
      </c>
      <c r="F11" s="23">
        <v>0.2883</v>
      </c>
      <c r="G11" s="19">
        <v>0</v>
      </c>
    </row>
    <row r="12" spans="1:7" ht="15.75" customHeight="1" x14ac:dyDescent="0.15">
      <c r="A12" t="s">
        <v>31</v>
      </c>
      <c r="B12" s="23">
        <v>0</v>
      </c>
      <c r="C12" s="23">
        <v>4.1000000000000002E-2</v>
      </c>
      <c r="D12" s="23">
        <v>4.1000000000000002E-2</v>
      </c>
      <c r="E12" s="23">
        <v>4.1000000000000002E-2</v>
      </c>
      <c r="F12" s="23">
        <v>4.1000000000000002E-2</v>
      </c>
      <c r="G12" s="19">
        <v>0</v>
      </c>
    </row>
    <row r="13" spans="1:7" ht="15.75" customHeight="1" x14ac:dyDescent="0.15">
      <c r="A13" t="s">
        <v>32</v>
      </c>
      <c r="B13" s="14">
        <v>0</v>
      </c>
      <c r="C13" s="23">
        <v>5.0099999999999999E-2</v>
      </c>
      <c r="D13" s="23">
        <v>5.0099999999999999E-2</v>
      </c>
      <c r="E13" s="23">
        <v>5.0099999999999999E-2</v>
      </c>
      <c r="F13" s="23">
        <v>5.0099999999999999E-2</v>
      </c>
      <c r="G13" s="19">
        <v>0</v>
      </c>
    </row>
    <row r="14" spans="1:7" ht="15.75" customHeight="1" x14ac:dyDescent="0.15">
      <c r="A14" t="s">
        <v>33</v>
      </c>
      <c r="B14" s="14">
        <v>0</v>
      </c>
      <c r="C14" s="23">
        <v>6.0000000000000001E-3</v>
      </c>
      <c r="D14" s="23">
        <v>6.0000000000000001E-3</v>
      </c>
      <c r="E14" s="23">
        <v>6.0000000000000001E-3</v>
      </c>
      <c r="F14" s="23">
        <v>6.0000000000000001E-3</v>
      </c>
      <c r="G14" s="19">
        <v>0</v>
      </c>
    </row>
    <row r="15" spans="1:7" ht="15.75" customHeight="1" x14ac:dyDescent="0.15">
      <c r="A15" t="s">
        <v>34</v>
      </c>
      <c r="B15" s="14">
        <v>0</v>
      </c>
      <c r="C15" s="23">
        <v>0.01</v>
      </c>
      <c r="D15" s="23">
        <v>0.01</v>
      </c>
      <c r="E15" s="23">
        <v>0.01</v>
      </c>
      <c r="F15" s="23">
        <v>0.01</v>
      </c>
      <c r="G15" s="19">
        <v>0</v>
      </c>
    </row>
    <row r="16" spans="1:7" ht="15.75" customHeight="1" x14ac:dyDescent="0.15">
      <c r="A16" t="s">
        <v>35</v>
      </c>
      <c r="B16" s="14">
        <v>0</v>
      </c>
      <c r="C16" s="23">
        <v>0</v>
      </c>
      <c r="D16" s="23">
        <v>0</v>
      </c>
      <c r="E16" s="23">
        <v>0</v>
      </c>
      <c r="F16" s="23">
        <v>0</v>
      </c>
      <c r="G16" s="19">
        <v>0</v>
      </c>
    </row>
    <row r="17" spans="1:7" ht="15.75" customHeight="1" x14ac:dyDescent="0.15">
      <c r="A17" t="s">
        <v>36</v>
      </c>
      <c r="B17" s="14">
        <v>0</v>
      </c>
      <c r="C17" s="23">
        <v>0.14510000000000001</v>
      </c>
      <c r="D17" s="23">
        <v>0.14510000000000001</v>
      </c>
      <c r="E17" s="23">
        <v>0.14510000000000001</v>
      </c>
      <c r="F17" s="23">
        <v>0.14510000000000001</v>
      </c>
      <c r="G17" s="19">
        <v>0</v>
      </c>
    </row>
    <row r="18" spans="1:7" ht="15.75" customHeight="1" x14ac:dyDescent="0.15">
      <c r="A18" t="s">
        <v>37</v>
      </c>
      <c r="B18" s="14">
        <v>0</v>
      </c>
      <c r="C18" s="23">
        <v>0.31130000000000002</v>
      </c>
      <c r="D18" s="23">
        <v>0.31130000000000002</v>
      </c>
      <c r="E18" s="23">
        <v>0.31130000000000002</v>
      </c>
      <c r="F18" s="23">
        <v>0.31130000000000002</v>
      </c>
      <c r="G18" s="19">
        <v>0</v>
      </c>
    </row>
    <row r="19" spans="1:7" ht="15.75" customHeight="1" x14ac:dyDescent="0.15">
      <c r="A19" t="s">
        <v>97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37">
        <v>2.5899999999999999E-2</v>
      </c>
    </row>
    <row r="20" spans="1:7" ht="15.75" customHeight="1" x14ac:dyDescent="0.15">
      <c r="A20" t="s">
        <v>98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37">
        <v>7.1000000000000004E-3</v>
      </c>
    </row>
    <row r="21" spans="1:7" ht="15.75" customHeight="1" x14ac:dyDescent="0.15">
      <c r="A21" t="s">
        <v>99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37">
        <v>0.25590000000000002</v>
      </c>
    </row>
    <row r="22" spans="1:7" ht="15.75" customHeight="1" x14ac:dyDescent="0.15">
      <c r="A22" t="s">
        <v>100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37">
        <v>0.1464</v>
      </c>
    </row>
    <row r="23" spans="1:7" ht="15.75" customHeight="1" x14ac:dyDescent="0.15">
      <c r="A23" t="s">
        <v>101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37">
        <v>1.7600000000000001E-2</v>
      </c>
    </row>
    <row r="24" spans="1:7" ht="15.75" customHeight="1" x14ac:dyDescent="0.15">
      <c r="A24" t="s">
        <v>102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37">
        <v>1.8100000000000002E-2</v>
      </c>
    </row>
    <row r="25" spans="1:7" ht="15.75" customHeight="1" x14ac:dyDescent="0.15">
      <c r="A25" t="s">
        <v>103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37">
        <v>1.14E-2</v>
      </c>
    </row>
    <row r="26" spans="1:7" ht="15.75" customHeight="1" x14ac:dyDescent="0.15">
      <c r="A26" t="s">
        <v>104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37">
        <v>0.15129999999999999</v>
      </c>
    </row>
    <row r="27" spans="1:7" ht="15.75" customHeight="1" x14ac:dyDescent="0.15">
      <c r="A27" t="s">
        <v>105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37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F38" sqref="F38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43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28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163</v>
      </c>
      <c r="B3" s="34">
        <v>5.1999999999999998E-2</v>
      </c>
      <c r="C3" s="34">
        <v>5.1999999999999998E-2</v>
      </c>
      <c r="D3" s="34">
        <v>5.1999999999999998E-2</v>
      </c>
      <c r="E3" s="34">
        <v>5.1999999999999998E-2</v>
      </c>
      <c r="F3" s="34">
        <v>5.1999999999999998E-2</v>
      </c>
    </row>
    <row r="4" spans="1:6" ht="15.75" customHeight="1" x14ac:dyDescent="0.15">
      <c r="A4" s="4" t="s">
        <v>30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183</v>
      </c>
      <c r="B5" s="60">
        <f>Distributions!C10/100 * 2.6</f>
        <v>0.39</v>
      </c>
      <c r="C5" s="60">
        <f>Distributions!D10/100 * 2.6</f>
        <v>0.39</v>
      </c>
      <c r="D5" s="60">
        <f>Distributions!E10/100 * 2.6</f>
        <v>0.33540000000000003</v>
      </c>
      <c r="E5" s="60">
        <f>Distributions!F10/100 * 2.6</f>
        <v>0.28600000000000003</v>
      </c>
      <c r="F5" s="60">
        <f>Distributions!G10/100 * 2.6</f>
        <v>0.27300000000000002</v>
      </c>
    </row>
    <row r="6" spans="1:6" ht="15.75" customHeight="1" x14ac:dyDescent="0.15">
      <c r="A6" s="4" t="s">
        <v>184</v>
      </c>
      <c r="B6" s="60">
        <f>Distributions!C11/100 * 2.6</f>
        <v>0.12740000000000001</v>
      </c>
      <c r="C6" s="60">
        <f>Distributions!D11/100 * 2.6</f>
        <v>0.12740000000000001</v>
      </c>
      <c r="D6" s="60">
        <f>Distributions!E11/100 * 2.6</f>
        <v>0.13780000000000001</v>
      </c>
      <c r="E6" s="60">
        <f>Distributions!F11/100 * 2.6</f>
        <v>0.10659999999999999</v>
      </c>
      <c r="F6" s="60">
        <f>Distributions!G11/100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G8" sqref="G8:G9"/>
    </sheetView>
  </sheetViews>
  <sheetFormatPr baseColWidth="10" defaultRowHeight="13" x14ac:dyDescent="0.15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 x14ac:dyDescent="0.15">
      <c r="A1" s="10" t="s">
        <v>116</v>
      </c>
      <c r="B1" s="10" t="s">
        <v>79</v>
      </c>
      <c r="C1" s="10" t="s">
        <v>80</v>
      </c>
      <c r="D1" s="10" t="s">
        <v>96</v>
      </c>
      <c r="E1" s="10" t="s">
        <v>81</v>
      </c>
    </row>
    <row r="2" spans="1:5" x14ac:dyDescent="0.15">
      <c r="A2" s="10" t="s">
        <v>94</v>
      </c>
      <c r="B2" t="s">
        <v>6</v>
      </c>
      <c r="C2" s="47"/>
      <c r="D2" s="19">
        <v>0</v>
      </c>
      <c r="E2" s="19">
        <v>0</v>
      </c>
    </row>
    <row r="3" spans="1:5" x14ac:dyDescent="0.15">
      <c r="A3" s="10"/>
      <c r="B3" t="s">
        <v>7</v>
      </c>
      <c r="C3" s="48"/>
      <c r="D3" s="19">
        <v>0</v>
      </c>
      <c r="E3" s="19">
        <v>0</v>
      </c>
    </row>
    <row r="4" spans="1:5" x14ac:dyDescent="0.15">
      <c r="A4" s="10"/>
      <c r="B4" t="s">
        <v>8</v>
      </c>
      <c r="C4" s="38">
        <v>0.74</v>
      </c>
      <c r="D4" s="19">
        <v>0</v>
      </c>
      <c r="E4" s="19">
        <v>0</v>
      </c>
    </row>
    <row r="5" spans="1:5" x14ac:dyDescent="0.15">
      <c r="A5" s="10"/>
      <c r="B5" t="s">
        <v>9</v>
      </c>
      <c r="C5" s="38">
        <v>0.55000000000000004</v>
      </c>
      <c r="D5" s="19">
        <v>0</v>
      </c>
      <c r="E5" s="19">
        <v>0</v>
      </c>
    </row>
    <row r="6" spans="1:5" x14ac:dyDescent="0.15">
      <c r="A6" s="10"/>
      <c r="B6" t="s">
        <v>10</v>
      </c>
      <c r="C6" s="41">
        <v>0.42699999999999999</v>
      </c>
      <c r="D6" s="19">
        <v>0</v>
      </c>
      <c r="E6" s="19">
        <v>0</v>
      </c>
    </row>
    <row r="7" spans="1:5" x14ac:dyDescent="0.15">
      <c r="A7" s="10"/>
      <c r="B7" t="s">
        <v>82</v>
      </c>
      <c r="C7" s="19">
        <v>0</v>
      </c>
      <c r="D7" s="36">
        <v>0.43469999999999998</v>
      </c>
      <c r="E7" s="36">
        <v>0.48149999999999998</v>
      </c>
    </row>
    <row r="8" spans="1:5" x14ac:dyDescent="0.15">
      <c r="A8" s="10"/>
      <c r="B8" t="s">
        <v>128</v>
      </c>
      <c r="C8" s="19">
        <v>0</v>
      </c>
      <c r="D8" s="36">
        <v>0.43469999999999998</v>
      </c>
      <c r="E8" s="36">
        <v>0.48149999999999998</v>
      </c>
    </row>
    <row r="9" spans="1:5" x14ac:dyDescent="0.15">
      <c r="A9" s="10"/>
      <c r="B9" t="s">
        <v>129</v>
      </c>
      <c r="C9" s="19">
        <v>0</v>
      </c>
      <c r="D9" s="36">
        <v>0.43469999999999998</v>
      </c>
      <c r="E9" s="36">
        <v>0.48149999999999998</v>
      </c>
    </row>
    <row r="10" spans="1:5" x14ac:dyDescent="0.15">
      <c r="A10" s="10"/>
      <c r="B10" t="s">
        <v>130</v>
      </c>
      <c r="C10" s="19">
        <v>0</v>
      </c>
      <c r="D10" s="36">
        <v>0.43469999999999998</v>
      </c>
      <c r="E10" s="36">
        <v>0.48149999999999998</v>
      </c>
    </row>
    <row r="11" spans="1:5" x14ac:dyDescent="0.15">
      <c r="A11" s="10"/>
    </row>
    <row r="12" spans="1:5" x14ac:dyDescent="0.15">
      <c r="A12" s="10"/>
    </row>
    <row r="13" spans="1:5" x14ac:dyDescent="0.15">
      <c r="A13" s="10" t="s">
        <v>95</v>
      </c>
      <c r="B13" t="s">
        <v>6</v>
      </c>
      <c r="C13" s="47"/>
      <c r="D13" s="19">
        <v>0</v>
      </c>
      <c r="E13" s="19">
        <v>0</v>
      </c>
    </row>
    <row r="14" spans="1:5" x14ac:dyDescent="0.15">
      <c r="B14" t="s">
        <v>7</v>
      </c>
      <c r="C14" s="49"/>
      <c r="D14" s="19">
        <v>0</v>
      </c>
      <c r="E14" s="19">
        <v>0</v>
      </c>
    </row>
    <row r="15" spans="1:5" x14ac:dyDescent="0.15">
      <c r="B15" t="s">
        <v>8</v>
      </c>
      <c r="C15" s="39">
        <v>0.31079999999999997</v>
      </c>
      <c r="D15" s="19">
        <v>0</v>
      </c>
      <c r="E15" s="19">
        <v>0</v>
      </c>
    </row>
    <row r="16" spans="1:5" x14ac:dyDescent="0.15">
      <c r="B16" t="s">
        <v>9</v>
      </c>
      <c r="C16" s="39">
        <v>0.23100000000000001</v>
      </c>
      <c r="D16" s="19">
        <v>0</v>
      </c>
      <c r="E16" s="19">
        <v>0</v>
      </c>
    </row>
    <row r="17" spans="1:5" x14ac:dyDescent="0.15">
      <c r="B17" t="s">
        <v>10</v>
      </c>
      <c r="C17" s="39">
        <v>0.17934</v>
      </c>
      <c r="D17" s="19">
        <v>0</v>
      </c>
      <c r="E17" s="19">
        <v>0</v>
      </c>
    </row>
    <row r="18" spans="1:5" x14ac:dyDescent="0.15">
      <c r="B18" t="s">
        <v>82</v>
      </c>
      <c r="C18" s="19">
        <v>0</v>
      </c>
      <c r="D18" s="36">
        <v>0.2238</v>
      </c>
      <c r="E18" s="36">
        <v>0.23580000000000001</v>
      </c>
    </row>
    <row r="19" spans="1:5" x14ac:dyDescent="0.15">
      <c r="B19" t="s">
        <v>128</v>
      </c>
      <c r="C19" s="19">
        <v>0</v>
      </c>
      <c r="D19" s="36">
        <v>0.2238</v>
      </c>
      <c r="E19" s="36">
        <v>0.23580000000000001</v>
      </c>
    </row>
    <row r="20" spans="1:5" x14ac:dyDescent="0.15">
      <c r="B20" t="s">
        <v>129</v>
      </c>
      <c r="C20" s="19">
        <v>0</v>
      </c>
      <c r="D20" s="36">
        <v>0.2238</v>
      </c>
      <c r="E20" s="36">
        <v>0.23580000000000001</v>
      </c>
    </row>
    <row r="21" spans="1:5" x14ac:dyDescent="0.15">
      <c r="B21" t="s">
        <v>130</v>
      </c>
      <c r="C21" s="19">
        <v>0</v>
      </c>
      <c r="D21" s="36">
        <v>0.2238</v>
      </c>
      <c r="E21" s="36">
        <v>0.23580000000000001</v>
      </c>
    </row>
    <row r="24" spans="1:5" x14ac:dyDescent="0.15">
      <c r="A24" s="10" t="s">
        <v>111</v>
      </c>
      <c r="B24" t="s">
        <v>112</v>
      </c>
      <c r="C24" s="40">
        <v>0.01</v>
      </c>
      <c r="D24" s="40">
        <v>0</v>
      </c>
      <c r="E24" s="40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12</v>
      </c>
      <c r="B1" s="1" t="s">
        <v>13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14</v>
      </c>
      <c r="B2" s="12" t="s">
        <v>15</v>
      </c>
      <c r="C2" s="17">
        <v>63.4</v>
      </c>
      <c r="D2" s="17">
        <v>63.4</v>
      </c>
      <c r="E2" s="17">
        <v>49</v>
      </c>
      <c r="F2" s="17">
        <v>28</v>
      </c>
      <c r="G2" s="17">
        <v>25.35</v>
      </c>
    </row>
    <row r="3" spans="1:7" ht="15.75" customHeight="1" x14ac:dyDescent="0.15">
      <c r="A3" s="11"/>
      <c r="B3" s="12" t="s">
        <v>24</v>
      </c>
      <c r="C3" s="17">
        <v>22.6</v>
      </c>
      <c r="D3" s="17">
        <v>22.6</v>
      </c>
      <c r="E3" s="17">
        <v>31.4</v>
      </c>
      <c r="F3" s="17">
        <v>33.9</v>
      </c>
      <c r="G3" s="17">
        <v>33.25</v>
      </c>
    </row>
    <row r="4" spans="1:7" ht="15.75" customHeight="1" x14ac:dyDescent="0.15">
      <c r="A4" s="11"/>
      <c r="B4" s="12" t="s">
        <v>26</v>
      </c>
      <c r="C4" s="17">
        <v>10.199999999999999</v>
      </c>
      <c r="D4" s="17">
        <v>10.199999999999999</v>
      </c>
      <c r="E4" s="17">
        <v>14.7</v>
      </c>
      <c r="F4" s="17">
        <v>24.7</v>
      </c>
      <c r="G4" s="17">
        <v>28.1</v>
      </c>
    </row>
    <row r="5" spans="1:7" ht="15.75" customHeight="1" x14ac:dyDescent="0.15">
      <c r="A5" s="11"/>
      <c r="B5" s="12" t="s">
        <v>27</v>
      </c>
      <c r="C5" s="17">
        <v>3.8</v>
      </c>
      <c r="D5" s="17">
        <v>3.8</v>
      </c>
      <c r="E5" s="17">
        <v>4.9000000000000004</v>
      </c>
      <c r="F5" s="17">
        <v>13.4</v>
      </c>
      <c r="G5" s="17">
        <v>13.3</v>
      </c>
    </row>
    <row r="8" spans="1:7" ht="15.75" customHeight="1" x14ac:dyDescent="0.15">
      <c r="A8" s="4" t="s">
        <v>29</v>
      </c>
      <c r="B8" s="4" t="s">
        <v>15</v>
      </c>
      <c r="C8" s="17">
        <v>56.8</v>
      </c>
      <c r="D8" s="17">
        <v>56.8</v>
      </c>
      <c r="E8" s="17">
        <v>58.65</v>
      </c>
      <c r="F8" s="17">
        <v>54.9</v>
      </c>
      <c r="G8" s="17">
        <v>49</v>
      </c>
    </row>
    <row r="9" spans="1:7" ht="15.75" customHeight="1" x14ac:dyDescent="0.15">
      <c r="B9" s="4" t="s">
        <v>24</v>
      </c>
      <c r="C9" s="17">
        <v>23.3</v>
      </c>
      <c r="D9" s="17">
        <v>23.3</v>
      </c>
      <c r="E9" s="17">
        <v>23.15</v>
      </c>
      <c r="F9" s="17">
        <v>30</v>
      </c>
      <c r="G9" s="17">
        <v>38.4</v>
      </c>
    </row>
    <row r="10" spans="1:7" ht="15.75" customHeight="1" x14ac:dyDescent="0.15">
      <c r="B10" s="4" t="s">
        <v>183</v>
      </c>
      <c r="C10" s="17">
        <v>15</v>
      </c>
      <c r="D10" s="17">
        <v>15</v>
      </c>
      <c r="E10" s="17">
        <v>12.9</v>
      </c>
      <c r="F10" s="17">
        <v>11</v>
      </c>
      <c r="G10" s="17">
        <v>10.5</v>
      </c>
    </row>
    <row r="11" spans="1:7" ht="15.75" customHeight="1" x14ac:dyDescent="0.15">
      <c r="B11" s="4" t="s">
        <v>184</v>
      </c>
      <c r="C11" s="17">
        <v>4.9000000000000004</v>
      </c>
      <c r="D11" s="17">
        <v>4.9000000000000004</v>
      </c>
      <c r="E11" s="17">
        <v>5.3</v>
      </c>
      <c r="F11" s="17">
        <v>4.0999999999999996</v>
      </c>
      <c r="G11" s="17">
        <v>2.1</v>
      </c>
    </row>
    <row r="14" spans="1:7" ht="15.75" customHeight="1" x14ac:dyDescent="0.15">
      <c r="A14" s="4" t="s">
        <v>38</v>
      </c>
      <c r="B14" s="4" t="s">
        <v>39</v>
      </c>
      <c r="C14" s="17">
        <v>80.3</v>
      </c>
      <c r="D14" s="22">
        <v>46.2</v>
      </c>
      <c r="E14" s="17">
        <v>3.3</v>
      </c>
      <c r="F14" s="17">
        <v>0.7</v>
      </c>
      <c r="G14" s="21">
        <v>0</v>
      </c>
    </row>
    <row r="15" spans="1:7" ht="15.75" customHeight="1" x14ac:dyDescent="0.15">
      <c r="B15" s="4" t="s">
        <v>40</v>
      </c>
      <c r="C15" s="17">
        <v>6.8</v>
      </c>
      <c r="D15" s="22">
        <v>16.3</v>
      </c>
      <c r="E15" s="21">
        <v>9.4</v>
      </c>
      <c r="F15" s="21">
        <v>4.5</v>
      </c>
      <c r="G15" s="21">
        <v>0</v>
      </c>
    </row>
    <row r="16" spans="1:7" ht="15.75" customHeight="1" x14ac:dyDescent="0.15">
      <c r="B16" s="4" t="s">
        <v>41</v>
      </c>
      <c r="C16" s="17">
        <v>10.7</v>
      </c>
      <c r="D16" s="22">
        <v>37</v>
      </c>
      <c r="E16" s="17">
        <v>83.7</v>
      </c>
      <c r="F16" s="17">
        <v>87.9</v>
      </c>
      <c r="G16" s="21">
        <v>0</v>
      </c>
    </row>
    <row r="17" spans="2:7" ht="15.75" customHeight="1" x14ac:dyDescent="0.15">
      <c r="B17" s="4" t="s">
        <v>42</v>
      </c>
      <c r="C17" s="21">
        <v>2.2000000000000002</v>
      </c>
      <c r="D17" s="22">
        <v>0.5</v>
      </c>
      <c r="E17" s="17">
        <v>3.6</v>
      </c>
      <c r="F17" s="17">
        <v>6.9</v>
      </c>
      <c r="G17" s="21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workbookViewId="0">
      <selection activeCell="F5" sqref="F5"/>
    </sheetView>
  </sheetViews>
  <sheetFormatPr baseColWidth="10" defaultColWidth="14.5" defaultRowHeight="15.75" customHeight="1" x14ac:dyDescent="0.15"/>
  <cols>
    <col min="2" max="2" width="23" customWidth="1"/>
  </cols>
  <sheetData>
    <row r="1" spans="1:6" ht="15.75" customHeight="1" x14ac:dyDescent="0.15">
      <c r="A1" s="10" t="s">
        <v>117</v>
      </c>
      <c r="B1" s="10" t="s">
        <v>62</v>
      </c>
      <c r="C1" s="32" t="s">
        <v>44</v>
      </c>
      <c r="D1" s="10" t="s">
        <v>21</v>
      </c>
      <c r="E1" s="10" t="s">
        <v>20</v>
      </c>
      <c r="F1" s="10" t="s">
        <v>18</v>
      </c>
    </row>
    <row r="2" spans="1:6" ht="15.75" customHeight="1" x14ac:dyDescent="0.15">
      <c r="A2" s="10" t="s">
        <v>12</v>
      </c>
      <c r="B2" t="s">
        <v>60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B3" t="s">
        <v>113</v>
      </c>
      <c r="C3" s="45"/>
      <c r="D3" s="11">
        <v>1.53</v>
      </c>
      <c r="E3" s="11">
        <v>1.32</v>
      </c>
      <c r="F3" s="11">
        <v>1.53</v>
      </c>
    </row>
    <row r="4" spans="1:6" ht="15.75" customHeight="1" x14ac:dyDescent="0.2">
      <c r="B4" t="s">
        <v>61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 x14ac:dyDescent="0.2">
      <c r="B5" t="s">
        <v>186</v>
      </c>
      <c r="C5" s="72">
        <v>1</v>
      </c>
      <c r="D5" s="72">
        <v>2.58</v>
      </c>
      <c r="E5" s="72">
        <v>1.65</v>
      </c>
      <c r="F5" s="72">
        <v>3.5</v>
      </c>
    </row>
    <row r="6" spans="1:6" ht="15.75" customHeight="1" x14ac:dyDescent="0.2">
      <c r="B6" t="s">
        <v>185</v>
      </c>
      <c r="C6" s="72">
        <v>1</v>
      </c>
      <c r="D6" s="72">
        <v>2.58</v>
      </c>
      <c r="E6" s="72">
        <v>1.65</v>
      </c>
      <c r="F6" s="72">
        <v>3.5</v>
      </c>
    </row>
    <row r="7" spans="1:6" ht="15.75" customHeight="1" x14ac:dyDescent="0.15">
      <c r="A7" s="10"/>
      <c r="C7" s="5"/>
    </row>
    <row r="8" spans="1:6" ht="15.75" customHeight="1" x14ac:dyDescent="0.15">
      <c r="A8" s="10"/>
    </row>
    <row r="9" spans="1:6" ht="15.75" customHeight="1" x14ac:dyDescent="0.15">
      <c r="B9" s="10" t="s">
        <v>5</v>
      </c>
      <c r="C9" s="32"/>
      <c r="D9" s="10"/>
      <c r="E9" s="10"/>
      <c r="F9" s="10"/>
    </row>
    <row r="10" spans="1:6" ht="15.75" customHeight="1" x14ac:dyDescent="0.15">
      <c r="A10" s="10" t="s">
        <v>59</v>
      </c>
      <c r="B10" s="5" t="s">
        <v>11</v>
      </c>
      <c r="C10" s="5">
        <v>1</v>
      </c>
      <c r="D10">
        <v>1</v>
      </c>
      <c r="E10" s="5">
        <v>1</v>
      </c>
      <c r="F10" s="5">
        <v>1</v>
      </c>
    </row>
    <row r="11" spans="1:6" ht="15.75" customHeight="1" x14ac:dyDescent="0.15">
      <c r="B11" s="5" t="s">
        <v>16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 x14ac:dyDescent="0.15">
      <c r="B12" s="5" t="s">
        <v>17</v>
      </c>
      <c r="C12" s="5">
        <v>1</v>
      </c>
      <c r="D12">
        <v>2.0099999999999998</v>
      </c>
      <c r="E12" s="5">
        <v>3.39</v>
      </c>
      <c r="F12" s="5">
        <v>11.89</v>
      </c>
    </row>
    <row r="13" spans="1:6" ht="15.75" customHeight="1" x14ac:dyDescent="0.15">
      <c r="B13" s="5" t="s">
        <v>19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22</v>
      </c>
      <c r="C14" s="5">
        <v>1</v>
      </c>
      <c r="D14">
        <v>1</v>
      </c>
      <c r="E14" s="5">
        <v>999.99</v>
      </c>
      <c r="F14" s="5">
        <v>999.99</v>
      </c>
    </row>
    <row r="15" spans="1:6" ht="15.75" customHeight="1" x14ac:dyDescent="0.15">
      <c r="B15" s="5" t="s">
        <v>23</v>
      </c>
      <c r="C15" s="5">
        <v>1</v>
      </c>
      <c r="D15">
        <v>1</v>
      </c>
      <c r="E15" s="5">
        <v>1</v>
      </c>
      <c r="F15" s="5">
        <v>1</v>
      </c>
    </row>
    <row r="16" spans="1:6" ht="15.75" customHeight="1" x14ac:dyDescent="0.15">
      <c r="B16" s="5" t="s">
        <v>45</v>
      </c>
      <c r="C16" s="5">
        <v>1</v>
      </c>
      <c r="D16">
        <v>1</v>
      </c>
      <c r="E16" s="5">
        <v>1</v>
      </c>
      <c r="F16" s="5">
        <v>1</v>
      </c>
    </row>
    <row r="17" spans="2:6" ht="15.75" customHeight="1" x14ac:dyDescent="0.15">
      <c r="B17" s="5" t="s">
        <v>25</v>
      </c>
      <c r="C17" s="5">
        <v>1</v>
      </c>
      <c r="D17">
        <v>1</v>
      </c>
      <c r="E17" s="5">
        <v>1</v>
      </c>
      <c r="F17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workbookViewId="0">
      <selection activeCell="E3" sqref="E3"/>
    </sheetView>
  </sheetViews>
  <sheetFormatPr baseColWidth="10" defaultRowHeight="13" x14ac:dyDescent="0.15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 x14ac:dyDescent="0.15">
      <c r="A1" s="10" t="s">
        <v>59</v>
      </c>
      <c r="B1" s="1" t="s">
        <v>5</v>
      </c>
      <c r="C1" s="1" t="s">
        <v>13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78</v>
      </c>
    </row>
    <row r="2" spans="1:9" x14ac:dyDescent="0.15">
      <c r="A2" s="10" t="s">
        <v>14</v>
      </c>
      <c r="B2" t="s">
        <v>28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15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 x14ac:dyDescent="0.15">
      <c r="C4" s="4" t="s">
        <v>26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 x14ac:dyDescent="0.15">
      <c r="C5" s="4" t="s">
        <v>27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 x14ac:dyDescent="0.15">
      <c r="B6" t="s">
        <v>30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15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 x14ac:dyDescent="0.15">
      <c r="C8" s="4" t="s">
        <v>26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 x14ac:dyDescent="0.15">
      <c r="C9" s="4" t="s">
        <v>27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 x14ac:dyDescent="0.15">
      <c r="B10" t="s">
        <v>32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15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15">
      <c r="C12" s="4" t="s">
        <v>26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 x14ac:dyDescent="0.15">
      <c r="C13" s="4" t="s">
        <v>27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 x14ac:dyDescent="0.15">
      <c r="B14" t="s">
        <v>33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15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15">
      <c r="C16" s="4" t="s">
        <v>26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15">
      <c r="C17" s="4" t="s">
        <v>27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15">
      <c r="B18" t="s">
        <v>37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15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15">
      <c r="C20" s="4" t="s">
        <v>26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 x14ac:dyDescent="0.15">
      <c r="C21" s="4" t="s">
        <v>27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 x14ac:dyDescent="0.15">
      <c r="A24" s="10" t="s">
        <v>29</v>
      </c>
      <c r="B24" t="s">
        <v>28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 x14ac:dyDescent="0.15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 x14ac:dyDescent="0.15">
      <c r="C26" s="4" t="s">
        <v>183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 x14ac:dyDescent="0.15">
      <c r="C27" s="4" t="s">
        <v>184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 x14ac:dyDescent="0.15">
      <c r="B28" t="s">
        <v>30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 x14ac:dyDescent="0.15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 x14ac:dyDescent="0.15">
      <c r="C30" s="4" t="s">
        <v>183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 x14ac:dyDescent="0.15">
      <c r="C31" s="4" t="s">
        <v>184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 x14ac:dyDescent="0.15">
      <c r="B32" t="s">
        <v>32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 x14ac:dyDescent="0.15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 x14ac:dyDescent="0.15">
      <c r="C34" s="4" t="s">
        <v>183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 x14ac:dyDescent="0.15">
      <c r="C35" s="4" t="s">
        <v>184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 x14ac:dyDescent="0.15">
      <c r="B36" t="s">
        <v>33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 x14ac:dyDescent="0.15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 x14ac:dyDescent="0.15">
      <c r="C38" s="4" t="s">
        <v>183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 x14ac:dyDescent="0.15">
      <c r="C39" s="4" t="s">
        <v>184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 x14ac:dyDescent="0.15">
      <c r="B40" t="s">
        <v>37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 x14ac:dyDescent="0.15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 x14ac:dyDescent="0.15">
      <c r="C42" s="4" t="s">
        <v>183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 x14ac:dyDescent="0.15">
      <c r="C43" s="4" t="s">
        <v>184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 x14ac:dyDescent="0.15">
      <c r="A46" s="10" t="s">
        <v>38</v>
      </c>
      <c r="B46" t="s">
        <v>11</v>
      </c>
      <c r="C46" s="4" t="s">
        <v>39</v>
      </c>
      <c r="D46" s="11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 x14ac:dyDescent="0.15">
      <c r="C47" s="4" t="s">
        <v>40</v>
      </c>
      <c r="D47" s="12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 x14ac:dyDescent="0.15">
      <c r="C48" s="4" t="s">
        <v>41</v>
      </c>
      <c r="D48" s="12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 x14ac:dyDescent="0.15">
      <c r="C49" s="4" t="s">
        <v>42</v>
      </c>
      <c r="D49" s="12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 x14ac:dyDescent="0.15">
      <c r="B50" t="s">
        <v>16</v>
      </c>
      <c r="C50" s="4" t="s">
        <v>39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 x14ac:dyDescent="0.15">
      <c r="C51" s="4" t="s">
        <v>40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 x14ac:dyDescent="0.15">
      <c r="C52" s="4" t="s">
        <v>41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 x14ac:dyDescent="0.15">
      <c r="C53" s="4" t="s">
        <v>42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 x14ac:dyDescent="0.15">
      <c r="B54" t="s">
        <v>17</v>
      </c>
      <c r="C54" s="4" t="s">
        <v>39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 x14ac:dyDescent="0.15">
      <c r="C55" s="4" t="s">
        <v>40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 x14ac:dyDescent="0.15">
      <c r="C56" s="4" t="s">
        <v>41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 x14ac:dyDescent="0.15">
      <c r="C57" s="4" t="s">
        <v>42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 x14ac:dyDescent="0.15">
      <c r="B58" t="s">
        <v>22</v>
      </c>
      <c r="C58" s="4" t="s">
        <v>39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 x14ac:dyDescent="0.15">
      <c r="C59" s="4" t="s">
        <v>40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 x14ac:dyDescent="0.15">
      <c r="C60" s="4" t="s">
        <v>41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 x14ac:dyDescent="0.15">
      <c r="C61" s="4" t="s">
        <v>42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 x14ac:dyDescent="0.15">
      <c r="B62" t="s">
        <v>28</v>
      </c>
      <c r="C62" s="4" t="s">
        <v>39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 x14ac:dyDescent="0.15">
      <c r="C63" s="4" t="s">
        <v>40</v>
      </c>
      <c r="D63" s="12">
        <v>1</v>
      </c>
      <c r="E63" s="12">
        <v>2.2799999999999998</v>
      </c>
      <c r="F63" s="11">
        <v>1</v>
      </c>
      <c r="G63" s="11">
        <v>1</v>
      </c>
      <c r="H63" s="11">
        <v>1</v>
      </c>
      <c r="I63" s="4">
        <v>1</v>
      </c>
    </row>
    <row r="64" spans="2:9" x14ac:dyDescent="0.15">
      <c r="C64" s="4" t="s">
        <v>41</v>
      </c>
      <c r="D64" s="12">
        <v>1</v>
      </c>
      <c r="E64" s="12">
        <v>4.62</v>
      </c>
      <c r="F64" s="11">
        <v>1</v>
      </c>
      <c r="G64" s="11">
        <v>1</v>
      </c>
      <c r="H64" s="11">
        <v>1</v>
      </c>
      <c r="I64" s="4">
        <v>1</v>
      </c>
    </row>
    <row r="65" spans="1:9" x14ac:dyDescent="0.15">
      <c r="C65" s="4" t="s">
        <v>42</v>
      </c>
      <c r="D65" s="12">
        <v>1</v>
      </c>
      <c r="E65" s="12">
        <v>10.53</v>
      </c>
      <c r="F65" s="11">
        <v>2.1</v>
      </c>
      <c r="G65" s="11">
        <v>2.1</v>
      </c>
      <c r="H65" s="11">
        <v>1</v>
      </c>
      <c r="I65" s="4">
        <v>1</v>
      </c>
    </row>
    <row r="66" spans="1:9" x14ac:dyDescent="0.15">
      <c r="B66" t="s">
        <v>30</v>
      </c>
      <c r="C66" s="4" t="s">
        <v>39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 x14ac:dyDescent="0.15">
      <c r="C67" s="4" t="s">
        <v>40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 x14ac:dyDescent="0.15">
      <c r="C68" s="4" t="s">
        <v>41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 x14ac:dyDescent="0.15">
      <c r="C69" s="4" t="s">
        <v>42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 x14ac:dyDescent="0.15">
      <c r="B70" t="s">
        <v>31</v>
      </c>
      <c r="C70" s="4" t="s">
        <v>39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 x14ac:dyDescent="0.15">
      <c r="C71" s="4" t="s">
        <v>40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 x14ac:dyDescent="0.15">
      <c r="C72" s="4" t="s">
        <v>41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 x14ac:dyDescent="0.15">
      <c r="C73" s="4" t="s">
        <v>42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 x14ac:dyDescent="0.15">
      <c r="A76" s="10" t="s">
        <v>126</v>
      </c>
      <c r="B76" t="s">
        <v>97</v>
      </c>
      <c r="C76" s="4" t="s">
        <v>118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 x14ac:dyDescent="0.15">
      <c r="C77" s="4" t="s">
        <v>119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 x14ac:dyDescent="0.15">
      <c r="B78" t="s">
        <v>98</v>
      </c>
      <c r="C78" s="4" t="s">
        <v>118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 x14ac:dyDescent="0.15">
      <c r="C79" s="4" t="s">
        <v>119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 x14ac:dyDescent="0.15">
      <c r="B80" t="s">
        <v>99</v>
      </c>
      <c r="C80" s="4" t="s">
        <v>118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 x14ac:dyDescent="0.15">
      <c r="C81" s="4" t="s">
        <v>119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 x14ac:dyDescent="0.15">
      <c r="A84" s="10" t="s">
        <v>110</v>
      </c>
      <c r="B84" s="11" t="s">
        <v>70</v>
      </c>
      <c r="C84" s="4" t="s">
        <v>39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 x14ac:dyDescent="0.15">
      <c r="C85" s="4" t="s">
        <v>40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 x14ac:dyDescent="0.15">
      <c r="C86" s="4" t="s">
        <v>41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 x14ac:dyDescent="0.15">
      <c r="C87" s="4" t="s">
        <v>42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 x14ac:dyDescent="0.15">
      <c r="A90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2"/>
  <sheetViews>
    <sheetView tabSelected="1" workbookViewId="0">
      <selection activeCell="B24" sqref="B24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51</v>
      </c>
      <c r="B1" s="1" t="s">
        <v>67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121</v>
      </c>
      <c r="B2" t="s">
        <v>66</v>
      </c>
      <c r="C2" s="29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 t="s">
        <v>28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 x14ac:dyDescent="0.15">
      <c r="A5" s="10" t="s">
        <v>220</v>
      </c>
      <c r="B5" s="4" t="s">
        <v>47</v>
      </c>
      <c r="C5" s="4">
        <v>1</v>
      </c>
      <c r="D5" s="4">
        <v>1</v>
      </c>
      <c r="E5" s="4">
        <v>1</v>
      </c>
      <c r="F5" s="4">
        <v>1</v>
      </c>
      <c r="G5" s="4">
        <v>1</v>
      </c>
    </row>
    <row r="6" spans="1:7" x14ac:dyDescent="0.15">
      <c r="B6" s="4" t="s">
        <v>48</v>
      </c>
      <c r="C6" s="4">
        <v>1</v>
      </c>
      <c r="D6" s="4">
        <v>1</v>
      </c>
      <c r="E6" s="4">
        <v>1.43</v>
      </c>
      <c r="F6" s="4">
        <v>1.43</v>
      </c>
      <c r="G6" s="4">
        <v>1</v>
      </c>
    </row>
    <row r="7" spans="1:7" x14ac:dyDescent="0.15">
      <c r="B7" s="4" t="s">
        <v>142</v>
      </c>
      <c r="C7" s="4">
        <v>1</v>
      </c>
      <c r="D7" s="4">
        <v>1</v>
      </c>
      <c r="E7" s="4">
        <v>1.6</v>
      </c>
      <c r="F7" s="4">
        <v>1.6</v>
      </c>
      <c r="G7" s="4">
        <v>1</v>
      </c>
    </row>
    <row r="8" spans="1:7" x14ac:dyDescent="0.15">
      <c r="B8" s="4" t="s">
        <v>127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49</v>
      </c>
      <c r="C9" s="4">
        <v>1</v>
      </c>
      <c r="D9" s="4">
        <v>1</v>
      </c>
      <c r="E9" s="4">
        <v>2.39</v>
      </c>
      <c r="F9" s="4">
        <v>2.39</v>
      </c>
      <c r="G9" s="4">
        <v>1</v>
      </c>
    </row>
    <row r="10" spans="1:7" x14ac:dyDescent="0.15">
      <c r="B10" s="4"/>
      <c r="C10" s="4"/>
      <c r="D10" s="4"/>
      <c r="E10" s="4"/>
      <c r="F10" s="4"/>
      <c r="G10" s="4"/>
    </row>
    <row r="11" spans="1:7" x14ac:dyDescent="0.15">
      <c r="A11" s="10" t="s">
        <v>120</v>
      </c>
      <c r="B11" s="4" t="s">
        <v>55</v>
      </c>
      <c r="C11" s="4">
        <v>1</v>
      </c>
      <c r="D11" s="4">
        <v>1</v>
      </c>
      <c r="E11" s="4">
        <v>1</v>
      </c>
      <c r="F11" s="4">
        <v>0.9</v>
      </c>
      <c r="G11" s="4">
        <v>0.9</v>
      </c>
    </row>
    <row r="12" spans="1:7" x14ac:dyDescent="0.15">
      <c r="B12" s="90" t="s">
        <v>57</v>
      </c>
      <c r="C12" s="4">
        <v>1</v>
      </c>
      <c r="D12" s="4">
        <v>1</v>
      </c>
      <c r="E12" s="4">
        <f>1/(1 + (E6-1)*(1-'Baseline year demographics'!$C$7))</f>
        <v>0.78419071518193229</v>
      </c>
      <c r="F12" s="4">
        <f>1/(1 + (F6-1)*(1-'Baseline year demographics'!$C$7))</f>
        <v>0.78419071518193229</v>
      </c>
      <c r="G12" s="4">
        <v>1</v>
      </c>
    </row>
    <row r="13" spans="1:7" x14ac:dyDescent="0.15">
      <c r="B13" s="90" t="s">
        <v>161</v>
      </c>
      <c r="C13" s="4">
        <v>1</v>
      </c>
      <c r="D13" s="4">
        <v>1</v>
      </c>
      <c r="E13" s="4">
        <f>1 / (E$9/E$8)</f>
        <v>0.66945606694560678</v>
      </c>
      <c r="F13" s="4">
        <f>1 / (F$9/F$8)</f>
        <v>0.66945606694560678</v>
      </c>
      <c r="G13" s="4">
        <v>1</v>
      </c>
    </row>
    <row r="14" spans="1:7" x14ac:dyDescent="0.15">
      <c r="B14" s="90" t="s">
        <v>84</v>
      </c>
      <c r="C14" s="4">
        <v>1</v>
      </c>
      <c r="D14" s="4">
        <v>1</v>
      </c>
      <c r="E14" s="4">
        <f t="shared" ref="E14:F15" si="0">1 / (E$9/E$8)</f>
        <v>0.66945606694560678</v>
      </c>
      <c r="F14" s="4">
        <f t="shared" si="0"/>
        <v>0.66945606694560678</v>
      </c>
      <c r="G14" s="4">
        <v>1</v>
      </c>
    </row>
    <row r="15" spans="1:7" x14ac:dyDescent="0.15">
      <c r="B15" s="90" t="s">
        <v>172</v>
      </c>
      <c r="C15" s="4">
        <v>1</v>
      </c>
      <c r="D15" s="4">
        <v>1</v>
      </c>
      <c r="E15" s="4">
        <f t="shared" si="0"/>
        <v>0.66945606694560678</v>
      </c>
      <c r="F15" s="4">
        <f t="shared" si="0"/>
        <v>0.66945606694560678</v>
      </c>
      <c r="G15" s="4">
        <v>1</v>
      </c>
    </row>
    <row r="17" spans="1:7" ht="15" x14ac:dyDescent="0.2">
      <c r="A17" s="77" t="s">
        <v>122</v>
      </c>
      <c r="B17" s="76" t="s">
        <v>56</v>
      </c>
      <c r="C17" s="6">
        <v>5.16</v>
      </c>
      <c r="D17" s="6">
        <v>5.16</v>
      </c>
      <c r="E17" s="6">
        <v>1</v>
      </c>
      <c r="F17" s="8">
        <v>1</v>
      </c>
      <c r="G17" s="8">
        <v>1</v>
      </c>
    </row>
    <row r="18" spans="1:7" ht="15" x14ac:dyDescent="0.2">
      <c r="A18" s="78"/>
      <c r="B18" s="76" t="s">
        <v>57</v>
      </c>
      <c r="C18" s="6">
        <v>1</v>
      </c>
      <c r="D18" s="6">
        <v>1</v>
      </c>
      <c r="E18" s="6">
        <v>1.82</v>
      </c>
      <c r="F18" s="8">
        <v>1.82</v>
      </c>
      <c r="G18" s="8">
        <v>1</v>
      </c>
    </row>
    <row r="19" spans="1:7" ht="14" customHeight="1" x14ac:dyDescent="0.15"/>
    <row r="20" spans="1:7" x14ac:dyDescent="0.15">
      <c r="A20" s="10" t="s">
        <v>187</v>
      </c>
      <c r="B20" s="4" t="s">
        <v>28</v>
      </c>
      <c r="C20" s="60">
        <v>1.04</v>
      </c>
      <c r="D20" s="60">
        <v>1.04</v>
      </c>
      <c r="E20" s="60">
        <v>1.04</v>
      </c>
      <c r="F20" s="60">
        <v>1.04</v>
      </c>
      <c r="G20" s="60">
        <v>1.04</v>
      </c>
    </row>
    <row r="22" spans="1:7" x14ac:dyDescent="0.15">
      <c r="A22" s="10" t="s">
        <v>188</v>
      </c>
      <c r="B22" s="4" t="s">
        <v>28</v>
      </c>
      <c r="C22" s="60">
        <v>1.04</v>
      </c>
      <c r="D22" s="60">
        <v>1.04</v>
      </c>
      <c r="E22" s="60">
        <v>1.04</v>
      </c>
      <c r="F22" s="60">
        <v>1.04</v>
      </c>
      <c r="G22" s="60">
        <v>1.04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IYCF costs</vt:lpstr>
      <vt:lpstr>Appropriate breastfeeding</vt:lpstr>
      <vt:lpstr>Interventions target population</vt:lpstr>
      <vt:lpstr>Interventions birth outcomes</vt:lpstr>
      <vt:lpstr>Interventions anemia</vt:lpstr>
      <vt:lpstr>Interventions wasting</vt:lpstr>
      <vt:lpstr>Interventions for children</vt:lpstr>
      <vt:lpstr>Interventions family planning</vt:lpstr>
      <vt:lpstr>Interventions cost and coverage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2017-12-04T23:17:07Z</dcterms:modified>
</cp:coreProperties>
</file>