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romesh\projects\nutrition\inputs\es\"/>
    </mc:Choice>
  </mc:AlternateContent>
  <xr:revisionPtr revIDLastSave="0" documentId="8_{A8F84D72-4E03-4B10-A8DB-F6FBD66FB0E5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4" r:id="rId3"/>
    <sheet name="Distribución estado nutricional" sheetId="5" r:id="rId4"/>
    <sheet name="Distribución de lactancia" sheetId="50" r:id="rId5"/>
    <sheet name="Tendencias temporales" sheetId="75" state="hidden" r:id="rId6"/>
    <sheet name="Pérdida económica" sheetId="76" r:id="rId7"/>
    <sheet name="Paquetes de IYCF" sheetId="55" r:id="rId8"/>
    <sheet name="Tratamiento de la MAS" sheetId="60" r:id="rId9"/>
    <sheet name="Costo y cobertura del programa" sheetId="56" r:id="rId10"/>
    <sheet name="Dependencias del programa" sheetId="58" r:id="rId11"/>
    <sheet name="Programas de referencia" sheetId="59" state="hidden" r:id="rId12"/>
    <sheet name="Incidencia de las afecciones" sheetId="7" state="hidden" r:id="rId13"/>
    <sheet name="Población objetivo del programa" sheetId="21" state="hidden" r:id="rId14"/>
    <sheet name="Opciones de la curva de costos" sheetId="61" state="hidden" r:id="rId15"/>
    <sheet name="Prog. de planificación familiar" sheetId="54" state="hidden" r:id="rId16"/>
    <sheet name="Programas población afectada" sheetId="62" state="hidden" r:id="rId17"/>
    <sheet name="Riesgos que impacta programa" sheetId="63" state="hidden" r:id="rId18"/>
    <sheet name="Riegos para la población" sheetId="64" state="hidden" r:id="rId19"/>
    <sheet name="Razón de momios IYCF" sheetId="65" state="hidden" r:id="rId20"/>
    <sheet name="Riesgos desenlace de nacimiento" sheetId="66" state="hidden" r:id="rId21"/>
    <sheet name="Riesgos relativos" sheetId="67" state="hidden" r:id="rId22"/>
    <sheet name="Razón de momios" sheetId="68" state="hidden" r:id="rId23"/>
    <sheet name="Resultados de nacimiento- prog" sheetId="69" state="hidden" r:id="rId24"/>
    <sheet name="Programas de anemia" sheetId="70" state="hidden" r:id="rId25"/>
    <sheet name="Programas para emaciación" sheetId="71" state="hidden" r:id="rId26"/>
    <sheet name="Programas para niños" sheetId="72" state="hidden" r:id="rId27"/>
    <sheet name="Prog. para mujeres embarazadas" sheetId="73" state="hidden" r:id="rId28"/>
  </sheets>
  <externalReferences>
    <externalReference r:id="rId29"/>
  </externalReferences>
  <definedNames>
    <definedName name="_xlnm._FilterDatabase" localSheetId="20" hidden="1">'Riesgos desenlace de nacimiento'!$A$1:$F$7</definedName>
    <definedName name="abortion" localSheetId="7">'Entradas de población-año base'!$C$38</definedName>
    <definedName name="abortion" localSheetId="6">'[1]Baseline year population inputs'!$C$41</definedName>
    <definedName name="abortion" localSheetId="5">'[1]Baseline year population inputs'!$C$41</definedName>
    <definedName name="abortion">'Entradas de población-año base'!$C$41</definedName>
    <definedName name="comm_deliv" localSheetId="6">'[1]Treatment of SAM'!$D$3</definedName>
    <definedName name="comm_deliv" localSheetId="5">'[1]Treatment of SAM'!$D$3</definedName>
    <definedName name="comm_deliv">'Tratamiento de la MAS'!$D$3</definedName>
    <definedName name="diarrhoea_1_5mo" localSheetId="6">'[1]Baseline year population inputs'!$C$52</definedName>
    <definedName name="diarrhoea_1_5mo" localSheetId="5">'[1]Baseline year population inputs'!$C$52</definedName>
    <definedName name="diarrhoea_1_5mo">'Entradas de población-año base'!$C$52</definedName>
    <definedName name="diarrhoea_12_23mo" localSheetId="6">'[1]Baseline year population inputs'!$C$54</definedName>
    <definedName name="diarrhoea_12_23mo" localSheetId="5">'[1]Baseline year population inputs'!$C$54</definedName>
    <definedName name="diarrhoea_12_23mo">'Entradas de población-año base'!$C$54</definedName>
    <definedName name="diarrhoea_1mo" localSheetId="6">'[1]Baseline year population inputs'!$C$51</definedName>
    <definedName name="diarrhoea_1mo" localSheetId="5">'[1]Baseline year population inputs'!$C$51</definedName>
    <definedName name="diarrhoea_1mo">'Entradas de población-año base'!$C$51</definedName>
    <definedName name="diarrhoea_24_59mo" localSheetId="6">'[1]Baseline year population inputs'!$C$55</definedName>
    <definedName name="diarrhoea_24_59mo" localSheetId="5">'[1]Baseline year population inputs'!$C$55</definedName>
    <definedName name="diarrhoea_24_59mo">'Entradas de población-año base'!$C$55</definedName>
    <definedName name="diarrhoea_6_11mo" localSheetId="6">'[1]Baseline year population inputs'!$C$53</definedName>
    <definedName name="diarrhoea_6_11mo" localSheetId="5">'[1]Baseline year population inputs'!$C$53</definedName>
    <definedName name="diarrhoea_6_11mo">'Entradas de población-año base'!$C$53</definedName>
    <definedName name="end_year" localSheetId="6">'[1]Baseline year population inputs'!$C$4</definedName>
    <definedName name="end_year" localSheetId="5">'[1]Baseline year population inputs'!$C$4</definedName>
    <definedName name="end_year">'Entradas de población-año base'!$C$4</definedName>
    <definedName name="famplan_unmet_need" localSheetId="6">'[1]Baseline year population inputs'!$C$13</definedName>
    <definedName name="famplan_unmet_need" localSheetId="5">'[1]Baseline year population inputs'!$C$13</definedName>
    <definedName name="famplan_unmet_need">'Entradas de población-año base'!$C$13</definedName>
    <definedName name="food_insecure" localSheetId="6">'[1]Baseline year population inputs'!$C$8</definedName>
    <definedName name="food_insecure" localSheetId="5">'[1]Baseline year population inputs'!$C$8</definedName>
    <definedName name="food_insecure">'Entradas de población-año base'!$C$8</definedName>
    <definedName name="frac_children_health_facility" localSheetId="6">'[1]Baseline year population inputs'!$C$12</definedName>
    <definedName name="frac_children_health_facility" localSheetId="5">'[1]Baseline year population inputs'!$C$12</definedName>
    <definedName name="frac_children_health_facility">'Entradas de población-año base'!$C$12</definedName>
    <definedName name="frac_diarrhea_severe" localSheetId="6">'[1]Baseline year population inputs'!$C$58</definedName>
    <definedName name="frac_diarrhea_severe" localSheetId="5">'[1]Baseline year population inputs'!$C$58</definedName>
    <definedName name="frac_diarrhea_severe">'Entradas de población-año base'!$C$58</definedName>
    <definedName name="frac_maize" localSheetId="6">'[1]Baseline year population inputs'!$C$19</definedName>
    <definedName name="frac_maize" localSheetId="5">'[1]Baseline year population inputs'!$C$19</definedName>
    <definedName name="frac_maize">'Entradas de población-año base'!$C$19</definedName>
    <definedName name="frac_malaria_risk" localSheetId="6">'[1]Baseline year population inputs'!$C$9</definedName>
    <definedName name="frac_malaria_risk" localSheetId="5">'[1]Baseline year population inputs'!$C$9</definedName>
    <definedName name="frac_malaria_risk">'Entradas de población-año base'!$C$9</definedName>
    <definedName name="frac_mam_1_5months" localSheetId="6">'[1]Nutritional status distribution'!$D$10</definedName>
    <definedName name="frac_mam_1_5months" localSheetId="5">'[1]Nutritional status distribution'!$D$10</definedName>
    <definedName name="frac_mam_1_5months">'Distribución estado nutricional'!$D$10</definedName>
    <definedName name="frac_mam_12_23months" localSheetId="6">'[1]Nutritional status distribution'!$F$10</definedName>
    <definedName name="frac_mam_12_23months" localSheetId="5">'[1]Nutritional status distribution'!$F$10</definedName>
    <definedName name="frac_mam_12_23months">'Distribución estado nutricional'!$F$10</definedName>
    <definedName name="frac_mam_1month" localSheetId="6">'[1]Nutritional status distribution'!$C$10</definedName>
    <definedName name="frac_mam_1month" localSheetId="5">'[1]Nutritional status distribution'!$C$10</definedName>
    <definedName name="frac_mam_1month">'Distribución estado nutricional'!$C$10</definedName>
    <definedName name="frac_mam_24_59months" localSheetId="6">'[1]Nutritional status distribution'!$G$10</definedName>
    <definedName name="frac_mam_24_59months" localSheetId="5">'[1]Nutritional status distribution'!$G$10</definedName>
    <definedName name="frac_mam_24_59months">'Distribución estado nutricional'!$G$10</definedName>
    <definedName name="frac_mam_6_11months" localSheetId="6">'[1]Nutritional status distribution'!$E$10</definedName>
    <definedName name="frac_mam_6_11months" localSheetId="5">'[1]Nutritional status distribution'!$E$10</definedName>
    <definedName name="frac_mam_6_11months">'Distribución estado nutricional'!$E$10</definedName>
    <definedName name="frac_MAMtoSAM" localSheetId="6">'[1]Baseline year population inputs'!#REF!</definedName>
    <definedName name="frac_MAMtoSAM" localSheetId="5">'[1]Baseline year population inputs'!#REF!</definedName>
    <definedName name="frac_MAMtoSAM">'Entradas de población-año base'!#REF!</definedName>
    <definedName name="frac_other_staples">'Entradas de población-año base'!$C$20</definedName>
    <definedName name="frac_PW_health_facility" localSheetId="6">'[1]Baseline year population inputs'!$C$11</definedName>
    <definedName name="frac_PW_health_facility" localSheetId="5">'[1]Baseline year population inputs'!$C$11</definedName>
    <definedName name="frac_PW_health_facility">'Entradas de población-año base'!$C$11</definedName>
    <definedName name="frac_rice" localSheetId="6">'[1]Baseline year population inputs'!$C$17</definedName>
    <definedName name="frac_rice" localSheetId="5">'[1]Baseline year population inputs'!$C$17</definedName>
    <definedName name="frac_rice">'Entradas de población-año base'!$C$17</definedName>
    <definedName name="frac_sam_1_5months" localSheetId="6">'[1]Nutritional status distribution'!$D$11</definedName>
    <definedName name="frac_sam_1_5months" localSheetId="5">'[1]Nutritional status distribution'!$D$11</definedName>
    <definedName name="frac_sam_1_5months">'Distribución estado nutricional'!$D$11</definedName>
    <definedName name="frac_sam_12_23months" localSheetId="6">'[1]Nutritional status distribution'!$F$11</definedName>
    <definedName name="frac_sam_12_23months" localSheetId="5">'[1]Nutritional status distribution'!$F$11</definedName>
    <definedName name="frac_sam_12_23months">'Distribución estado nutricional'!$F$11</definedName>
    <definedName name="frac_sam_1month" localSheetId="6">'[1]Nutritional status distribution'!$C$11</definedName>
    <definedName name="frac_sam_1month" localSheetId="5">'[1]Nutritional status distribution'!$C$11</definedName>
    <definedName name="frac_sam_1month">'Distribución estado nutricional'!$C$11</definedName>
    <definedName name="frac_sam_24_59months" localSheetId="6">'[1]Nutritional status distribution'!$G$11</definedName>
    <definedName name="frac_sam_24_59months" localSheetId="5">'[1]Nutritional status distribution'!$G$11</definedName>
    <definedName name="frac_sam_24_59months">'Distribución estado nutricional'!$G$11</definedName>
    <definedName name="frac_sam_6_11months" localSheetId="6">'[1]Nutritional status distribution'!$E$11</definedName>
    <definedName name="frac_sam_6_11months" localSheetId="5">'[1]Nutritional status distribution'!$E$11</definedName>
    <definedName name="frac_sam_6_11months">'Distribución estado nutricional'!$E$11</definedName>
    <definedName name="frac_SAMtoMAM" localSheetId="6">'[1]Baseline year population inputs'!#REF!</definedName>
    <definedName name="frac_SAMtoMAM" localSheetId="5">'[1]Baseline year population inputs'!#REF!</definedName>
    <definedName name="frac_SAMtoMAM">'Entradas de población-año base'!#REF!</definedName>
    <definedName name="frac_subsistence_farming">'Entradas de población-año base'!$C$16</definedName>
    <definedName name="frac_wheat" localSheetId="6">'[1]Baseline year population inputs'!$C$18</definedName>
    <definedName name="frac_wheat" localSheetId="5">'[1]Baseline year population inputs'!$C$18</definedName>
    <definedName name="frac_wheat">'Entradas de población-año base'!$C$18</definedName>
    <definedName name="infant_mortality">'Entradas de población-año base'!$C$38</definedName>
    <definedName name="iron_deficiency_anaemia" localSheetId="6">'[1]Baseline year population inputs'!$C$59</definedName>
    <definedName name="iron_deficiency_anaemia" localSheetId="5">'[1]Baseline year population inputs'!$C$59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 localSheetId="6">'[1]Baseline year population inputs'!$C$46</definedName>
    <definedName name="preterm_AGA" localSheetId="5">'[1]Baseline year population inputs'!$C$46</definedName>
    <definedName name="preterm_AGA">'Entradas de población-año base'!$C$46</definedName>
    <definedName name="preterm_SGA" localSheetId="6">'[1]Baseline year population inputs'!$C$45</definedName>
    <definedName name="preterm_SGA" localSheetId="5">'[1]Baseline year population inputs'!$C$45</definedName>
    <definedName name="preterm_SGA">'Entradas de población-año base'!$C$45</definedName>
    <definedName name="school_attendance" localSheetId="6">'[1]Baseline year population inputs'!$C$10</definedName>
    <definedName name="school_attendance" localSheetId="5">'[1]Baseline year population inputs'!$C$10</definedName>
    <definedName name="school_attendance">'Entradas de población-año base'!$C$10</definedName>
    <definedName name="start_year" localSheetId="6">'[1]Baseline year population inputs'!$C$3</definedName>
    <definedName name="start_year" localSheetId="5">'[1]Baseline year population inputs'!$C$3</definedName>
    <definedName name="start_year">'Entradas de población-año base'!$C$3</definedName>
    <definedName name="stillbirth" localSheetId="7">'Entradas de población-año base'!$C$39</definedName>
    <definedName name="stillbirth" localSheetId="6">'[1]Baseline year population inputs'!$C$42</definedName>
    <definedName name="stillbirth" localSheetId="5">'[1]Baseline year population inputs'!$C$42</definedName>
    <definedName name="stillbirth">'Entradas de población-año base'!$C$42</definedName>
    <definedName name="term_AGA">'Entradas de población-año base'!$C$48</definedName>
    <definedName name="term_SGA" localSheetId="6">'[1]Baseline year population inputs'!$C$47</definedName>
    <definedName name="term_SGA" localSheetId="5">'[1]Baseline year population inputs'!$C$47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" i="56" l="1"/>
  <c r="A1" i="50"/>
  <c r="A1" i="5"/>
  <c r="A1" i="4"/>
  <c r="H126" i="72"/>
  <c r="G126" i="72"/>
  <c r="F126" i="72"/>
  <c r="E126" i="72"/>
  <c r="D126" i="72"/>
  <c r="H125" i="72"/>
  <c r="G125" i="72"/>
  <c r="F125" i="72"/>
  <c r="E125" i="72"/>
  <c r="D125" i="72"/>
  <c r="H124" i="72"/>
  <c r="G124" i="72"/>
  <c r="F124" i="72"/>
  <c r="E124" i="72"/>
  <c r="D124" i="72"/>
  <c r="H123" i="72"/>
  <c r="G123" i="72"/>
  <c r="F123" i="72"/>
  <c r="E123" i="72"/>
  <c r="D123" i="72"/>
  <c r="H71" i="72"/>
  <c r="G71" i="72"/>
  <c r="F71" i="72"/>
  <c r="E71" i="72"/>
  <c r="D71" i="72"/>
  <c r="H70" i="72"/>
  <c r="G70" i="72"/>
  <c r="F70" i="72"/>
  <c r="E70" i="72"/>
  <c r="D70" i="72"/>
  <c r="H69" i="72"/>
  <c r="G69" i="72"/>
  <c r="F69" i="72"/>
  <c r="E69" i="72"/>
  <c r="D69" i="72"/>
  <c r="H68" i="72"/>
  <c r="G68" i="72"/>
  <c r="F68" i="72"/>
  <c r="E68" i="72"/>
  <c r="D68" i="72"/>
  <c r="C61" i="70"/>
  <c r="D61" i="70"/>
  <c r="E61" i="70"/>
  <c r="F61" i="70"/>
  <c r="G61" i="70"/>
  <c r="H61" i="70"/>
  <c r="I61" i="70"/>
  <c r="J61" i="70"/>
  <c r="K61" i="70"/>
  <c r="L61" i="70"/>
  <c r="M61" i="70"/>
  <c r="N61" i="70"/>
  <c r="O61" i="70"/>
  <c r="C38" i="70"/>
  <c r="D38" i="70"/>
  <c r="E38" i="70"/>
  <c r="F38" i="70"/>
  <c r="G38" i="70"/>
  <c r="H38" i="70"/>
  <c r="I38" i="70"/>
  <c r="J38" i="70"/>
  <c r="K38" i="70"/>
  <c r="L38" i="70"/>
  <c r="M38" i="70"/>
  <c r="N38" i="70"/>
  <c r="O38" i="70"/>
  <c r="G54" i="68"/>
  <c r="F54" i="68"/>
  <c r="E54" i="68"/>
  <c r="D54" i="68"/>
  <c r="C54" i="68"/>
  <c r="G31" i="68"/>
  <c r="F31" i="68"/>
  <c r="E31" i="68"/>
  <c r="D31" i="68"/>
  <c r="C31" i="68"/>
  <c r="E5" i="21"/>
  <c r="F9" i="21"/>
  <c r="E9" i="21"/>
  <c r="G7" i="21"/>
  <c r="F7" i="21"/>
  <c r="E7" i="21"/>
  <c r="D7" i="21"/>
  <c r="C7" i="21"/>
  <c r="G12" i="21"/>
  <c r="F12" i="21"/>
  <c r="E12" i="21"/>
  <c r="D12" i="21"/>
  <c r="C12" i="21"/>
  <c r="D326" i="67" l="1"/>
  <c r="E326" i="67"/>
  <c r="F326" i="67"/>
  <c r="G326" i="67"/>
  <c r="D327" i="67"/>
  <c r="E327" i="67"/>
  <c r="F327" i="67"/>
  <c r="G327" i="67"/>
  <c r="D328" i="67"/>
  <c r="E328" i="67"/>
  <c r="F328" i="67"/>
  <c r="G328" i="67"/>
  <c r="E325" i="67"/>
  <c r="F325" i="67"/>
  <c r="G325" i="67"/>
  <c r="D325" i="67"/>
  <c r="D287" i="67"/>
  <c r="E287" i="67"/>
  <c r="F287" i="67"/>
  <c r="G287" i="67"/>
  <c r="D288" i="67"/>
  <c r="E288" i="67"/>
  <c r="F288" i="67"/>
  <c r="G288" i="67"/>
  <c r="D289" i="67"/>
  <c r="E289" i="67"/>
  <c r="F289" i="67"/>
  <c r="G289" i="67"/>
  <c r="D290" i="67"/>
  <c r="E290" i="67"/>
  <c r="F290" i="67"/>
  <c r="G290" i="67"/>
  <c r="D291" i="67"/>
  <c r="E291" i="67"/>
  <c r="F291" i="67"/>
  <c r="G291" i="67"/>
  <c r="D292" i="67"/>
  <c r="E292" i="67"/>
  <c r="F292" i="67"/>
  <c r="G292" i="67"/>
  <c r="D293" i="67"/>
  <c r="E293" i="67"/>
  <c r="F293" i="67"/>
  <c r="G293" i="67"/>
  <c r="D294" i="67"/>
  <c r="E294" i="67"/>
  <c r="F294" i="67"/>
  <c r="G294" i="67"/>
  <c r="D295" i="67"/>
  <c r="E295" i="67"/>
  <c r="F295" i="67"/>
  <c r="G295" i="67"/>
  <c r="D296" i="67"/>
  <c r="E296" i="67"/>
  <c r="F296" i="67"/>
  <c r="G296" i="67"/>
  <c r="D297" i="67"/>
  <c r="E297" i="67"/>
  <c r="F297" i="67"/>
  <c r="G297" i="67"/>
  <c r="D298" i="67"/>
  <c r="E298" i="67"/>
  <c r="F298" i="67"/>
  <c r="G298" i="67"/>
  <c r="D299" i="67"/>
  <c r="E299" i="67"/>
  <c r="F299" i="67"/>
  <c r="G299" i="67"/>
  <c r="D300" i="67"/>
  <c r="E300" i="67"/>
  <c r="F300" i="67"/>
  <c r="G300" i="67"/>
  <c r="D301" i="67"/>
  <c r="E301" i="67"/>
  <c r="F301" i="67"/>
  <c r="G301" i="67"/>
  <c r="D302" i="67"/>
  <c r="E302" i="67"/>
  <c r="F302" i="67"/>
  <c r="G302" i="67"/>
  <c r="D303" i="67"/>
  <c r="E303" i="67"/>
  <c r="F303" i="67"/>
  <c r="G303" i="67"/>
  <c r="D304" i="67"/>
  <c r="E304" i="67"/>
  <c r="F304" i="67"/>
  <c r="G304" i="67"/>
  <c r="D305" i="67"/>
  <c r="E305" i="67"/>
  <c r="F305" i="67"/>
  <c r="G305" i="67"/>
  <c r="D306" i="67"/>
  <c r="E306" i="67"/>
  <c r="F306" i="67"/>
  <c r="G306" i="67"/>
  <c r="D307" i="67"/>
  <c r="E307" i="67"/>
  <c r="F307" i="67"/>
  <c r="G307" i="67"/>
  <c r="D308" i="67"/>
  <c r="E308" i="67"/>
  <c r="F308" i="67"/>
  <c r="G308" i="67"/>
  <c r="D309" i="67"/>
  <c r="E309" i="67"/>
  <c r="F309" i="67"/>
  <c r="G309" i="67"/>
  <c r="D310" i="67"/>
  <c r="E310" i="67"/>
  <c r="F310" i="67"/>
  <c r="G310" i="67"/>
  <c r="D311" i="67"/>
  <c r="E311" i="67"/>
  <c r="F311" i="67"/>
  <c r="G311" i="67"/>
  <c r="D312" i="67"/>
  <c r="E312" i="67"/>
  <c r="F312" i="67"/>
  <c r="G312" i="67"/>
  <c r="D313" i="67"/>
  <c r="E313" i="67"/>
  <c r="F313" i="67"/>
  <c r="G313" i="67"/>
  <c r="D314" i="67"/>
  <c r="E314" i="67"/>
  <c r="F314" i="67"/>
  <c r="G314" i="67"/>
  <c r="D315" i="67"/>
  <c r="E315" i="67"/>
  <c r="F315" i="67"/>
  <c r="G315" i="67"/>
  <c r="D316" i="67"/>
  <c r="E316" i="67"/>
  <c r="F316" i="67"/>
  <c r="G316" i="67"/>
  <c r="D317" i="67"/>
  <c r="E317" i="67"/>
  <c r="F317" i="67"/>
  <c r="G317" i="67"/>
  <c r="D318" i="67"/>
  <c r="E318" i="67"/>
  <c r="F318" i="67"/>
  <c r="G318" i="67"/>
  <c r="D319" i="67"/>
  <c r="E319" i="67"/>
  <c r="F319" i="67"/>
  <c r="G319" i="67"/>
  <c r="D320" i="67"/>
  <c r="E320" i="67"/>
  <c r="F320" i="67"/>
  <c r="G320" i="67"/>
  <c r="D321" i="67"/>
  <c r="E321" i="67"/>
  <c r="F321" i="67"/>
  <c r="G321" i="67"/>
  <c r="E286" i="67"/>
  <c r="F286" i="67"/>
  <c r="G286" i="67"/>
  <c r="D286" i="67"/>
  <c r="D278" i="67"/>
  <c r="E278" i="67"/>
  <c r="F278" i="67"/>
  <c r="G278" i="67"/>
  <c r="D279" i="67"/>
  <c r="E279" i="67"/>
  <c r="F279" i="67"/>
  <c r="G279" i="67"/>
  <c r="D280" i="67"/>
  <c r="E280" i="67"/>
  <c r="F280" i="67"/>
  <c r="G280" i="67"/>
  <c r="D281" i="67"/>
  <c r="E281" i="67"/>
  <c r="F281" i="67"/>
  <c r="G281" i="67"/>
  <c r="D282" i="67"/>
  <c r="E282" i="67"/>
  <c r="F282" i="67"/>
  <c r="G282" i="67"/>
  <c r="E277" i="67"/>
  <c r="F277" i="67"/>
  <c r="G277" i="67"/>
  <c r="D277" i="67"/>
  <c r="D251" i="67"/>
  <c r="E251" i="67"/>
  <c r="F251" i="67"/>
  <c r="G251" i="67"/>
  <c r="H251" i="67"/>
  <c r="D252" i="67"/>
  <c r="E252" i="67"/>
  <c r="F252" i="67"/>
  <c r="G252" i="67"/>
  <c r="H252" i="67"/>
  <c r="D253" i="67"/>
  <c r="E253" i="67"/>
  <c r="F253" i="67"/>
  <c r="G253" i="67"/>
  <c r="H253" i="67"/>
  <c r="D254" i="67"/>
  <c r="E254" i="67"/>
  <c r="F254" i="67"/>
  <c r="G254" i="67"/>
  <c r="H254" i="67"/>
  <c r="D255" i="67"/>
  <c r="E255" i="67"/>
  <c r="F255" i="67"/>
  <c r="G255" i="67"/>
  <c r="H255" i="67"/>
  <c r="D256" i="67"/>
  <c r="E256" i="67"/>
  <c r="F256" i="67"/>
  <c r="G256" i="67"/>
  <c r="H256" i="67"/>
  <c r="D257" i="67"/>
  <c r="E257" i="67"/>
  <c r="F257" i="67"/>
  <c r="G257" i="67"/>
  <c r="H257" i="67"/>
  <c r="D258" i="67"/>
  <c r="E258" i="67"/>
  <c r="F258" i="67"/>
  <c r="G258" i="67"/>
  <c r="H258" i="67"/>
  <c r="D259" i="67"/>
  <c r="E259" i="67"/>
  <c r="F259" i="67"/>
  <c r="G259" i="67"/>
  <c r="H259" i="67"/>
  <c r="D260" i="67"/>
  <c r="E260" i="67"/>
  <c r="F260" i="67"/>
  <c r="G260" i="67"/>
  <c r="H260" i="67"/>
  <c r="D261" i="67"/>
  <c r="E261" i="67"/>
  <c r="F261" i="67"/>
  <c r="G261" i="67"/>
  <c r="H261" i="67"/>
  <c r="D262" i="67"/>
  <c r="E262" i="67"/>
  <c r="F262" i="67"/>
  <c r="G262" i="67"/>
  <c r="H262" i="67"/>
  <c r="D263" i="67"/>
  <c r="E263" i="67"/>
  <c r="F263" i="67"/>
  <c r="G263" i="67"/>
  <c r="H263" i="67"/>
  <c r="D264" i="67"/>
  <c r="E264" i="67"/>
  <c r="F264" i="67"/>
  <c r="G264" i="67"/>
  <c r="H264" i="67"/>
  <c r="D265" i="67"/>
  <c r="E265" i="67"/>
  <c r="F265" i="67"/>
  <c r="G265" i="67"/>
  <c r="H265" i="67"/>
  <c r="D266" i="67"/>
  <c r="E266" i="67"/>
  <c r="F266" i="67"/>
  <c r="G266" i="67"/>
  <c r="H266" i="67"/>
  <c r="D267" i="67"/>
  <c r="E267" i="67"/>
  <c r="F267" i="67"/>
  <c r="G267" i="67"/>
  <c r="H267" i="67"/>
  <c r="D268" i="67"/>
  <c r="E268" i="67"/>
  <c r="F268" i="67"/>
  <c r="G268" i="67"/>
  <c r="H268" i="67"/>
  <c r="D269" i="67"/>
  <c r="E269" i="67"/>
  <c r="F269" i="67"/>
  <c r="G269" i="67"/>
  <c r="H269" i="67"/>
  <c r="D270" i="67"/>
  <c r="E270" i="67"/>
  <c r="F270" i="67"/>
  <c r="G270" i="67"/>
  <c r="H270" i="67"/>
  <c r="D271" i="67"/>
  <c r="E271" i="67"/>
  <c r="F271" i="67"/>
  <c r="G271" i="67"/>
  <c r="H271" i="67"/>
  <c r="D272" i="67"/>
  <c r="E272" i="67"/>
  <c r="F272" i="67"/>
  <c r="G272" i="67"/>
  <c r="H272" i="67"/>
  <c r="D273" i="67"/>
  <c r="E273" i="67"/>
  <c r="F273" i="67"/>
  <c r="G273" i="67"/>
  <c r="H273" i="67"/>
  <c r="E250" i="67"/>
  <c r="F250" i="67"/>
  <c r="G250" i="67"/>
  <c r="H250" i="67"/>
  <c r="D250" i="67"/>
  <c r="D224" i="67"/>
  <c r="E224" i="67"/>
  <c r="F224" i="67"/>
  <c r="G224" i="67"/>
  <c r="H224" i="67"/>
  <c r="D225" i="67"/>
  <c r="E225" i="67"/>
  <c r="F225" i="67"/>
  <c r="G225" i="67"/>
  <c r="H225" i="67"/>
  <c r="D226" i="67"/>
  <c r="E226" i="67"/>
  <c r="F226" i="67"/>
  <c r="G226" i="67"/>
  <c r="H226" i="67"/>
  <c r="D227" i="67"/>
  <c r="E227" i="67"/>
  <c r="F227" i="67"/>
  <c r="G227" i="67"/>
  <c r="H227" i="67"/>
  <c r="D228" i="67"/>
  <c r="E228" i="67"/>
  <c r="F228" i="67"/>
  <c r="G228" i="67"/>
  <c r="H228" i="67"/>
  <c r="D229" i="67"/>
  <c r="E229" i="67"/>
  <c r="F229" i="67"/>
  <c r="G229" i="67"/>
  <c r="H229" i="67"/>
  <c r="D230" i="67"/>
  <c r="E230" i="67"/>
  <c r="F230" i="67"/>
  <c r="G230" i="67"/>
  <c r="H230" i="67"/>
  <c r="D231" i="67"/>
  <c r="E231" i="67"/>
  <c r="F231" i="67"/>
  <c r="G231" i="67"/>
  <c r="H231" i="67"/>
  <c r="D232" i="67"/>
  <c r="E232" i="67"/>
  <c r="F232" i="67"/>
  <c r="G232" i="67"/>
  <c r="H232" i="67"/>
  <c r="D233" i="67"/>
  <c r="E233" i="67"/>
  <c r="F233" i="67"/>
  <c r="G233" i="67"/>
  <c r="H233" i="67"/>
  <c r="D234" i="67"/>
  <c r="E234" i="67"/>
  <c r="F234" i="67"/>
  <c r="G234" i="67"/>
  <c r="H234" i="67"/>
  <c r="D235" i="67"/>
  <c r="E235" i="67"/>
  <c r="F235" i="67"/>
  <c r="G235" i="67"/>
  <c r="H235" i="67"/>
  <c r="D236" i="67"/>
  <c r="E236" i="67"/>
  <c r="F236" i="67"/>
  <c r="G236" i="67"/>
  <c r="H236" i="67"/>
  <c r="D237" i="67"/>
  <c r="E237" i="67"/>
  <c r="F237" i="67"/>
  <c r="G237" i="67"/>
  <c r="H237" i="67"/>
  <c r="D238" i="67"/>
  <c r="E238" i="67"/>
  <c r="F238" i="67"/>
  <c r="G238" i="67"/>
  <c r="H238" i="67"/>
  <c r="D239" i="67"/>
  <c r="E239" i="67"/>
  <c r="F239" i="67"/>
  <c r="G239" i="67"/>
  <c r="H239" i="67"/>
  <c r="D240" i="67"/>
  <c r="E240" i="67"/>
  <c r="F240" i="67"/>
  <c r="G240" i="67"/>
  <c r="H240" i="67"/>
  <c r="D241" i="67"/>
  <c r="E241" i="67"/>
  <c r="F241" i="67"/>
  <c r="G241" i="67"/>
  <c r="H241" i="67"/>
  <c r="D242" i="67"/>
  <c r="E242" i="67"/>
  <c r="F242" i="67"/>
  <c r="G242" i="67"/>
  <c r="H242" i="67"/>
  <c r="D243" i="67"/>
  <c r="E243" i="67"/>
  <c r="F243" i="67"/>
  <c r="G243" i="67"/>
  <c r="H243" i="67"/>
  <c r="D244" i="67"/>
  <c r="E244" i="67"/>
  <c r="F244" i="67"/>
  <c r="G244" i="67"/>
  <c r="H244" i="67"/>
  <c r="D245" i="67"/>
  <c r="E245" i="67"/>
  <c r="F245" i="67"/>
  <c r="G245" i="67"/>
  <c r="H245" i="67"/>
  <c r="D246" i="67"/>
  <c r="E246" i="67"/>
  <c r="F246" i="67"/>
  <c r="G246" i="67"/>
  <c r="H246" i="67"/>
  <c r="E223" i="67"/>
  <c r="F223" i="67"/>
  <c r="G223" i="67"/>
  <c r="H223" i="67"/>
  <c r="D223" i="67"/>
  <c r="D216" i="67"/>
  <c r="E216" i="67"/>
  <c r="F216" i="67"/>
  <c r="G216" i="67"/>
  <c r="D217" i="67"/>
  <c r="E217" i="67"/>
  <c r="F217" i="67"/>
  <c r="G217" i="67"/>
  <c r="D218" i="67"/>
  <c r="E218" i="67"/>
  <c r="F218" i="67"/>
  <c r="G218" i="67"/>
  <c r="E215" i="67"/>
  <c r="F215" i="67"/>
  <c r="G215" i="67"/>
  <c r="D215" i="67"/>
  <c r="D177" i="67"/>
  <c r="E177" i="67"/>
  <c r="F177" i="67"/>
  <c r="G177" i="67"/>
  <c r="D178" i="67"/>
  <c r="E178" i="67"/>
  <c r="F178" i="67"/>
  <c r="G178" i="67"/>
  <c r="D179" i="67"/>
  <c r="E179" i="67"/>
  <c r="F179" i="67"/>
  <c r="G179" i="67"/>
  <c r="D180" i="67"/>
  <c r="E180" i="67"/>
  <c r="F180" i="67"/>
  <c r="G180" i="67"/>
  <c r="D181" i="67"/>
  <c r="E181" i="67"/>
  <c r="F181" i="67"/>
  <c r="G181" i="67"/>
  <c r="D182" i="67"/>
  <c r="E182" i="67"/>
  <c r="F182" i="67"/>
  <c r="G182" i="67"/>
  <c r="D183" i="67"/>
  <c r="E183" i="67"/>
  <c r="F183" i="67"/>
  <c r="G183" i="67"/>
  <c r="D184" i="67"/>
  <c r="E184" i="67"/>
  <c r="F184" i="67"/>
  <c r="G184" i="67"/>
  <c r="D185" i="67"/>
  <c r="E185" i="67"/>
  <c r="F185" i="67"/>
  <c r="G185" i="67"/>
  <c r="D186" i="67"/>
  <c r="E186" i="67"/>
  <c r="F186" i="67"/>
  <c r="G186" i="67"/>
  <c r="D187" i="67"/>
  <c r="E187" i="67"/>
  <c r="F187" i="67"/>
  <c r="G187" i="67"/>
  <c r="D188" i="67"/>
  <c r="E188" i="67"/>
  <c r="F188" i="67"/>
  <c r="G188" i="67"/>
  <c r="D189" i="67"/>
  <c r="E189" i="67"/>
  <c r="F189" i="67"/>
  <c r="G189" i="67"/>
  <c r="D190" i="67"/>
  <c r="E190" i="67"/>
  <c r="F190" i="67"/>
  <c r="G190" i="67"/>
  <c r="D191" i="67"/>
  <c r="E191" i="67"/>
  <c r="F191" i="67"/>
  <c r="G191" i="67"/>
  <c r="D192" i="67"/>
  <c r="E192" i="67"/>
  <c r="F192" i="67"/>
  <c r="G192" i="67"/>
  <c r="D193" i="67"/>
  <c r="E193" i="67"/>
  <c r="F193" i="67"/>
  <c r="G193" i="67"/>
  <c r="D194" i="67"/>
  <c r="E194" i="67"/>
  <c r="F194" i="67"/>
  <c r="G194" i="67"/>
  <c r="D195" i="67"/>
  <c r="E195" i="67"/>
  <c r="F195" i="67"/>
  <c r="G195" i="67"/>
  <c r="D196" i="67"/>
  <c r="E196" i="67"/>
  <c r="F196" i="67"/>
  <c r="G196" i="67"/>
  <c r="D197" i="67"/>
  <c r="E197" i="67"/>
  <c r="F197" i="67"/>
  <c r="G197" i="67"/>
  <c r="D198" i="67"/>
  <c r="E198" i="67"/>
  <c r="F198" i="67"/>
  <c r="G198" i="67"/>
  <c r="D199" i="67"/>
  <c r="E199" i="67"/>
  <c r="F199" i="67"/>
  <c r="G199" i="67"/>
  <c r="D200" i="67"/>
  <c r="E200" i="67"/>
  <c r="F200" i="67"/>
  <c r="G200" i="67"/>
  <c r="D201" i="67"/>
  <c r="E201" i="67"/>
  <c r="F201" i="67"/>
  <c r="G201" i="67"/>
  <c r="D202" i="67"/>
  <c r="E202" i="67"/>
  <c r="F202" i="67"/>
  <c r="G202" i="67"/>
  <c r="D203" i="67"/>
  <c r="E203" i="67"/>
  <c r="F203" i="67"/>
  <c r="G203" i="67"/>
  <c r="D204" i="67"/>
  <c r="E204" i="67"/>
  <c r="F204" i="67"/>
  <c r="G204" i="67"/>
  <c r="D205" i="67"/>
  <c r="E205" i="67"/>
  <c r="F205" i="67"/>
  <c r="G205" i="67"/>
  <c r="D206" i="67"/>
  <c r="E206" i="67"/>
  <c r="F206" i="67"/>
  <c r="G206" i="67"/>
  <c r="D207" i="67"/>
  <c r="E207" i="67"/>
  <c r="F207" i="67"/>
  <c r="G207" i="67"/>
  <c r="D208" i="67"/>
  <c r="E208" i="67"/>
  <c r="F208" i="67"/>
  <c r="G208" i="67"/>
  <c r="D209" i="67"/>
  <c r="E209" i="67"/>
  <c r="F209" i="67"/>
  <c r="G209" i="67"/>
  <c r="D210" i="67"/>
  <c r="E210" i="67"/>
  <c r="F210" i="67"/>
  <c r="G210" i="67"/>
  <c r="D211" i="67"/>
  <c r="E211" i="67"/>
  <c r="F211" i="67"/>
  <c r="G211" i="67"/>
  <c r="E176" i="67"/>
  <c r="F176" i="67"/>
  <c r="G176" i="67"/>
  <c r="D176" i="67"/>
  <c r="D168" i="67"/>
  <c r="E168" i="67"/>
  <c r="F168" i="67"/>
  <c r="G168" i="67"/>
  <c r="D169" i="67"/>
  <c r="E169" i="67"/>
  <c r="F169" i="67"/>
  <c r="G169" i="67"/>
  <c r="D170" i="67"/>
  <c r="E170" i="67"/>
  <c r="F170" i="67"/>
  <c r="G170" i="67"/>
  <c r="D171" i="67"/>
  <c r="E171" i="67"/>
  <c r="F171" i="67"/>
  <c r="G171" i="67"/>
  <c r="D172" i="67"/>
  <c r="E172" i="67"/>
  <c r="F172" i="67"/>
  <c r="G172" i="67"/>
  <c r="E167" i="67"/>
  <c r="F167" i="67"/>
  <c r="G167" i="67"/>
  <c r="D167" i="67"/>
  <c r="D141" i="67"/>
  <c r="E141" i="67"/>
  <c r="F141" i="67"/>
  <c r="G141" i="67"/>
  <c r="H141" i="67"/>
  <c r="D142" i="67"/>
  <c r="E142" i="67"/>
  <c r="F142" i="67"/>
  <c r="G142" i="67"/>
  <c r="H142" i="67"/>
  <c r="D143" i="67"/>
  <c r="E143" i="67"/>
  <c r="F143" i="67"/>
  <c r="G143" i="67"/>
  <c r="H143" i="67"/>
  <c r="D144" i="67"/>
  <c r="E144" i="67"/>
  <c r="F144" i="67"/>
  <c r="G144" i="67"/>
  <c r="H144" i="67"/>
  <c r="D145" i="67"/>
  <c r="E145" i="67"/>
  <c r="F145" i="67"/>
  <c r="G145" i="67"/>
  <c r="H145" i="67"/>
  <c r="D146" i="67"/>
  <c r="E146" i="67"/>
  <c r="F146" i="67"/>
  <c r="G146" i="67"/>
  <c r="H146" i="67"/>
  <c r="D147" i="67"/>
  <c r="E147" i="67"/>
  <c r="F147" i="67"/>
  <c r="G147" i="67"/>
  <c r="H147" i="67"/>
  <c r="D148" i="67"/>
  <c r="E148" i="67"/>
  <c r="F148" i="67"/>
  <c r="G148" i="67"/>
  <c r="H148" i="67"/>
  <c r="D149" i="67"/>
  <c r="E149" i="67"/>
  <c r="F149" i="67"/>
  <c r="G149" i="67"/>
  <c r="H149" i="67"/>
  <c r="D150" i="67"/>
  <c r="E150" i="67"/>
  <c r="F150" i="67"/>
  <c r="G150" i="67"/>
  <c r="H150" i="67"/>
  <c r="D151" i="67"/>
  <c r="E151" i="67"/>
  <c r="F151" i="67"/>
  <c r="G151" i="67"/>
  <c r="H151" i="67"/>
  <c r="D152" i="67"/>
  <c r="E152" i="67"/>
  <c r="F152" i="67"/>
  <c r="G152" i="67"/>
  <c r="H152" i="67"/>
  <c r="D153" i="67"/>
  <c r="E153" i="67"/>
  <c r="F153" i="67"/>
  <c r="G153" i="67"/>
  <c r="H153" i="67"/>
  <c r="D154" i="67"/>
  <c r="E154" i="67"/>
  <c r="F154" i="67"/>
  <c r="G154" i="67"/>
  <c r="H154" i="67"/>
  <c r="D155" i="67"/>
  <c r="E155" i="67"/>
  <c r="F155" i="67"/>
  <c r="G155" i="67"/>
  <c r="H155" i="67"/>
  <c r="D156" i="67"/>
  <c r="E156" i="67"/>
  <c r="F156" i="67"/>
  <c r="G156" i="67"/>
  <c r="H156" i="67"/>
  <c r="D157" i="67"/>
  <c r="E157" i="67"/>
  <c r="F157" i="67"/>
  <c r="G157" i="67"/>
  <c r="H157" i="67"/>
  <c r="D158" i="67"/>
  <c r="E158" i="67"/>
  <c r="F158" i="67"/>
  <c r="G158" i="67"/>
  <c r="H158" i="67"/>
  <c r="D159" i="67"/>
  <c r="E159" i="67"/>
  <c r="F159" i="67"/>
  <c r="G159" i="67"/>
  <c r="H159" i="67"/>
  <c r="D160" i="67"/>
  <c r="E160" i="67"/>
  <c r="F160" i="67"/>
  <c r="G160" i="67"/>
  <c r="H160" i="67"/>
  <c r="D161" i="67"/>
  <c r="E161" i="67"/>
  <c r="F161" i="67"/>
  <c r="G161" i="67"/>
  <c r="H161" i="67"/>
  <c r="D162" i="67"/>
  <c r="E162" i="67"/>
  <c r="F162" i="67"/>
  <c r="G162" i="67"/>
  <c r="H162" i="67"/>
  <c r="D163" i="67"/>
  <c r="E163" i="67"/>
  <c r="F163" i="67"/>
  <c r="G163" i="67"/>
  <c r="H163" i="67"/>
  <c r="E140" i="67"/>
  <c r="F140" i="67"/>
  <c r="G140" i="67"/>
  <c r="H140" i="67"/>
  <c r="D140" i="67"/>
  <c r="D114" i="67"/>
  <c r="E114" i="67"/>
  <c r="F114" i="67"/>
  <c r="G114" i="67"/>
  <c r="H114" i="67"/>
  <c r="D115" i="67"/>
  <c r="E115" i="67"/>
  <c r="F115" i="67"/>
  <c r="G115" i="67"/>
  <c r="H115" i="67"/>
  <c r="D116" i="67"/>
  <c r="E116" i="67"/>
  <c r="F116" i="67"/>
  <c r="G116" i="67"/>
  <c r="H116" i="67"/>
  <c r="D117" i="67"/>
  <c r="E117" i="67"/>
  <c r="F117" i="67"/>
  <c r="G117" i="67"/>
  <c r="H117" i="67"/>
  <c r="D118" i="67"/>
  <c r="E118" i="67"/>
  <c r="F118" i="67"/>
  <c r="G118" i="67"/>
  <c r="H118" i="67"/>
  <c r="D119" i="67"/>
  <c r="E119" i="67"/>
  <c r="F119" i="67"/>
  <c r="G119" i="67"/>
  <c r="H119" i="67"/>
  <c r="D120" i="67"/>
  <c r="E120" i="67"/>
  <c r="F120" i="67"/>
  <c r="G120" i="67"/>
  <c r="H120" i="67"/>
  <c r="D121" i="67"/>
  <c r="E121" i="67"/>
  <c r="F121" i="67"/>
  <c r="G121" i="67"/>
  <c r="H121" i="67"/>
  <c r="D122" i="67"/>
  <c r="E122" i="67"/>
  <c r="F122" i="67"/>
  <c r="G122" i="67"/>
  <c r="H122" i="67"/>
  <c r="D123" i="67"/>
  <c r="E123" i="67"/>
  <c r="F123" i="67"/>
  <c r="G123" i="67"/>
  <c r="H123" i="67"/>
  <c r="D124" i="67"/>
  <c r="E124" i="67"/>
  <c r="F124" i="67"/>
  <c r="G124" i="67"/>
  <c r="H124" i="67"/>
  <c r="D125" i="67"/>
  <c r="E125" i="67"/>
  <c r="F125" i="67"/>
  <c r="G125" i="67"/>
  <c r="H125" i="67"/>
  <c r="D126" i="67"/>
  <c r="E126" i="67"/>
  <c r="F126" i="67"/>
  <c r="G126" i="67"/>
  <c r="H126" i="67"/>
  <c r="D127" i="67"/>
  <c r="E127" i="67"/>
  <c r="F127" i="67"/>
  <c r="G127" i="67"/>
  <c r="H127" i="67"/>
  <c r="D128" i="67"/>
  <c r="E128" i="67"/>
  <c r="F128" i="67"/>
  <c r="G128" i="67"/>
  <c r="H128" i="67"/>
  <c r="D129" i="67"/>
  <c r="E129" i="67"/>
  <c r="F129" i="67"/>
  <c r="G129" i="67"/>
  <c r="H129" i="67"/>
  <c r="D130" i="67"/>
  <c r="E130" i="67"/>
  <c r="F130" i="67"/>
  <c r="G130" i="67"/>
  <c r="H130" i="67"/>
  <c r="D131" i="67"/>
  <c r="E131" i="67"/>
  <c r="F131" i="67"/>
  <c r="G131" i="67"/>
  <c r="H131" i="67"/>
  <c r="D132" i="67"/>
  <c r="E132" i="67"/>
  <c r="F132" i="67"/>
  <c r="G132" i="67"/>
  <c r="H132" i="67"/>
  <c r="D133" i="67"/>
  <c r="E133" i="67"/>
  <c r="F133" i="67"/>
  <c r="G133" i="67"/>
  <c r="H133" i="67"/>
  <c r="D134" i="67"/>
  <c r="E134" i="67"/>
  <c r="F134" i="67"/>
  <c r="G134" i="67"/>
  <c r="H134" i="67"/>
  <c r="D135" i="67"/>
  <c r="E135" i="67"/>
  <c r="F135" i="67"/>
  <c r="G135" i="67"/>
  <c r="H135" i="67"/>
  <c r="D136" i="67"/>
  <c r="E136" i="67"/>
  <c r="F136" i="67"/>
  <c r="G136" i="67"/>
  <c r="H136" i="67"/>
  <c r="E113" i="67"/>
  <c r="F113" i="67"/>
  <c r="G113" i="67"/>
  <c r="H113" i="67"/>
  <c r="D113" i="67"/>
  <c r="C73" i="66"/>
  <c r="D73" i="66"/>
  <c r="E73" i="66"/>
  <c r="F73" i="66"/>
  <c r="C74" i="66"/>
  <c r="D74" i="66"/>
  <c r="E74" i="66"/>
  <c r="F74" i="66"/>
  <c r="C75" i="66"/>
  <c r="D75" i="66"/>
  <c r="E75" i="66"/>
  <c r="F75" i="66"/>
  <c r="C76" i="66"/>
  <c r="D76" i="66"/>
  <c r="E76" i="66"/>
  <c r="F76" i="66"/>
  <c r="C77" i="66"/>
  <c r="D77" i="66"/>
  <c r="E77" i="66"/>
  <c r="F77" i="66"/>
  <c r="C78" i="66"/>
  <c r="D78" i="66"/>
  <c r="E78" i="66"/>
  <c r="F78" i="66"/>
  <c r="C79" i="66"/>
  <c r="D79" i="66"/>
  <c r="E79" i="66"/>
  <c r="F79" i="66"/>
  <c r="D72" i="66"/>
  <c r="E72" i="66"/>
  <c r="F72" i="66"/>
  <c r="C72" i="66"/>
  <c r="C68" i="66"/>
  <c r="D68" i="66"/>
  <c r="E68" i="66"/>
  <c r="F68" i="66"/>
  <c r="C69" i="66"/>
  <c r="D69" i="66"/>
  <c r="E69" i="66"/>
  <c r="F69" i="66"/>
  <c r="D67" i="66"/>
  <c r="E67" i="66"/>
  <c r="F67" i="66"/>
  <c r="C67" i="66"/>
  <c r="D63" i="66"/>
  <c r="E63" i="66"/>
  <c r="F63" i="66"/>
  <c r="C63" i="66"/>
  <c r="C59" i="66"/>
  <c r="D59" i="66"/>
  <c r="E59" i="66"/>
  <c r="F59" i="66"/>
  <c r="C60" i="66"/>
  <c r="D60" i="66"/>
  <c r="E60" i="66"/>
  <c r="F60" i="66"/>
  <c r="C61" i="66"/>
  <c r="D61" i="66"/>
  <c r="E61" i="66"/>
  <c r="F61" i="66"/>
  <c r="D58" i="66"/>
  <c r="E58" i="66"/>
  <c r="F58" i="66"/>
  <c r="C58" i="66"/>
  <c r="C46" i="66"/>
  <c r="D46" i="66"/>
  <c r="E46" i="66"/>
  <c r="F46" i="66"/>
  <c r="C47" i="66"/>
  <c r="D47" i="66"/>
  <c r="E47" i="66"/>
  <c r="F47" i="66"/>
  <c r="C48" i="66"/>
  <c r="D48" i="66"/>
  <c r="E48" i="66"/>
  <c r="F48" i="66"/>
  <c r="C49" i="66"/>
  <c r="D49" i="66"/>
  <c r="E49" i="66"/>
  <c r="F49" i="66"/>
  <c r="C50" i="66"/>
  <c r="D50" i="66"/>
  <c r="E50" i="66"/>
  <c r="F50" i="66"/>
  <c r="C51" i="66"/>
  <c r="D51" i="66"/>
  <c r="E51" i="66"/>
  <c r="F51" i="66"/>
  <c r="C52" i="66"/>
  <c r="D52" i="66"/>
  <c r="E52" i="66"/>
  <c r="F52" i="66"/>
  <c r="D45" i="66"/>
  <c r="E45" i="66"/>
  <c r="F45" i="66"/>
  <c r="C45" i="66"/>
  <c r="C41" i="66"/>
  <c r="D41" i="66"/>
  <c r="E41" i="66"/>
  <c r="F41" i="66"/>
  <c r="C42" i="66"/>
  <c r="D42" i="66"/>
  <c r="E42" i="66"/>
  <c r="F42" i="66"/>
  <c r="D40" i="66"/>
  <c r="E40" i="66"/>
  <c r="F40" i="66"/>
  <c r="C40" i="66"/>
  <c r="D36" i="66"/>
  <c r="E36" i="66"/>
  <c r="F36" i="66"/>
  <c r="C36" i="66"/>
  <c r="C32" i="66"/>
  <c r="D32" i="66"/>
  <c r="E32" i="66"/>
  <c r="F32" i="66"/>
  <c r="C33" i="66"/>
  <c r="D33" i="66"/>
  <c r="E33" i="66"/>
  <c r="F33" i="66"/>
  <c r="C34" i="66"/>
  <c r="D34" i="66"/>
  <c r="E34" i="66"/>
  <c r="F34" i="66"/>
  <c r="D31" i="66"/>
  <c r="E31" i="66"/>
  <c r="F31" i="66"/>
  <c r="C31" i="66"/>
  <c r="D58" i="68"/>
  <c r="C58" i="68"/>
  <c r="D35" i="68"/>
  <c r="C35" i="68"/>
  <c r="D21" i="73"/>
  <c r="E21" i="73"/>
  <c r="F21" i="73"/>
  <c r="G21" i="73"/>
  <c r="D22" i="73"/>
  <c r="E22" i="73"/>
  <c r="F22" i="73"/>
  <c r="G22" i="73"/>
  <c r="D23" i="73"/>
  <c r="E23" i="73"/>
  <c r="F23" i="73"/>
  <c r="G23" i="73"/>
  <c r="D24" i="73"/>
  <c r="E24" i="73"/>
  <c r="F24" i="73"/>
  <c r="G24" i="73"/>
  <c r="D25" i="73"/>
  <c r="E25" i="73"/>
  <c r="F25" i="73"/>
  <c r="G25" i="73"/>
  <c r="E20" i="73"/>
  <c r="F20" i="73"/>
  <c r="G20" i="73"/>
  <c r="D20" i="73"/>
  <c r="D12" i="73"/>
  <c r="E12" i="73"/>
  <c r="F12" i="73"/>
  <c r="G12" i="73"/>
  <c r="D13" i="73"/>
  <c r="E13" i="73"/>
  <c r="F13" i="73"/>
  <c r="G13" i="73"/>
  <c r="D14" i="73"/>
  <c r="E14" i="73"/>
  <c r="F14" i="73"/>
  <c r="G14" i="73"/>
  <c r="D15" i="73"/>
  <c r="E15" i="73"/>
  <c r="F15" i="73"/>
  <c r="G15" i="73"/>
  <c r="D16" i="73"/>
  <c r="E16" i="73"/>
  <c r="F16" i="73"/>
  <c r="G16" i="73"/>
  <c r="E11" i="73"/>
  <c r="F11" i="73"/>
  <c r="G11" i="73"/>
  <c r="D11" i="73"/>
  <c r="D113" i="72"/>
  <c r="E113" i="72"/>
  <c r="F113" i="72"/>
  <c r="G113" i="72"/>
  <c r="H113" i="72"/>
  <c r="D114" i="72"/>
  <c r="E114" i="72"/>
  <c r="F114" i="72"/>
  <c r="G114" i="72"/>
  <c r="H114" i="72"/>
  <c r="D115" i="72"/>
  <c r="E115" i="72"/>
  <c r="F115" i="72"/>
  <c r="G115" i="72"/>
  <c r="H115" i="72"/>
  <c r="D116" i="72"/>
  <c r="E116" i="72"/>
  <c r="F116" i="72"/>
  <c r="G116" i="72"/>
  <c r="H116" i="72"/>
  <c r="D117" i="72"/>
  <c r="E117" i="72"/>
  <c r="F117" i="72"/>
  <c r="G117" i="72"/>
  <c r="H117" i="72"/>
  <c r="D118" i="72"/>
  <c r="E118" i="72"/>
  <c r="F118" i="72"/>
  <c r="G118" i="72"/>
  <c r="H118" i="72"/>
  <c r="D119" i="72"/>
  <c r="E119" i="72"/>
  <c r="F119" i="72"/>
  <c r="G119" i="72"/>
  <c r="H119" i="72"/>
  <c r="D120" i="72"/>
  <c r="E120" i="72"/>
  <c r="F120" i="72"/>
  <c r="G120" i="72"/>
  <c r="H120" i="72"/>
  <c r="D121" i="72"/>
  <c r="E121" i="72"/>
  <c r="F121" i="72"/>
  <c r="G121" i="72"/>
  <c r="H121" i="72"/>
  <c r="D122" i="72"/>
  <c r="E122" i="72"/>
  <c r="F122" i="72"/>
  <c r="G122" i="72"/>
  <c r="H122" i="72"/>
  <c r="D127" i="72"/>
  <c r="E127" i="72"/>
  <c r="F127" i="72"/>
  <c r="G127" i="72"/>
  <c r="H127" i="72"/>
  <c r="D128" i="72"/>
  <c r="E128" i="72"/>
  <c r="F128" i="72"/>
  <c r="G128" i="72"/>
  <c r="H128" i="72"/>
  <c r="D129" i="72"/>
  <c r="E129" i="72"/>
  <c r="F129" i="72"/>
  <c r="G129" i="72"/>
  <c r="H129" i="72"/>
  <c r="D130" i="72"/>
  <c r="E130" i="72"/>
  <c r="F130" i="72"/>
  <c r="G130" i="72"/>
  <c r="H130" i="72"/>
  <c r="D131" i="72"/>
  <c r="E131" i="72"/>
  <c r="F131" i="72"/>
  <c r="G131" i="72"/>
  <c r="H131" i="72"/>
  <c r="D132" i="72"/>
  <c r="E132" i="72"/>
  <c r="F132" i="72"/>
  <c r="G132" i="72"/>
  <c r="H132" i="72"/>
  <c r="D133" i="72"/>
  <c r="E133" i="72"/>
  <c r="F133" i="72"/>
  <c r="G133" i="72"/>
  <c r="H133" i="72"/>
  <c r="D134" i="72"/>
  <c r="E134" i="72"/>
  <c r="F134" i="72"/>
  <c r="G134" i="72"/>
  <c r="H134" i="72"/>
  <c r="D135" i="72"/>
  <c r="E135" i="72"/>
  <c r="F135" i="72"/>
  <c r="G135" i="72"/>
  <c r="H135" i="72"/>
  <c r="D136" i="72"/>
  <c r="E136" i="72"/>
  <c r="F136" i="72"/>
  <c r="G136" i="72"/>
  <c r="H136" i="72"/>
  <c r="D137" i="72"/>
  <c r="E137" i="72"/>
  <c r="F137" i="72"/>
  <c r="G137" i="72"/>
  <c r="H137" i="72"/>
  <c r="D138" i="72"/>
  <c r="E138" i="72"/>
  <c r="F138" i="72"/>
  <c r="G138" i="72"/>
  <c r="H138" i="72"/>
  <c r="D139" i="72"/>
  <c r="E139" i="72"/>
  <c r="F139" i="72"/>
  <c r="G139" i="72"/>
  <c r="H139" i="72"/>
  <c r="D140" i="72"/>
  <c r="E140" i="72"/>
  <c r="F140" i="72"/>
  <c r="G140" i="72"/>
  <c r="H140" i="72"/>
  <c r="D141" i="72"/>
  <c r="E141" i="72"/>
  <c r="F141" i="72"/>
  <c r="G141" i="72"/>
  <c r="H141" i="72"/>
  <c r="D142" i="72"/>
  <c r="E142" i="72"/>
  <c r="F142" i="72"/>
  <c r="G142" i="72"/>
  <c r="H142" i="72"/>
  <c r="D143" i="72"/>
  <c r="E143" i="72"/>
  <c r="F143" i="72"/>
  <c r="G143" i="72"/>
  <c r="H143" i="72"/>
  <c r="D144" i="72"/>
  <c r="E144" i="72"/>
  <c r="F144" i="72"/>
  <c r="G144" i="72"/>
  <c r="H144" i="72"/>
  <c r="D145" i="72"/>
  <c r="E145" i="72"/>
  <c r="F145" i="72"/>
  <c r="G145" i="72"/>
  <c r="H145" i="72"/>
  <c r="D146" i="72"/>
  <c r="E146" i="72"/>
  <c r="F146" i="72"/>
  <c r="G146" i="72"/>
  <c r="H146" i="72"/>
  <c r="D147" i="72"/>
  <c r="E147" i="72"/>
  <c r="F147" i="72"/>
  <c r="G147" i="72"/>
  <c r="H147" i="72"/>
  <c r="D148" i="72"/>
  <c r="E148" i="72"/>
  <c r="F148" i="72"/>
  <c r="G148" i="72"/>
  <c r="H148" i="72"/>
  <c r="D149" i="72"/>
  <c r="E149" i="72"/>
  <c r="F149" i="72"/>
  <c r="G149" i="72"/>
  <c r="H149" i="72"/>
  <c r="D150" i="72"/>
  <c r="E150" i="72"/>
  <c r="F150" i="72"/>
  <c r="G150" i="72"/>
  <c r="H150" i="72"/>
  <c r="D151" i="72"/>
  <c r="E151" i="72"/>
  <c r="F151" i="72"/>
  <c r="G151" i="72"/>
  <c r="H151" i="72"/>
  <c r="D152" i="72"/>
  <c r="E152" i="72"/>
  <c r="F152" i="72"/>
  <c r="G152" i="72"/>
  <c r="H152" i="72"/>
  <c r="D153" i="72"/>
  <c r="E153" i="72"/>
  <c r="F153" i="72"/>
  <c r="G153" i="72"/>
  <c r="H153" i="72"/>
  <c r="D154" i="72"/>
  <c r="E154" i="72"/>
  <c r="F154" i="72"/>
  <c r="G154" i="72"/>
  <c r="H154" i="72"/>
  <c r="D155" i="72"/>
  <c r="E155" i="72"/>
  <c r="F155" i="72"/>
  <c r="G155" i="72"/>
  <c r="H155" i="72"/>
  <c r="D156" i="72"/>
  <c r="E156" i="72"/>
  <c r="F156" i="72"/>
  <c r="G156" i="72"/>
  <c r="H156" i="72"/>
  <c r="D157" i="72"/>
  <c r="E157" i="72"/>
  <c r="F157" i="72"/>
  <c r="G157" i="72"/>
  <c r="H157" i="72"/>
  <c r="D158" i="72"/>
  <c r="E158" i="72"/>
  <c r="F158" i="72"/>
  <c r="G158" i="72"/>
  <c r="H158" i="72"/>
  <c r="D159" i="72"/>
  <c r="E159" i="72"/>
  <c r="F159" i="72"/>
  <c r="G159" i="72"/>
  <c r="H159" i="72"/>
  <c r="D160" i="72"/>
  <c r="E160" i="72"/>
  <c r="F160" i="72"/>
  <c r="G160" i="72"/>
  <c r="H160" i="72"/>
  <c r="D161" i="72"/>
  <c r="E161" i="72"/>
  <c r="F161" i="72"/>
  <c r="G161" i="72"/>
  <c r="H161" i="72"/>
  <c r="D162" i="72"/>
  <c r="E162" i="72"/>
  <c r="F162" i="72"/>
  <c r="G162" i="72"/>
  <c r="H162" i="72"/>
  <c r="D163" i="72"/>
  <c r="E163" i="72"/>
  <c r="F163" i="72"/>
  <c r="G163" i="72"/>
  <c r="H163" i="72"/>
  <c r="E112" i="72"/>
  <c r="F112" i="72"/>
  <c r="G112" i="72"/>
  <c r="H112" i="72"/>
  <c r="D112" i="72"/>
  <c r="D58" i="72"/>
  <c r="E58" i="72"/>
  <c r="F58" i="72"/>
  <c r="G58" i="72"/>
  <c r="H58" i="72"/>
  <c r="D59" i="72"/>
  <c r="E59" i="72"/>
  <c r="F59" i="72"/>
  <c r="G59" i="72"/>
  <c r="H59" i="72"/>
  <c r="D60" i="72"/>
  <c r="E60" i="72"/>
  <c r="F60" i="72"/>
  <c r="G60" i="72"/>
  <c r="H60" i="72"/>
  <c r="D61" i="72"/>
  <c r="E61" i="72"/>
  <c r="F61" i="72"/>
  <c r="G61" i="72"/>
  <c r="H61" i="72"/>
  <c r="D62" i="72"/>
  <c r="E62" i="72"/>
  <c r="F62" i="72"/>
  <c r="G62" i="72"/>
  <c r="H62" i="72"/>
  <c r="D63" i="72"/>
  <c r="E63" i="72"/>
  <c r="F63" i="72"/>
  <c r="G63" i="72"/>
  <c r="H63" i="72"/>
  <c r="D64" i="72"/>
  <c r="E64" i="72"/>
  <c r="F64" i="72"/>
  <c r="G64" i="72"/>
  <c r="H64" i="72"/>
  <c r="D65" i="72"/>
  <c r="E65" i="72"/>
  <c r="F65" i="72"/>
  <c r="G65" i="72"/>
  <c r="H65" i="72"/>
  <c r="D66" i="72"/>
  <c r="E66" i="72"/>
  <c r="F66" i="72"/>
  <c r="G66" i="72"/>
  <c r="H66" i="72"/>
  <c r="D67" i="72"/>
  <c r="E67" i="72"/>
  <c r="F67" i="72"/>
  <c r="G67" i="72"/>
  <c r="H67" i="72"/>
  <c r="D72" i="72"/>
  <c r="E72" i="72"/>
  <c r="F72" i="72"/>
  <c r="G72" i="72"/>
  <c r="H72" i="72"/>
  <c r="D73" i="72"/>
  <c r="E73" i="72"/>
  <c r="F73" i="72"/>
  <c r="G73" i="72"/>
  <c r="H73" i="72"/>
  <c r="D74" i="72"/>
  <c r="E74" i="72"/>
  <c r="F74" i="72"/>
  <c r="G74" i="72"/>
  <c r="H74" i="72"/>
  <c r="D75" i="72"/>
  <c r="E75" i="72"/>
  <c r="F75" i="72"/>
  <c r="G75" i="72"/>
  <c r="H75" i="72"/>
  <c r="D76" i="72"/>
  <c r="E76" i="72"/>
  <c r="F76" i="72"/>
  <c r="G76" i="72"/>
  <c r="H76" i="72"/>
  <c r="D77" i="72"/>
  <c r="E77" i="72"/>
  <c r="F77" i="72"/>
  <c r="G77" i="72"/>
  <c r="H77" i="72"/>
  <c r="D78" i="72"/>
  <c r="E78" i="72"/>
  <c r="F78" i="72"/>
  <c r="G78" i="72"/>
  <c r="H78" i="72"/>
  <c r="D79" i="72"/>
  <c r="E79" i="72"/>
  <c r="F79" i="72"/>
  <c r="G79" i="72"/>
  <c r="H79" i="72"/>
  <c r="D80" i="72"/>
  <c r="E80" i="72"/>
  <c r="F80" i="72"/>
  <c r="G80" i="72"/>
  <c r="H80" i="72"/>
  <c r="D81" i="72"/>
  <c r="E81" i="72"/>
  <c r="F81" i="72"/>
  <c r="G81" i="72"/>
  <c r="H81" i="72"/>
  <c r="D82" i="72"/>
  <c r="E82" i="72"/>
  <c r="F82" i="72"/>
  <c r="G82" i="72"/>
  <c r="H82" i="72"/>
  <c r="D83" i="72"/>
  <c r="E83" i="72"/>
  <c r="F83" i="72"/>
  <c r="G83" i="72"/>
  <c r="H83" i="72"/>
  <c r="D84" i="72"/>
  <c r="E84" i="72"/>
  <c r="F84" i="72"/>
  <c r="G84" i="72"/>
  <c r="H84" i="72"/>
  <c r="D85" i="72"/>
  <c r="E85" i="72"/>
  <c r="F85" i="72"/>
  <c r="G85" i="72"/>
  <c r="H85" i="72"/>
  <c r="D86" i="72"/>
  <c r="E86" i="72"/>
  <c r="F86" i="72"/>
  <c r="G86" i="72"/>
  <c r="H86" i="72"/>
  <c r="D87" i="72"/>
  <c r="E87" i="72"/>
  <c r="F87" i="72"/>
  <c r="G87" i="72"/>
  <c r="H87" i="72"/>
  <c r="D88" i="72"/>
  <c r="E88" i="72"/>
  <c r="F88" i="72"/>
  <c r="G88" i="72"/>
  <c r="H88" i="72"/>
  <c r="D89" i="72"/>
  <c r="E89" i="72"/>
  <c r="F89" i="72"/>
  <c r="G89" i="72"/>
  <c r="H89" i="72"/>
  <c r="D90" i="72"/>
  <c r="E90" i="72"/>
  <c r="F90" i="72"/>
  <c r="G90" i="72"/>
  <c r="H90" i="72"/>
  <c r="D91" i="72"/>
  <c r="E91" i="72"/>
  <c r="F91" i="72"/>
  <c r="G91" i="72"/>
  <c r="H91" i="72"/>
  <c r="D92" i="72"/>
  <c r="E92" i="72"/>
  <c r="F92" i="72"/>
  <c r="G92" i="72"/>
  <c r="H92" i="72"/>
  <c r="D93" i="72"/>
  <c r="E93" i="72"/>
  <c r="F93" i="72"/>
  <c r="G93" i="72"/>
  <c r="H93" i="72"/>
  <c r="D94" i="72"/>
  <c r="E94" i="72"/>
  <c r="F94" i="72"/>
  <c r="G94" i="72"/>
  <c r="H94" i="72"/>
  <c r="D95" i="72"/>
  <c r="E95" i="72"/>
  <c r="F95" i="72"/>
  <c r="G95" i="72"/>
  <c r="H95" i="72"/>
  <c r="D96" i="72"/>
  <c r="E96" i="72"/>
  <c r="F96" i="72"/>
  <c r="G96" i="72"/>
  <c r="H96" i="72"/>
  <c r="D97" i="72"/>
  <c r="E97" i="72"/>
  <c r="F97" i="72"/>
  <c r="G97" i="72"/>
  <c r="H97" i="72"/>
  <c r="D98" i="72"/>
  <c r="E98" i="72"/>
  <c r="F98" i="72"/>
  <c r="G98" i="72"/>
  <c r="H98" i="72"/>
  <c r="D99" i="72"/>
  <c r="E99" i="72"/>
  <c r="F99" i="72"/>
  <c r="G99" i="72"/>
  <c r="H99" i="72"/>
  <c r="D100" i="72"/>
  <c r="E100" i="72"/>
  <c r="F100" i="72"/>
  <c r="G100" i="72"/>
  <c r="H100" i="72"/>
  <c r="D101" i="72"/>
  <c r="E101" i="72"/>
  <c r="F101" i="72"/>
  <c r="G101" i="72"/>
  <c r="H101" i="72"/>
  <c r="D102" i="72"/>
  <c r="E102" i="72"/>
  <c r="F102" i="72"/>
  <c r="G102" i="72"/>
  <c r="H102" i="72"/>
  <c r="D103" i="72"/>
  <c r="E103" i="72"/>
  <c r="F103" i="72"/>
  <c r="G103" i="72"/>
  <c r="H103" i="72"/>
  <c r="D104" i="72"/>
  <c r="E104" i="72"/>
  <c r="F104" i="72"/>
  <c r="G104" i="72"/>
  <c r="H104" i="72"/>
  <c r="D105" i="72"/>
  <c r="E105" i="72"/>
  <c r="F105" i="72"/>
  <c r="G105" i="72"/>
  <c r="H105" i="72"/>
  <c r="D106" i="72"/>
  <c r="E106" i="72"/>
  <c r="F106" i="72"/>
  <c r="G106" i="72"/>
  <c r="H106" i="72"/>
  <c r="D107" i="72"/>
  <c r="E107" i="72"/>
  <c r="F107" i="72"/>
  <c r="G107" i="72"/>
  <c r="H107" i="72"/>
  <c r="D108" i="72"/>
  <c r="E108" i="72"/>
  <c r="F108" i="72"/>
  <c r="G108" i="72"/>
  <c r="H108" i="72"/>
  <c r="E57" i="72"/>
  <c r="F57" i="72"/>
  <c r="G57" i="72"/>
  <c r="H57" i="72"/>
  <c r="D57" i="72"/>
  <c r="D19" i="71"/>
  <c r="E19" i="71"/>
  <c r="F19" i="71"/>
  <c r="G19" i="71"/>
  <c r="C19" i="71"/>
  <c r="D17" i="71"/>
  <c r="E17" i="71"/>
  <c r="F17" i="71"/>
  <c r="G17" i="71"/>
  <c r="C17" i="71"/>
  <c r="D12" i="71"/>
  <c r="E12" i="71"/>
  <c r="F12" i="71"/>
  <c r="G12" i="71"/>
  <c r="C12" i="71"/>
  <c r="D10" i="71"/>
  <c r="E10" i="71"/>
  <c r="F10" i="71"/>
  <c r="G10" i="71"/>
  <c r="C10" i="71"/>
  <c r="C65" i="70"/>
  <c r="D65" i="70"/>
  <c r="E65" i="70"/>
  <c r="F65" i="70"/>
  <c r="G65" i="70"/>
  <c r="H65" i="70"/>
  <c r="I65" i="70"/>
  <c r="J65" i="70"/>
  <c r="K65" i="70"/>
  <c r="L65" i="70"/>
  <c r="M65" i="70"/>
  <c r="N65" i="70"/>
  <c r="O65" i="70"/>
  <c r="C66" i="70"/>
  <c r="D66" i="70"/>
  <c r="E66" i="70"/>
  <c r="F66" i="70"/>
  <c r="G66" i="70"/>
  <c r="H66" i="70"/>
  <c r="I66" i="70"/>
  <c r="J66" i="70"/>
  <c r="K66" i="70"/>
  <c r="L66" i="70"/>
  <c r="M66" i="70"/>
  <c r="N66" i="70"/>
  <c r="O66" i="70"/>
  <c r="C67" i="70"/>
  <c r="D67" i="70"/>
  <c r="E67" i="70"/>
  <c r="F67" i="70"/>
  <c r="G67" i="70"/>
  <c r="H67" i="70"/>
  <c r="I67" i="70"/>
  <c r="J67" i="70"/>
  <c r="K67" i="70"/>
  <c r="L67" i="70"/>
  <c r="M67" i="70"/>
  <c r="N67" i="70"/>
  <c r="O67" i="70"/>
  <c r="D64" i="70"/>
  <c r="E64" i="70"/>
  <c r="F64" i="70"/>
  <c r="G64" i="70"/>
  <c r="H64" i="70"/>
  <c r="I64" i="70"/>
  <c r="J64" i="70"/>
  <c r="K64" i="70"/>
  <c r="L64" i="70"/>
  <c r="M64" i="70"/>
  <c r="N64" i="70"/>
  <c r="O64" i="70"/>
  <c r="C64" i="70"/>
  <c r="C50" i="70"/>
  <c r="D50" i="70"/>
  <c r="E50" i="70"/>
  <c r="F50" i="70"/>
  <c r="G50" i="70"/>
  <c r="H50" i="70"/>
  <c r="I50" i="70"/>
  <c r="J50" i="70"/>
  <c r="K50" i="70"/>
  <c r="L50" i="70"/>
  <c r="M50" i="70"/>
  <c r="N50" i="70"/>
  <c r="O50" i="70"/>
  <c r="C51" i="70"/>
  <c r="D51" i="70"/>
  <c r="E51" i="70"/>
  <c r="F51" i="70"/>
  <c r="G51" i="70"/>
  <c r="H51" i="70"/>
  <c r="I51" i="70"/>
  <c r="J51" i="70"/>
  <c r="K51" i="70"/>
  <c r="L51" i="70"/>
  <c r="M51" i="70"/>
  <c r="N51" i="70"/>
  <c r="O51" i="70"/>
  <c r="C52" i="70"/>
  <c r="D52" i="70"/>
  <c r="E52" i="70"/>
  <c r="F52" i="70"/>
  <c r="G52" i="70"/>
  <c r="H52" i="70"/>
  <c r="I52" i="70"/>
  <c r="J52" i="70"/>
  <c r="K52" i="70"/>
  <c r="L52" i="70"/>
  <c r="M52" i="70"/>
  <c r="N52" i="70"/>
  <c r="O52" i="70"/>
  <c r="C53" i="70"/>
  <c r="D53" i="70"/>
  <c r="E53" i="70"/>
  <c r="F53" i="70"/>
  <c r="G53" i="70"/>
  <c r="H53" i="70"/>
  <c r="I53" i="70"/>
  <c r="J53" i="70"/>
  <c r="K53" i="70"/>
  <c r="L53" i="70"/>
  <c r="M53" i="70"/>
  <c r="N53" i="70"/>
  <c r="O53" i="70"/>
  <c r="C54" i="70"/>
  <c r="D54" i="70"/>
  <c r="E54" i="70"/>
  <c r="F54" i="70"/>
  <c r="G54" i="70"/>
  <c r="H54" i="70"/>
  <c r="I54" i="70"/>
  <c r="J54" i="70"/>
  <c r="K54" i="70"/>
  <c r="L54" i="70"/>
  <c r="M54" i="70"/>
  <c r="N54" i="70"/>
  <c r="O54" i="70"/>
  <c r="C55" i="70"/>
  <c r="D55" i="70"/>
  <c r="E55" i="70"/>
  <c r="F55" i="70"/>
  <c r="G55" i="70"/>
  <c r="H55" i="70"/>
  <c r="I55" i="70"/>
  <c r="J55" i="70"/>
  <c r="K55" i="70"/>
  <c r="L55" i="70"/>
  <c r="M55" i="70"/>
  <c r="N55" i="70"/>
  <c r="O55" i="70"/>
  <c r="C56" i="70"/>
  <c r="D56" i="70"/>
  <c r="E56" i="70"/>
  <c r="F56" i="70"/>
  <c r="G56" i="70"/>
  <c r="H56" i="70"/>
  <c r="I56" i="70"/>
  <c r="J56" i="70"/>
  <c r="K56" i="70"/>
  <c r="L56" i="70"/>
  <c r="M56" i="70"/>
  <c r="N56" i="70"/>
  <c r="O56" i="70"/>
  <c r="C57" i="70"/>
  <c r="D57" i="70"/>
  <c r="E57" i="70"/>
  <c r="F57" i="70"/>
  <c r="G57" i="70"/>
  <c r="H57" i="70"/>
  <c r="I57" i="70"/>
  <c r="J57" i="70"/>
  <c r="K57" i="70"/>
  <c r="L57" i="70"/>
  <c r="M57" i="70"/>
  <c r="N57" i="70"/>
  <c r="O57" i="70"/>
  <c r="C58" i="70"/>
  <c r="D58" i="70"/>
  <c r="E58" i="70"/>
  <c r="F58" i="70"/>
  <c r="G58" i="70"/>
  <c r="H58" i="70"/>
  <c r="I58" i="70"/>
  <c r="J58" i="70"/>
  <c r="K58" i="70"/>
  <c r="L58" i="70"/>
  <c r="M58" i="70"/>
  <c r="N58" i="70"/>
  <c r="O58" i="70"/>
  <c r="C59" i="70"/>
  <c r="D59" i="70"/>
  <c r="E59" i="70"/>
  <c r="F59" i="70"/>
  <c r="G59" i="70"/>
  <c r="H59" i="70"/>
  <c r="I59" i="70"/>
  <c r="J59" i="70"/>
  <c r="K59" i="70"/>
  <c r="L59" i="70"/>
  <c r="M59" i="70"/>
  <c r="N59" i="70"/>
  <c r="O59" i="70"/>
  <c r="C60" i="70"/>
  <c r="D60" i="70"/>
  <c r="E60" i="70"/>
  <c r="F60" i="70"/>
  <c r="G60" i="70"/>
  <c r="H60" i="70"/>
  <c r="I60" i="70"/>
  <c r="J60" i="70"/>
  <c r="K60" i="70"/>
  <c r="L60" i="70"/>
  <c r="M60" i="70"/>
  <c r="N60" i="70"/>
  <c r="O60" i="70"/>
  <c r="D49" i="70"/>
  <c r="E49" i="70"/>
  <c r="F49" i="70"/>
  <c r="G49" i="70"/>
  <c r="H49" i="70"/>
  <c r="I49" i="70"/>
  <c r="J49" i="70"/>
  <c r="K49" i="70"/>
  <c r="L49" i="70"/>
  <c r="M49" i="70"/>
  <c r="N49" i="70"/>
  <c r="O49" i="70"/>
  <c r="C49" i="70"/>
  <c r="C42" i="70"/>
  <c r="D42" i="70"/>
  <c r="E42" i="70"/>
  <c r="F42" i="70"/>
  <c r="G42" i="70"/>
  <c r="H42" i="70"/>
  <c r="I42" i="70"/>
  <c r="J42" i="70"/>
  <c r="K42" i="70"/>
  <c r="L42" i="70"/>
  <c r="M42" i="70"/>
  <c r="N42" i="70"/>
  <c r="O42" i="70"/>
  <c r="C43" i="70"/>
  <c r="D43" i="70"/>
  <c r="E43" i="70"/>
  <c r="F43" i="70"/>
  <c r="G43" i="70"/>
  <c r="H43" i="70"/>
  <c r="I43" i="70"/>
  <c r="J43" i="70"/>
  <c r="K43" i="70"/>
  <c r="L43" i="70"/>
  <c r="M43" i="70"/>
  <c r="N43" i="70"/>
  <c r="O43" i="70"/>
  <c r="C44" i="70"/>
  <c r="D44" i="70"/>
  <c r="E44" i="70"/>
  <c r="F44" i="70"/>
  <c r="G44" i="70"/>
  <c r="H44" i="70"/>
  <c r="I44" i="70"/>
  <c r="J44" i="70"/>
  <c r="K44" i="70"/>
  <c r="L44" i="70"/>
  <c r="M44" i="70"/>
  <c r="N44" i="70"/>
  <c r="O44" i="70"/>
  <c r="D41" i="70"/>
  <c r="E41" i="70"/>
  <c r="F41" i="70"/>
  <c r="G41" i="70"/>
  <c r="H41" i="70"/>
  <c r="I41" i="70"/>
  <c r="J41" i="70"/>
  <c r="K41" i="70"/>
  <c r="L41" i="70"/>
  <c r="M41" i="70"/>
  <c r="N41" i="70"/>
  <c r="O41" i="70"/>
  <c r="C41" i="70"/>
  <c r="C27" i="70"/>
  <c r="D27" i="70"/>
  <c r="E27" i="70"/>
  <c r="F27" i="70"/>
  <c r="G27" i="70"/>
  <c r="H27" i="70"/>
  <c r="I27" i="70"/>
  <c r="J27" i="70"/>
  <c r="K27" i="70"/>
  <c r="L27" i="70"/>
  <c r="M27" i="70"/>
  <c r="N27" i="70"/>
  <c r="O27" i="70"/>
  <c r="C28" i="70"/>
  <c r="D28" i="70"/>
  <c r="E28" i="70"/>
  <c r="F28" i="70"/>
  <c r="G28" i="70"/>
  <c r="H28" i="70"/>
  <c r="I28" i="70"/>
  <c r="J28" i="70"/>
  <c r="K28" i="70"/>
  <c r="L28" i="70"/>
  <c r="M28" i="70"/>
  <c r="N28" i="70"/>
  <c r="O28" i="70"/>
  <c r="C29" i="70"/>
  <c r="D29" i="70"/>
  <c r="E29" i="70"/>
  <c r="F29" i="70"/>
  <c r="G29" i="70"/>
  <c r="H29" i="70"/>
  <c r="I29" i="70"/>
  <c r="J29" i="70"/>
  <c r="K29" i="70"/>
  <c r="L29" i="70"/>
  <c r="M29" i="70"/>
  <c r="N29" i="70"/>
  <c r="O29" i="70"/>
  <c r="C30" i="70"/>
  <c r="D30" i="70"/>
  <c r="E30" i="70"/>
  <c r="F30" i="70"/>
  <c r="G30" i="70"/>
  <c r="H30" i="70"/>
  <c r="I30" i="70"/>
  <c r="J30" i="70"/>
  <c r="K30" i="70"/>
  <c r="L30" i="70"/>
  <c r="M30" i="70"/>
  <c r="N30" i="70"/>
  <c r="O30" i="70"/>
  <c r="C31" i="70"/>
  <c r="D31" i="70"/>
  <c r="E31" i="70"/>
  <c r="F31" i="70"/>
  <c r="G31" i="70"/>
  <c r="H31" i="70"/>
  <c r="I31" i="70"/>
  <c r="J31" i="70"/>
  <c r="K31" i="70"/>
  <c r="L31" i="70"/>
  <c r="M31" i="70"/>
  <c r="N31" i="70"/>
  <c r="O31" i="70"/>
  <c r="C32" i="70"/>
  <c r="D32" i="70"/>
  <c r="E32" i="70"/>
  <c r="F32" i="70"/>
  <c r="G32" i="70"/>
  <c r="H32" i="70"/>
  <c r="I32" i="70"/>
  <c r="J32" i="70"/>
  <c r="K32" i="70"/>
  <c r="L32" i="70"/>
  <c r="M32" i="70"/>
  <c r="N32" i="70"/>
  <c r="O32" i="70"/>
  <c r="C33" i="70"/>
  <c r="D33" i="70"/>
  <c r="E33" i="70"/>
  <c r="F33" i="70"/>
  <c r="G33" i="70"/>
  <c r="H33" i="70"/>
  <c r="I33" i="70"/>
  <c r="J33" i="70"/>
  <c r="K33" i="70"/>
  <c r="L33" i="70"/>
  <c r="M33" i="70"/>
  <c r="N33" i="70"/>
  <c r="O33" i="70"/>
  <c r="C34" i="70"/>
  <c r="D34" i="70"/>
  <c r="E34" i="70"/>
  <c r="F34" i="70"/>
  <c r="G34" i="70"/>
  <c r="H34" i="70"/>
  <c r="I34" i="70"/>
  <c r="J34" i="70"/>
  <c r="K34" i="70"/>
  <c r="L34" i="70"/>
  <c r="M34" i="70"/>
  <c r="N34" i="70"/>
  <c r="O34" i="70"/>
  <c r="C35" i="70"/>
  <c r="D35" i="70"/>
  <c r="E35" i="70"/>
  <c r="F35" i="70"/>
  <c r="G35" i="70"/>
  <c r="H35" i="70"/>
  <c r="I35" i="70"/>
  <c r="J35" i="70"/>
  <c r="K35" i="70"/>
  <c r="L35" i="70"/>
  <c r="M35" i="70"/>
  <c r="N35" i="70"/>
  <c r="O35" i="70"/>
  <c r="C36" i="70"/>
  <c r="D36" i="70"/>
  <c r="E36" i="70"/>
  <c r="F36" i="70"/>
  <c r="G36" i="70"/>
  <c r="H36" i="70"/>
  <c r="I36" i="70"/>
  <c r="J36" i="70"/>
  <c r="K36" i="70"/>
  <c r="L36" i="70"/>
  <c r="M36" i="70"/>
  <c r="N36" i="70"/>
  <c r="O36" i="70"/>
  <c r="C37" i="70"/>
  <c r="D37" i="70"/>
  <c r="E37" i="70"/>
  <c r="F37" i="70"/>
  <c r="G37" i="70"/>
  <c r="H37" i="70"/>
  <c r="I37" i="70"/>
  <c r="J37" i="70"/>
  <c r="K37" i="70"/>
  <c r="L37" i="70"/>
  <c r="M37" i="70"/>
  <c r="N37" i="70"/>
  <c r="O37" i="70"/>
  <c r="D26" i="70"/>
  <c r="E26" i="70"/>
  <c r="F26" i="70"/>
  <c r="G26" i="70"/>
  <c r="H26" i="70"/>
  <c r="I26" i="70"/>
  <c r="J26" i="70"/>
  <c r="K26" i="70"/>
  <c r="L26" i="70"/>
  <c r="M26" i="70"/>
  <c r="N26" i="70"/>
  <c r="O26" i="70"/>
  <c r="C26" i="70"/>
  <c r="C33" i="69"/>
  <c r="D33" i="69"/>
  <c r="E33" i="69"/>
  <c r="F33" i="69"/>
  <c r="C34" i="69"/>
  <c r="D34" i="69"/>
  <c r="E34" i="69"/>
  <c r="F34" i="69"/>
  <c r="C35" i="69"/>
  <c r="D35" i="69"/>
  <c r="E35" i="69"/>
  <c r="F35" i="69"/>
  <c r="C36" i="69"/>
  <c r="D36" i="69"/>
  <c r="E36" i="69"/>
  <c r="F36" i="69"/>
  <c r="C37" i="69"/>
  <c r="D37" i="69"/>
  <c r="E37" i="69"/>
  <c r="F37" i="69"/>
  <c r="C38" i="69"/>
  <c r="D38" i="69"/>
  <c r="E38" i="69"/>
  <c r="F38" i="69"/>
  <c r="C39" i="69"/>
  <c r="D39" i="69"/>
  <c r="E39" i="69"/>
  <c r="F39" i="69"/>
  <c r="C40" i="69"/>
  <c r="D40" i="69"/>
  <c r="E40" i="69"/>
  <c r="F40" i="69"/>
  <c r="C41" i="69"/>
  <c r="D41" i="69"/>
  <c r="E41" i="69"/>
  <c r="F41" i="69"/>
  <c r="C42" i="69"/>
  <c r="D42" i="69"/>
  <c r="E42" i="69"/>
  <c r="F42" i="69"/>
  <c r="C43" i="69"/>
  <c r="D43" i="69"/>
  <c r="E43" i="69"/>
  <c r="F43" i="69"/>
  <c r="D32" i="69"/>
  <c r="E32" i="69"/>
  <c r="F32" i="69"/>
  <c r="C32" i="69"/>
  <c r="C18" i="69"/>
  <c r="D18" i="69"/>
  <c r="E18" i="69"/>
  <c r="F18" i="69"/>
  <c r="C19" i="69"/>
  <c r="D19" i="69"/>
  <c r="E19" i="69"/>
  <c r="F19" i="69"/>
  <c r="C20" i="69"/>
  <c r="D20" i="69"/>
  <c r="E20" i="69"/>
  <c r="F20" i="69"/>
  <c r="C21" i="69"/>
  <c r="D21" i="69"/>
  <c r="E21" i="69"/>
  <c r="F21" i="69"/>
  <c r="C22" i="69"/>
  <c r="D22" i="69"/>
  <c r="E22" i="69"/>
  <c r="F22" i="69"/>
  <c r="C23" i="69"/>
  <c r="D23" i="69"/>
  <c r="E23" i="69"/>
  <c r="F23" i="69"/>
  <c r="C24" i="69"/>
  <c r="D24" i="69"/>
  <c r="E24" i="69"/>
  <c r="F24" i="69"/>
  <c r="C25" i="69"/>
  <c r="D25" i="69"/>
  <c r="E25" i="69"/>
  <c r="F25" i="69"/>
  <c r="C26" i="69"/>
  <c r="D26" i="69"/>
  <c r="E26" i="69"/>
  <c r="F26" i="69"/>
  <c r="C27" i="69"/>
  <c r="D27" i="69"/>
  <c r="E27" i="69"/>
  <c r="F27" i="69"/>
  <c r="C28" i="69"/>
  <c r="D28" i="69"/>
  <c r="E28" i="69"/>
  <c r="F28" i="69"/>
  <c r="D17" i="69"/>
  <c r="E17" i="69"/>
  <c r="F17" i="69"/>
  <c r="C17" i="69"/>
  <c r="D67" i="68"/>
  <c r="E67" i="68"/>
  <c r="F67" i="68"/>
  <c r="C67" i="68"/>
  <c r="C62" i="68"/>
  <c r="D62" i="68"/>
  <c r="E62" i="68"/>
  <c r="F62" i="68"/>
  <c r="G62" i="68"/>
  <c r="C63" i="68"/>
  <c r="D63" i="68"/>
  <c r="E63" i="68"/>
  <c r="F63" i="68"/>
  <c r="G63" i="68"/>
  <c r="D61" i="68"/>
  <c r="E61" i="68"/>
  <c r="F61" i="68"/>
  <c r="G61" i="68"/>
  <c r="C61" i="68"/>
  <c r="C53" i="68"/>
  <c r="D53" i="68"/>
  <c r="E53" i="68"/>
  <c r="F53" i="68"/>
  <c r="G53" i="68"/>
  <c r="C55" i="68"/>
  <c r="D55" i="68"/>
  <c r="E55" i="68"/>
  <c r="F55" i="68"/>
  <c r="G55" i="68"/>
  <c r="D52" i="68"/>
  <c r="E52" i="68"/>
  <c r="F52" i="68"/>
  <c r="G52" i="68"/>
  <c r="C52" i="68"/>
  <c r="C50" i="68"/>
  <c r="D50" i="68"/>
  <c r="E50" i="68"/>
  <c r="F50" i="68"/>
  <c r="G50" i="68"/>
  <c r="E49" i="68"/>
  <c r="F49" i="68"/>
  <c r="G49" i="68"/>
  <c r="D49" i="68"/>
  <c r="D44" i="68"/>
  <c r="E44" i="68"/>
  <c r="F44" i="68"/>
  <c r="C44" i="68"/>
  <c r="C39" i="68"/>
  <c r="D39" i="68"/>
  <c r="E39" i="68"/>
  <c r="F39" i="68"/>
  <c r="G39" i="68"/>
  <c r="C40" i="68"/>
  <c r="D40" i="68"/>
  <c r="E40" i="68"/>
  <c r="F40" i="68"/>
  <c r="G40" i="68"/>
  <c r="D38" i="68"/>
  <c r="E38" i="68"/>
  <c r="F38" i="68"/>
  <c r="G38" i="68"/>
  <c r="C38" i="68"/>
  <c r="C30" i="68"/>
  <c r="D30" i="68"/>
  <c r="E30" i="68"/>
  <c r="F30" i="68"/>
  <c r="G30" i="68"/>
  <c r="C32" i="68"/>
  <c r="D32" i="68"/>
  <c r="E32" i="68"/>
  <c r="F32" i="68"/>
  <c r="G32" i="68"/>
  <c r="D29" i="68"/>
  <c r="E29" i="68"/>
  <c r="F29" i="68"/>
  <c r="G29" i="68"/>
  <c r="C29" i="68"/>
  <c r="C27" i="68"/>
  <c r="D27" i="68"/>
  <c r="E27" i="68"/>
  <c r="F27" i="68"/>
  <c r="D26" i="68"/>
  <c r="E26" i="68"/>
  <c r="F26" i="68"/>
  <c r="G27" i="68"/>
  <c r="G26" i="68"/>
  <c r="E142" i="65"/>
  <c r="D143" i="65"/>
  <c r="E143" i="65"/>
  <c r="F143" i="65"/>
  <c r="G143" i="65"/>
  <c r="H143" i="65"/>
  <c r="D144" i="65"/>
  <c r="E144" i="65"/>
  <c r="F144" i="65"/>
  <c r="G144" i="65"/>
  <c r="H144" i="65"/>
  <c r="D145" i="65"/>
  <c r="E145" i="65"/>
  <c r="F145" i="65"/>
  <c r="G145" i="65"/>
  <c r="H145" i="65"/>
  <c r="D146" i="65"/>
  <c r="E146" i="65"/>
  <c r="F146" i="65"/>
  <c r="G146" i="65"/>
  <c r="H146" i="65"/>
  <c r="D147" i="65"/>
  <c r="E147" i="65"/>
  <c r="F147" i="65"/>
  <c r="G147" i="65"/>
  <c r="H147" i="65"/>
  <c r="D148" i="65"/>
  <c r="E148" i="65"/>
  <c r="F148" i="65"/>
  <c r="G148" i="65"/>
  <c r="H148" i="65"/>
  <c r="D149" i="65"/>
  <c r="E149" i="65"/>
  <c r="F149" i="65"/>
  <c r="G149" i="65"/>
  <c r="H149" i="65"/>
  <c r="D150" i="65"/>
  <c r="E150" i="65"/>
  <c r="F150" i="65"/>
  <c r="G150" i="65"/>
  <c r="H150" i="65"/>
  <c r="D151" i="65"/>
  <c r="E151" i="65"/>
  <c r="F151" i="65"/>
  <c r="G151" i="65"/>
  <c r="H151" i="65"/>
  <c r="D152" i="65"/>
  <c r="E152" i="65"/>
  <c r="F152" i="65"/>
  <c r="G152" i="65"/>
  <c r="H152" i="65"/>
  <c r="D153" i="65"/>
  <c r="E153" i="65"/>
  <c r="F153" i="65"/>
  <c r="G153" i="65"/>
  <c r="H153" i="65"/>
  <c r="D154" i="65"/>
  <c r="E154" i="65"/>
  <c r="F154" i="65"/>
  <c r="G154" i="65"/>
  <c r="H154" i="65"/>
  <c r="D155" i="65"/>
  <c r="E155" i="65"/>
  <c r="F155" i="65"/>
  <c r="G155" i="65"/>
  <c r="H155" i="65"/>
  <c r="D156" i="65"/>
  <c r="E156" i="65"/>
  <c r="F156" i="65"/>
  <c r="G156" i="65"/>
  <c r="H156" i="65"/>
  <c r="D157" i="65"/>
  <c r="E157" i="65"/>
  <c r="F157" i="65"/>
  <c r="G157" i="65"/>
  <c r="H157" i="65"/>
  <c r="F142" i="65"/>
  <c r="G142" i="65"/>
  <c r="H142" i="65"/>
  <c r="D142" i="65"/>
  <c r="E125" i="65"/>
  <c r="D126" i="65"/>
  <c r="E126" i="65"/>
  <c r="F126" i="65"/>
  <c r="G126" i="65"/>
  <c r="H126" i="65"/>
  <c r="D127" i="65"/>
  <c r="E127" i="65"/>
  <c r="F127" i="65"/>
  <c r="G127" i="65"/>
  <c r="H127" i="65"/>
  <c r="D128" i="65"/>
  <c r="E128" i="65"/>
  <c r="F128" i="65"/>
  <c r="G128" i="65"/>
  <c r="H128" i="65"/>
  <c r="D129" i="65"/>
  <c r="E129" i="65"/>
  <c r="F129" i="65"/>
  <c r="G129" i="65"/>
  <c r="H129" i="65"/>
  <c r="D130" i="65"/>
  <c r="E130" i="65"/>
  <c r="F130" i="65"/>
  <c r="G130" i="65"/>
  <c r="H130" i="65"/>
  <c r="D131" i="65"/>
  <c r="E131" i="65"/>
  <c r="F131" i="65"/>
  <c r="G131" i="65"/>
  <c r="H131" i="65"/>
  <c r="D132" i="65"/>
  <c r="E132" i="65"/>
  <c r="F132" i="65"/>
  <c r="G132" i="65"/>
  <c r="H132" i="65"/>
  <c r="D133" i="65"/>
  <c r="E133" i="65"/>
  <c r="F133" i="65"/>
  <c r="G133" i="65"/>
  <c r="H133" i="65"/>
  <c r="D134" i="65"/>
  <c r="E134" i="65"/>
  <c r="F134" i="65"/>
  <c r="G134" i="65"/>
  <c r="H134" i="65"/>
  <c r="D135" i="65"/>
  <c r="E135" i="65"/>
  <c r="F135" i="65"/>
  <c r="G135" i="65"/>
  <c r="H135" i="65"/>
  <c r="D136" i="65"/>
  <c r="E136" i="65"/>
  <c r="F136" i="65"/>
  <c r="G136" i="65"/>
  <c r="H136" i="65"/>
  <c r="D137" i="65"/>
  <c r="E137" i="65"/>
  <c r="F137" i="65"/>
  <c r="G137" i="65"/>
  <c r="H137" i="65"/>
  <c r="D138" i="65"/>
  <c r="E138" i="65"/>
  <c r="F138" i="65"/>
  <c r="G138" i="65"/>
  <c r="H138" i="65"/>
  <c r="D139" i="65"/>
  <c r="E139" i="65"/>
  <c r="F139" i="65"/>
  <c r="G139" i="65"/>
  <c r="H139" i="65"/>
  <c r="D140" i="65"/>
  <c r="E140" i="65"/>
  <c r="F140" i="65"/>
  <c r="G140" i="65"/>
  <c r="H140" i="65"/>
  <c r="F125" i="65"/>
  <c r="G125" i="65"/>
  <c r="H125" i="65"/>
  <c r="D125" i="65"/>
  <c r="D108" i="65"/>
  <c r="D109" i="65"/>
  <c r="D110" i="65"/>
  <c r="D111" i="65"/>
  <c r="D112" i="65"/>
  <c r="E109" i="65"/>
  <c r="F109" i="65"/>
  <c r="G109" i="65"/>
  <c r="H109" i="65"/>
  <c r="E110" i="65"/>
  <c r="F110" i="65"/>
  <c r="G110" i="65"/>
  <c r="H110" i="65"/>
  <c r="E111" i="65"/>
  <c r="F111" i="65"/>
  <c r="G111" i="65"/>
  <c r="H111" i="65"/>
  <c r="E112" i="65"/>
  <c r="F112" i="65"/>
  <c r="G112" i="65"/>
  <c r="H112" i="65"/>
  <c r="D113" i="65"/>
  <c r="E113" i="65"/>
  <c r="F113" i="65"/>
  <c r="G113" i="65"/>
  <c r="H113" i="65"/>
  <c r="D114" i="65"/>
  <c r="E114" i="65"/>
  <c r="F114" i="65"/>
  <c r="G114" i="65"/>
  <c r="H114" i="65"/>
  <c r="D115" i="65"/>
  <c r="E115" i="65"/>
  <c r="F115" i="65"/>
  <c r="G115" i="65"/>
  <c r="H115" i="65"/>
  <c r="D116" i="65"/>
  <c r="E116" i="65"/>
  <c r="F116" i="65"/>
  <c r="G116" i="65"/>
  <c r="H116" i="65"/>
  <c r="D117" i="65"/>
  <c r="E117" i="65"/>
  <c r="F117" i="65"/>
  <c r="G117" i="65"/>
  <c r="H117" i="65"/>
  <c r="D118" i="65"/>
  <c r="E118" i="65"/>
  <c r="F118" i="65"/>
  <c r="G118" i="65"/>
  <c r="H118" i="65"/>
  <c r="D119" i="65"/>
  <c r="E119" i="65"/>
  <c r="F119" i="65"/>
  <c r="G119" i="65"/>
  <c r="H119" i="65"/>
  <c r="D120" i="65"/>
  <c r="E120" i="65"/>
  <c r="F120" i="65"/>
  <c r="G120" i="65"/>
  <c r="H120" i="65"/>
  <c r="D121" i="65"/>
  <c r="E121" i="65"/>
  <c r="F121" i="65"/>
  <c r="G121" i="65"/>
  <c r="H121" i="65"/>
  <c r="D122" i="65"/>
  <c r="E122" i="65"/>
  <c r="F122" i="65"/>
  <c r="G122" i="65"/>
  <c r="H122" i="65"/>
  <c r="D123" i="65"/>
  <c r="E123" i="65"/>
  <c r="F123" i="65"/>
  <c r="G123" i="65"/>
  <c r="H123" i="65"/>
  <c r="E108" i="65"/>
  <c r="F108" i="65"/>
  <c r="G108" i="65"/>
  <c r="H108" i="65"/>
  <c r="D91" i="65"/>
  <c r="D92" i="65"/>
  <c r="D93" i="65"/>
  <c r="D94" i="65"/>
  <c r="D95" i="65"/>
  <c r="D96" i="65"/>
  <c r="D97" i="65"/>
  <c r="D98" i="65"/>
  <c r="D99" i="65"/>
  <c r="D100" i="65"/>
  <c r="D101" i="65"/>
  <c r="D102" i="65"/>
  <c r="D103" i="65"/>
  <c r="D104" i="65"/>
  <c r="D89" i="65"/>
  <c r="D90" i="65"/>
  <c r="E89" i="65"/>
  <c r="F89" i="65"/>
  <c r="G89" i="65"/>
  <c r="H89" i="65"/>
  <c r="E104" i="65"/>
  <c r="F104" i="65"/>
  <c r="G104" i="65"/>
  <c r="H104" i="65"/>
  <c r="E90" i="65"/>
  <c r="F90" i="65"/>
  <c r="G90" i="65"/>
  <c r="H90" i="65"/>
  <c r="E91" i="65"/>
  <c r="F91" i="65"/>
  <c r="G91" i="65"/>
  <c r="H91" i="65"/>
  <c r="E92" i="65"/>
  <c r="F92" i="65"/>
  <c r="G92" i="65"/>
  <c r="H92" i="65"/>
  <c r="E93" i="65"/>
  <c r="F93" i="65"/>
  <c r="G93" i="65"/>
  <c r="H93" i="65"/>
  <c r="E94" i="65"/>
  <c r="F94" i="65"/>
  <c r="G94" i="65"/>
  <c r="H94" i="65"/>
  <c r="E95" i="65"/>
  <c r="F95" i="65"/>
  <c r="G95" i="65"/>
  <c r="H95" i="65"/>
  <c r="E96" i="65"/>
  <c r="F96" i="65"/>
  <c r="G96" i="65"/>
  <c r="H96" i="65"/>
  <c r="E97" i="65"/>
  <c r="F97" i="65"/>
  <c r="G97" i="65"/>
  <c r="H97" i="65"/>
  <c r="E98" i="65"/>
  <c r="F98" i="65"/>
  <c r="G98" i="65"/>
  <c r="H98" i="65"/>
  <c r="E99" i="65"/>
  <c r="F99" i="65"/>
  <c r="G99" i="65"/>
  <c r="H99" i="65"/>
  <c r="E100" i="65"/>
  <c r="F100" i="65"/>
  <c r="G100" i="65"/>
  <c r="H100" i="65"/>
  <c r="E101" i="65"/>
  <c r="F101" i="65"/>
  <c r="G101" i="65"/>
  <c r="H101" i="65"/>
  <c r="E102" i="65"/>
  <c r="F102" i="65"/>
  <c r="G102" i="65"/>
  <c r="H102" i="65"/>
  <c r="E103" i="65"/>
  <c r="F103" i="65"/>
  <c r="G103" i="65"/>
  <c r="H103" i="65"/>
  <c r="D73" i="65"/>
  <c r="D74" i="65"/>
  <c r="D75" i="65"/>
  <c r="D76" i="65"/>
  <c r="D77" i="65"/>
  <c r="D78" i="65"/>
  <c r="D79" i="65"/>
  <c r="D80" i="65"/>
  <c r="D81" i="65"/>
  <c r="D82" i="65"/>
  <c r="D83" i="65"/>
  <c r="D84" i="65"/>
  <c r="D85" i="65"/>
  <c r="D86" i="65"/>
  <c r="D87" i="65"/>
  <c r="E72" i="65"/>
  <c r="F72" i="65"/>
  <c r="G72" i="65"/>
  <c r="H72" i="65"/>
  <c r="E73" i="65"/>
  <c r="F73" i="65"/>
  <c r="G73" i="65"/>
  <c r="H73" i="65"/>
  <c r="E74" i="65"/>
  <c r="F74" i="65"/>
  <c r="G74" i="65"/>
  <c r="H74" i="65"/>
  <c r="E75" i="65"/>
  <c r="F75" i="65"/>
  <c r="G75" i="65"/>
  <c r="H75" i="65"/>
  <c r="E76" i="65"/>
  <c r="F76" i="65"/>
  <c r="G76" i="65"/>
  <c r="H76" i="65"/>
  <c r="E77" i="65"/>
  <c r="F77" i="65"/>
  <c r="G77" i="65"/>
  <c r="H77" i="65"/>
  <c r="E78" i="65"/>
  <c r="F78" i="65"/>
  <c r="G78" i="65"/>
  <c r="H78" i="65"/>
  <c r="E79" i="65"/>
  <c r="F79" i="65"/>
  <c r="G79" i="65"/>
  <c r="H79" i="65"/>
  <c r="E80" i="65"/>
  <c r="F80" i="65"/>
  <c r="G80" i="65"/>
  <c r="H80" i="65"/>
  <c r="E81" i="65"/>
  <c r="F81" i="65"/>
  <c r="G81" i="65"/>
  <c r="H81" i="65"/>
  <c r="E82" i="65"/>
  <c r="F82" i="65"/>
  <c r="G82" i="65"/>
  <c r="H82" i="65"/>
  <c r="E83" i="65"/>
  <c r="F83" i="65"/>
  <c r="G83" i="65"/>
  <c r="H83" i="65"/>
  <c r="E84" i="65"/>
  <c r="F84" i="65"/>
  <c r="G84" i="65"/>
  <c r="H84" i="65"/>
  <c r="E85" i="65"/>
  <c r="F85" i="65"/>
  <c r="G85" i="65"/>
  <c r="H85" i="65"/>
  <c r="E86" i="65"/>
  <c r="F86" i="65"/>
  <c r="G86" i="65"/>
  <c r="H86" i="65"/>
  <c r="E87" i="65"/>
  <c r="F87" i="65"/>
  <c r="G87" i="65"/>
  <c r="H87" i="65"/>
  <c r="D72" i="65"/>
  <c r="D56" i="65"/>
  <c r="E56" i="65"/>
  <c r="F56" i="65"/>
  <c r="G56" i="65"/>
  <c r="H56" i="65"/>
  <c r="D57" i="65"/>
  <c r="E57" i="65"/>
  <c r="F57" i="65"/>
  <c r="G57" i="65"/>
  <c r="H57" i="65"/>
  <c r="D58" i="65"/>
  <c r="E58" i="65"/>
  <c r="F58" i="65"/>
  <c r="G58" i="65"/>
  <c r="H58" i="65"/>
  <c r="D59" i="65"/>
  <c r="E59" i="65"/>
  <c r="F59" i="65"/>
  <c r="G59" i="65"/>
  <c r="H59" i="65"/>
  <c r="D60" i="65"/>
  <c r="E60" i="65"/>
  <c r="F60" i="65"/>
  <c r="G60" i="65"/>
  <c r="H60" i="65"/>
  <c r="D61" i="65"/>
  <c r="E61" i="65"/>
  <c r="F61" i="65"/>
  <c r="G61" i="65"/>
  <c r="H61" i="65"/>
  <c r="D62" i="65"/>
  <c r="E62" i="65"/>
  <c r="F62" i="65"/>
  <c r="G62" i="65"/>
  <c r="H62" i="65"/>
  <c r="D63" i="65"/>
  <c r="E63" i="65"/>
  <c r="F63" i="65"/>
  <c r="G63" i="65"/>
  <c r="H63" i="65"/>
  <c r="D64" i="65"/>
  <c r="E64" i="65"/>
  <c r="F64" i="65"/>
  <c r="G64" i="65"/>
  <c r="H64" i="65"/>
  <c r="D65" i="65"/>
  <c r="E65" i="65"/>
  <c r="F65" i="65"/>
  <c r="G65" i="65"/>
  <c r="H65" i="65"/>
  <c r="D66" i="65"/>
  <c r="E66" i="65"/>
  <c r="F66" i="65"/>
  <c r="G66" i="65"/>
  <c r="H66" i="65"/>
  <c r="D67" i="65"/>
  <c r="E67" i="65"/>
  <c r="F67" i="65"/>
  <c r="G67" i="65"/>
  <c r="H67" i="65"/>
  <c r="D68" i="65"/>
  <c r="E68" i="65"/>
  <c r="F68" i="65"/>
  <c r="G68" i="65"/>
  <c r="H68" i="65"/>
  <c r="D69" i="65"/>
  <c r="E69" i="65"/>
  <c r="F69" i="65"/>
  <c r="G69" i="65"/>
  <c r="H69" i="65"/>
  <c r="D70" i="65"/>
  <c r="E70" i="65"/>
  <c r="F70" i="65"/>
  <c r="G70" i="65"/>
  <c r="H70" i="65"/>
  <c r="E55" i="65"/>
  <c r="F55" i="65"/>
  <c r="G55" i="65"/>
  <c r="H55" i="65"/>
  <c r="D55" i="65"/>
  <c r="E32" i="21" l="1"/>
  <c r="D5" i="65"/>
  <c r="C35" i="4"/>
  <c r="D23" i="4"/>
  <c r="E23" i="4"/>
  <c r="F23" i="4"/>
  <c r="C23" i="4"/>
  <c r="C1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I2" i="2" s="1"/>
  <c r="C33" i="1"/>
  <c r="G9" i="5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/>
  <c r="A22" i="2" s="1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I22" i="2" s="1"/>
  <c r="G23" i="2"/>
  <c r="H23" i="2"/>
  <c r="G24" i="2"/>
  <c r="H24" i="2"/>
  <c r="G25" i="2"/>
  <c r="H25" i="2"/>
  <c r="G26" i="2"/>
  <c r="H26" i="2"/>
  <c r="G27" i="2"/>
  <c r="H27" i="2"/>
  <c r="I27" i="2" s="1"/>
  <c r="G28" i="2"/>
  <c r="H28" i="2"/>
  <c r="G29" i="2"/>
  <c r="H29" i="2"/>
  <c r="G30" i="2"/>
  <c r="H30" i="2"/>
  <c r="G31" i="2"/>
  <c r="H31" i="2"/>
  <c r="G32" i="2"/>
  <c r="H32" i="2"/>
  <c r="I32" i="2" s="1"/>
  <c r="G33" i="2"/>
  <c r="H33" i="2"/>
  <c r="G34" i="2"/>
  <c r="H34" i="2"/>
  <c r="I34" i="2" s="1"/>
  <c r="G35" i="2"/>
  <c r="H35" i="2"/>
  <c r="G36" i="2"/>
  <c r="H36" i="2"/>
  <c r="I36" i="2" s="1"/>
  <c r="G37" i="2"/>
  <c r="H37" i="2"/>
  <c r="G38" i="2"/>
  <c r="H38" i="2"/>
  <c r="I38" i="2" s="1"/>
  <c r="G39" i="2"/>
  <c r="H39" i="2"/>
  <c r="G40" i="2"/>
  <c r="H40" i="2"/>
  <c r="I18" i="21"/>
  <c r="J18" i="21"/>
  <c r="K18" i="21"/>
  <c r="H18" i="21"/>
  <c r="K17" i="21"/>
  <c r="J17" i="21"/>
  <c r="I17" i="21"/>
  <c r="H17" i="21"/>
  <c r="E10" i="21"/>
  <c r="F10" i="21"/>
  <c r="G10" i="21"/>
  <c r="D10" i="21"/>
  <c r="I22" i="21"/>
  <c r="J22" i="21"/>
  <c r="K22" i="21"/>
  <c r="H22" i="21"/>
  <c r="F6" i="21"/>
  <c r="G6" i="21"/>
  <c r="E6" i="21"/>
  <c r="F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I7" i="2" s="1"/>
  <c r="H8" i="2"/>
  <c r="H9" i="2"/>
  <c r="H10" i="2"/>
  <c r="H11" i="2"/>
  <c r="I11" i="2" s="1"/>
  <c r="H12" i="2"/>
  <c r="H13" i="2"/>
  <c r="I13" i="2" s="1"/>
  <c r="H14" i="2"/>
  <c r="H15" i="2"/>
  <c r="C20" i="1"/>
  <c r="G3" i="2"/>
  <c r="G4" i="2"/>
  <c r="I4" i="2" s="1"/>
  <c r="G5" i="2"/>
  <c r="G6" i="2"/>
  <c r="G7" i="2"/>
  <c r="G8" i="2"/>
  <c r="G9" i="2"/>
  <c r="G10" i="2"/>
  <c r="G11" i="2"/>
  <c r="G12" i="2"/>
  <c r="G13" i="2"/>
  <c r="G14" i="2"/>
  <c r="G15" i="2"/>
  <c r="G2" i="2"/>
  <c r="I8" i="2" l="1"/>
  <c r="A23" i="2"/>
  <c r="A35" i="2"/>
  <c r="I3" i="2"/>
  <c r="A20" i="2"/>
  <c r="I30" i="2"/>
  <c r="A28" i="2"/>
  <c r="I18" i="2"/>
  <c r="I12" i="2"/>
  <c r="A32" i="2"/>
  <c r="I26" i="2"/>
  <c r="A17" i="2"/>
  <c r="I24" i="2"/>
  <c r="A30" i="2"/>
  <c r="A19" i="2"/>
  <c r="A26" i="2"/>
  <c r="A25" i="2"/>
  <c r="A33" i="2"/>
  <c r="A37" i="2"/>
  <c r="I39" i="2"/>
  <c r="I23" i="2"/>
  <c r="I19" i="2"/>
  <c r="I6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I5" i="2"/>
  <c r="A38" i="2"/>
  <c r="I10" i="2"/>
  <c r="I37" i="2"/>
  <c r="I29" i="2"/>
  <c r="I25" i="2"/>
  <c r="I21" i="2"/>
  <c r="I17" i="2"/>
  <c r="I15" i="2"/>
  <c r="I9" i="2"/>
  <c r="I35" i="2"/>
  <c r="I31" i="2"/>
  <c r="I14" i="2"/>
  <c r="I33" i="2"/>
  <c r="I40" i="2"/>
  <c r="I28" i="2"/>
  <c r="I20" i="2"/>
  <c r="I16" i="2"/>
  <c r="A27" i="2"/>
  <c r="A36" i="2"/>
  <c r="A16" i="2"/>
  <c r="A31" i="2"/>
  <c r="A40" i="2"/>
  <c r="A18" i="2"/>
  <c r="A39" i="2"/>
  <c r="A21" i="2"/>
  <c r="A34" i="2"/>
  <c r="A24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31F76A65-E5A2-47C4-A162-C54ACF184552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9E527127-D6B7-4D77-B8A2-BD358149B03E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Cost per person per year, or per pregnancy</t>
        </r>
      </text>
    </comment>
    <comment ref="D28" authorId="0" shapeId="0" xr:uid="{45C31D4B-B2D2-4CE5-823A-7960E2FD7572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1" authorId="0" shapeId="0" xr:uid="{E53B9EC2-42D2-4496-B41F-EACF1EAD1DAB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8" authorId="0" shapeId="0" xr:uid="{697269DF-FE8D-41C3-B428-312F42DC661F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89" authorId="0" shapeId="0" xr:uid="{5908CA99-F1E4-42FF-8470-54CE0B811DA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142" authorId="0" shapeId="0" xr:uid="{4B182B4D-FF1A-4874-81DB-D2F500281F9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29" authorId="0" shapeId="0" xr:uid="{ADC9080D-01FE-4CC5-B33D-F4697004F95A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30" authorId="0" shapeId="0" xr:uid="{0EB42B00-FE3E-4EC5-BFC7-BDF1DBAB0415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52" authorId="0" shapeId="0" xr:uid="{2E8D34DC-F1C5-474D-9972-306B2877C3A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53" authorId="0" shapeId="0" xr:uid="{E2BF3B39-A7E8-43C5-8E71-8BFA5F2E2437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<sst xmlns="http://schemas.openxmlformats.org/spreadsheetml/2006/main" count="2093" uniqueCount="338">
  <si>
    <t>Meningitis</t>
  </si>
  <si>
    <t>Malaria</t>
  </si>
  <si>
    <t>Sepsis</t>
  </si>
  <si>
    <t>MAM</t>
  </si>
  <si>
    <t>Field</t>
  </si>
  <si>
    <t>x</t>
  </si>
  <si>
    <t>Neonatal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</si>
  <si>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</si>
  <si>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</si>
  <si>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</si>
  <si>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</si>
  <si>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</si>
  <si>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</si>
  <si>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</si>
  <si>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</si>
  <si>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</si>
  <si>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</si>
  <si>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</si>
  <si>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</si>
  <si>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</si>
  <si>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</si>
  <si>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</si>
  <si>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</si>
  <si>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</si>
  <si>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</si>
  <si>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</si>
  <si>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</si>
  <si>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</si>
  <si>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</si>
  <si>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</si>
  <si>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</si>
  <si>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</si>
  <si>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</si>
  <si>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</si>
  <si>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</si>
  <si>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</si>
  <si>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</si>
  <si>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</si>
  <si>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</si>
  <si>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</si>
  <si>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</si>
  <si>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</si>
  <si>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</si>
  <si>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</si>
  <si>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</si>
  <si>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</si>
  <si>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</si>
  <si>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</si>
  <si>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</si>
  <si>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</si>
  <si>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</si>
  <si>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</si>
  <si>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</si>
  <si>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</si>
  <si>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</si>
  <si>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</si>
  <si>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</si>
  <si>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</si>
  <si>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</si>
  <si>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</si>
  <si>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</si>
  <si>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</si>
  <si>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</si>
  <si>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</si>
  <si>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</si>
  <si>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</si>
  <si>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Mujeres en edad reproductiva no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</si>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</sst>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  <numFmt numFmtId="168" formatCode="0.0"/>
  </numFmts>
  <fonts count="2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19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8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10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/>
    <xf numFmtId="165" fontId="4" fillId="0" borderId="0" xfId="0" applyNumberFormat="1" applyFo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4" fillId="0" borderId="0" xfId="725"/>
    <xf numFmtId="0" fontId="15" fillId="0" borderId="0" xfId="725" applyFont="1"/>
    <xf numFmtId="0" fontId="8" fillId="0" borderId="0" xfId="725" applyFont="1"/>
    <xf numFmtId="0" fontId="16" fillId="0" borderId="0" xfId="0" applyFont="1" applyAlignment="1">
      <alignment horizontal="right"/>
    </xf>
    <xf numFmtId="0" fontId="3" fillId="0" borderId="0" xfId="725" applyFont="1"/>
    <xf numFmtId="0" fontId="4" fillId="3" borderId="2" xfId="725" applyFill="1" applyBorder="1"/>
    <xf numFmtId="0" fontId="4" fillId="3" borderId="3" xfId="725" applyFill="1" applyBorder="1"/>
    <xf numFmtId="0" fontId="4" fillId="0" borderId="2" xfId="725" applyBorder="1"/>
    <xf numFmtId="167" fontId="4" fillId="2" borderId="1" xfId="725" applyNumberFormat="1" applyFill="1" applyBorder="1" applyAlignment="1">
      <alignment horizontal="right" vertical="center"/>
    </xf>
    <xf numFmtId="0" fontId="8" fillId="0" borderId="6" xfId="725" applyFont="1" applyBorder="1"/>
    <xf numFmtId="0" fontId="8" fillId="0" borderId="5" xfId="725" applyFont="1" applyBorder="1"/>
    <xf numFmtId="0" fontId="8" fillId="0" borderId="1" xfId="725" applyFont="1" applyBorder="1"/>
    <xf numFmtId="0" fontId="3" fillId="0" borderId="0" xfId="726" applyFont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/>
    <xf numFmtId="0" fontId="1" fillId="0" borderId="0" xfId="726"/>
    <xf numFmtId="0" fontId="8" fillId="0" borderId="0" xfId="726" applyFont="1"/>
    <xf numFmtId="167" fontId="19" fillId="3" borderId="4" xfId="725" applyNumberFormat="1" applyFont="1" applyFill="1" applyBorder="1"/>
    <xf numFmtId="0" fontId="4" fillId="0" borderId="0" xfId="725" applyAlignment="1">
      <alignment horizontal="right"/>
    </xf>
    <xf numFmtId="0" fontId="20" fillId="0" borderId="0" xfId="0" applyFont="1"/>
    <xf numFmtId="0" fontId="8" fillId="0" borderId="2" xfId="725" applyFont="1" applyBorder="1"/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ill="1" applyBorder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Protection="1">
      <protection locked="0"/>
    </xf>
    <xf numFmtId="2" fontId="3" fillId="2" borderId="1" xfId="725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726" applyFont="1" applyAlignment="1" applyProtection="1">
      <alignment horizontal="right"/>
      <protection locked="0"/>
    </xf>
    <xf numFmtId="0" fontId="4" fillId="0" borderId="0" xfId="725" applyProtection="1">
      <protection locked="0"/>
    </xf>
    <xf numFmtId="0" fontId="0" fillId="0" borderId="0" xfId="0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/>
    <xf numFmtId="0" fontId="3" fillId="0" borderId="0" xfId="725" applyFont="1" applyAlignment="1">
      <alignment horizontal="right"/>
    </xf>
    <xf numFmtId="9" fontId="3" fillId="0" borderId="0" xfId="726" applyNumberFormat="1" applyFont="1" applyAlignment="1">
      <alignment horizontal="right"/>
    </xf>
    <xf numFmtId="1" fontId="25" fillId="0" borderId="7" xfId="725" applyNumberFormat="1" applyFont="1" applyBorder="1"/>
    <xf numFmtId="2" fontId="4" fillId="0" borderId="0" xfId="725" applyNumberFormat="1"/>
    <xf numFmtId="0" fontId="8" fillId="0" borderId="0" xfId="725" applyFont="1" applyAlignment="1">
      <alignment horizontal="center" vertical="center"/>
    </xf>
    <xf numFmtId="0" fontId="8" fillId="4" borderId="0" xfId="725" applyFont="1" applyFill="1"/>
    <xf numFmtId="0" fontId="8" fillId="5" borderId="0" xfId="725" applyFont="1" applyFill="1"/>
    <xf numFmtId="0" fontId="4" fillId="5" borderId="0" xfId="725" applyFill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Alignment="1">
      <alignment horizontal="right" vertical="center" wrapText="1"/>
    </xf>
    <xf numFmtId="2" fontId="3" fillId="0" borderId="0" xfId="725" applyNumberFormat="1" applyFont="1" applyAlignment="1">
      <alignment horizontal="right" vertical="center" wrapText="1"/>
    </xf>
    <xf numFmtId="1" fontId="4" fillId="0" borderId="0" xfId="725" applyNumberFormat="1"/>
    <xf numFmtId="1" fontId="4" fillId="5" borderId="0" xfId="725" applyNumberFormat="1" applyFill="1"/>
    <xf numFmtId="2" fontId="4" fillId="5" borderId="0" xfId="725" applyNumberFormat="1" applyFill="1"/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/>
    <xf numFmtId="0" fontId="20" fillId="0" borderId="0" xfId="725" applyFont="1"/>
    <xf numFmtId="0" fontId="20" fillId="0" borderId="0" xfId="725" applyFont="1" applyAlignment="1">
      <alignment horizontal="right" wrapText="1"/>
    </xf>
    <xf numFmtId="1" fontId="20" fillId="0" borderId="0" xfId="725" applyNumberFormat="1" applyFont="1"/>
    <xf numFmtId="0" fontId="16" fillId="0" borderId="0" xfId="725" applyFont="1" applyAlignment="1">
      <alignment horizontal="right" wrapText="1"/>
    </xf>
    <xf numFmtId="0" fontId="16" fillId="0" borderId="0" xfId="725" applyFont="1"/>
    <xf numFmtId="166" fontId="4" fillId="0" borderId="0" xfId="725" applyNumberFormat="1"/>
    <xf numFmtId="1" fontId="26" fillId="0" borderId="0" xfId="726" applyNumberFormat="1" applyFont="1"/>
    <xf numFmtId="1" fontId="9" fillId="0" borderId="0" xfId="726" applyNumberFormat="1" applyFont="1" applyAlignment="1">
      <alignment horizontal="center"/>
    </xf>
    <xf numFmtId="0" fontId="9" fillId="0" borderId="0" xfId="725" applyFont="1"/>
    <xf numFmtId="1" fontId="9" fillId="3" borderId="1" xfId="725" applyNumberFormat="1" applyFont="1" applyFill="1" applyBorder="1" applyProtection="1">
      <protection locked="0"/>
    </xf>
    <xf numFmtId="2" fontId="9" fillId="3" borderId="1" xfId="725" applyNumberFormat="1" applyFont="1" applyFill="1" applyBorder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168" fontId="9" fillId="3" borderId="1" xfId="727" applyNumberFormat="1" applyFont="1" applyFill="1" applyBorder="1" applyAlignment="1" applyProtection="1">
      <alignment horizontal="right"/>
      <protection locked="0"/>
    </xf>
    <xf numFmtId="0" fontId="8" fillId="6" borderId="0" xfId="725" applyFont="1" applyFill="1"/>
    <xf numFmtId="0" fontId="4" fillId="6" borderId="0" xfId="725" applyFill="1"/>
    <xf numFmtId="1" fontId="4" fillId="6" borderId="0" xfId="725" applyNumberFormat="1" applyFill="1"/>
    <xf numFmtId="2" fontId="4" fillId="6" borderId="0" xfId="725" applyNumberFormat="1" applyFill="1"/>
    <xf numFmtId="0" fontId="2" fillId="6" borderId="0" xfId="726" applyFont="1" applyFill="1" applyAlignment="1">
      <alignment horizontal="left"/>
    </xf>
    <xf numFmtId="0" fontId="3" fillId="6" borderId="0" xfId="726" applyFont="1" applyFill="1" applyAlignment="1">
      <alignment horizontal="right"/>
    </xf>
    <xf numFmtId="9" fontId="9" fillId="3" borderId="1" xfId="10" applyFont="1" applyFill="1" applyBorder="1" applyAlignment="1" applyProtection="1"/>
    <xf numFmtId="9" fontId="9" fillId="3" borderId="1" xfId="10" applyFont="1" applyFill="1" applyBorder="1" applyAlignment="1" applyProtection="1">
      <alignment horizontal="right"/>
    </xf>
    <xf numFmtId="167" fontId="9" fillId="3" borderId="1" xfId="10" applyNumberFormat="1" applyFont="1" applyFill="1" applyBorder="1" applyAlignment="1" applyProtection="1">
      <alignment horizontal="right"/>
    </xf>
    <xf numFmtId="167" fontId="4" fillId="2" borderId="1" xfId="725" applyNumberFormat="1" applyFill="1" applyBorder="1" applyAlignment="1" applyProtection="1">
      <alignment horizontal="right"/>
      <protection locked="0"/>
    </xf>
    <xf numFmtId="0" fontId="4" fillId="2" borderId="1" xfId="725" applyFill="1" applyBorder="1" applyAlignment="1" applyProtection="1">
      <alignment horizontal="right"/>
      <protection locked="0"/>
    </xf>
    <xf numFmtId="0" fontId="27" fillId="0" borderId="0" xfId="0" applyFont="1" applyAlignment="1">
      <alignment horizontal="right" wrapText="1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omesh/projects/nutrition/inputs/en/demo_demo_inpu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 year population inputs"/>
      <sheetName val="Demographic projections"/>
      <sheetName val="Causes of death"/>
      <sheetName val="Nutritional status distribution"/>
      <sheetName val="Breastfeeding distribution"/>
      <sheetName val="Time trends"/>
      <sheetName val="Economic loss"/>
      <sheetName val="IYCF packages"/>
      <sheetName val="Treatment of SAM"/>
      <sheetName val="Programs cost and coverage"/>
      <sheetName val="Program dependencies"/>
      <sheetName val="Reference programs"/>
      <sheetName val="Incidence of conditions"/>
      <sheetName val="Programs target population"/>
      <sheetName val="Cost curve options"/>
      <sheetName val="Programs family planning"/>
      <sheetName val="Programs impacted population"/>
      <sheetName val="Program risk areas"/>
      <sheetName val="Population risk areas"/>
      <sheetName val="IYCF odds ratios"/>
      <sheetName val="Birth outcome risks"/>
      <sheetName val="Relative risks"/>
      <sheetName val="Odds ratios"/>
      <sheetName val="Programs birth outcomes"/>
      <sheetName val="Programs anaemia"/>
      <sheetName val="Programs wasting"/>
      <sheetName val="Programs for children"/>
      <sheetName val="Programs for PW"/>
    </sheetNames>
    <sheetDataSet>
      <sheetData sheetId="0">
        <row r="3">
          <cell r="C3">
            <v>2017</v>
          </cell>
        </row>
        <row r="4">
          <cell r="C4">
            <v>2030</v>
          </cell>
        </row>
        <row r="8">
          <cell r="C8">
            <v>0.28199999999999997</v>
          </cell>
        </row>
        <row r="9">
          <cell r="C9">
            <v>1</v>
          </cell>
        </row>
        <row r="10">
          <cell r="C10">
            <v>0.23</v>
          </cell>
        </row>
        <row r="11">
          <cell r="C11">
            <v>0.51</v>
          </cell>
        </row>
        <row r="12">
          <cell r="C12">
            <v>0.37</v>
          </cell>
        </row>
        <row r="13">
          <cell r="C13">
            <v>0.221</v>
          </cell>
        </row>
        <row r="17">
          <cell r="C17">
            <v>0.1</v>
          </cell>
        </row>
        <row r="18">
          <cell r="C18">
            <v>0.1</v>
          </cell>
        </row>
        <row r="19">
          <cell r="C19">
            <v>0.8</v>
          </cell>
        </row>
        <row r="41">
          <cell r="C41">
            <v>0.13</v>
          </cell>
        </row>
        <row r="42">
          <cell r="C42">
            <v>22.4</v>
          </cell>
        </row>
        <row r="45">
          <cell r="C45">
            <v>3.1E-2</v>
          </cell>
        </row>
        <row r="46">
          <cell r="C46">
            <v>0.109</v>
          </cell>
        </row>
        <row r="47">
          <cell r="C47">
            <v>0.36499999999999999</v>
          </cell>
        </row>
        <row r="51">
          <cell r="C51">
            <v>1.66</v>
          </cell>
        </row>
        <row r="52">
          <cell r="C52">
            <v>1.66</v>
          </cell>
        </row>
        <row r="53">
          <cell r="C53">
            <v>5.64</v>
          </cell>
        </row>
        <row r="54">
          <cell r="C54">
            <v>5.43</v>
          </cell>
        </row>
        <row r="55">
          <cell r="C55">
            <v>1.91</v>
          </cell>
        </row>
        <row r="58">
          <cell r="C58">
            <v>0.2</v>
          </cell>
        </row>
        <row r="59">
          <cell r="C59">
            <v>0.42</v>
          </cell>
        </row>
      </sheetData>
      <sheetData sheetId="1"/>
      <sheetData sheetId="2"/>
      <sheetData sheetId="3">
        <row r="10">
          <cell r="C10">
            <v>5.3999999999999999E-2</v>
          </cell>
          <cell r="D10">
            <v>5.3999999999999999E-2</v>
          </cell>
          <cell r="E10">
            <v>5.4022564102564105E-2</v>
          </cell>
          <cell r="F10">
            <v>4.2547708138447146E-2</v>
          </cell>
          <cell r="G10">
            <v>2.2330660624019519E-2</v>
          </cell>
        </row>
        <row r="11">
          <cell r="C11">
            <v>0.04</v>
          </cell>
          <cell r="D11">
            <v>0.04</v>
          </cell>
          <cell r="E11">
            <v>1.5725128205128207E-2</v>
          </cell>
          <cell r="F11">
            <v>1.0095416276894293E-2</v>
          </cell>
          <cell r="G11">
            <v>7.3344953808610778E-3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C51" sqref="C51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16384" width="14.42578125" style="8"/>
  </cols>
  <sheetData>
    <row r="1" spans="1:3" ht="15.95" customHeight="1" x14ac:dyDescent="0.2">
      <c r="A1" s="1" t="s">
        <v>19</v>
      </c>
      <c r="B1" s="30" t="s">
        <v>4</v>
      </c>
      <c r="C1" s="30" t="s">
        <v>24</v>
      </c>
    </row>
    <row r="2" spans="1:3" ht="15.95" customHeight="1" x14ac:dyDescent="0.2">
      <c r="A2" s="8" t="s">
        <v>55</v>
      </c>
      <c r="B2" s="30"/>
      <c r="C2" s="30"/>
    </row>
    <row r="3" spans="1:3" ht="15.95" customHeight="1" x14ac:dyDescent="0.2">
      <c r="A3" s="1"/>
      <c r="B3" s="5" t="s">
        <v>18</v>
      </c>
      <c r="C3" s="48">
        <v>2017</v>
      </c>
    </row>
    <row r="4" spans="1:3" ht="15.95" customHeight="1" x14ac:dyDescent="0.2">
      <c r="A4" s="1"/>
      <c r="B4" s="5" t="s">
        <v>26</v>
      </c>
      <c r="C4" s="49">
        <v>2030</v>
      </c>
    </row>
    <row r="5" spans="1:3" ht="15.95" customHeight="1" x14ac:dyDescent="0.2">
      <c r="A5" s="1"/>
      <c r="B5" s="30"/>
      <c r="C5" s="30"/>
    </row>
    <row r="6" spans="1:3" ht="15" customHeight="1" x14ac:dyDescent="0.2">
      <c r="A6" s="8" t="s">
        <v>50</v>
      </c>
    </row>
    <row r="7" spans="1:3" ht="15" customHeight="1" x14ac:dyDescent="0.2">
      <c r="B7" s="11" t="s">
        <v>23</v>
      </c>
      <c r="C7" s="50">
        <v>9862402</v>
      </c>
    </row>
    <row r="8" spans="1:3" ht="15" customHeight="1" x14ac:dyDescent="0.2">
      <c r="B8" s="5" t="s">
        <v>44</v>
      </c>
      <c r="C8" s="51">
        <v>0.28199999999999997</v>
      </c>
    </row>
    <row r="9" spans="1:3" ht="15" customHeight="1" x14ac:dyDescent="0.2">
      <c r="B9" s="5" t="s">
        <v>43</v>
      </c>
      <c r="C9" s="52">
        <v>1</v>
      </c>
    </row>
    <row r="10" spans="1:3" ht="15" customHeight="1" x14ac:dyDescent="0.2">
      <c r="B10" s="5" t="s">
        <v>56</v>
      </c>
      <c r="C10" s="52">
        <v>0.23</v>
      </c>
    </row>
    <row r="11" spans="1:3" ht="15" customHeight="1" x14ac:dyDescent="0.2">
      <c r="B11" s="5" t="s">
        <v>49</v>
      </c>
      <c r="C11" s="51">
        <v>0.51</v>
      </c>
    </row>
    <row r="12" spans="1:3" ht="15" customHeight="1" x14ac:dyDescent="0.2">
      <c r="B12" s="5" t="s">
        <v>41</v>
      </c>
      <c r="C12" s="51">
        <v>0.37</v>
      </c>
    </row>
    <row r="13" spans="1:3" ht="15" customHeight="1" x14ac:dyDescent="0.2">
      <c r="B13" s="5" t="s">
        <v>62</v>
      </c>
      <c r="C13" s="51">
        <v>0.221</v>
      </c>
    </row>
    <row r="14" spans="1:3" ht="15" customHeight="1" x14ac:dyDescent="0.2">
      <c r="B14" s="8"/>
    </row>
    <row r="15" spans="1:3" ht="15" customHeight="1" x14ac:dyDescent="0.2">
      <c r="A15" s="8" t="s">
        <v>28</v>
      </c>
      <c r="B15" s="14"/>
      <c r="C15" s="3"/>
    </row>
    <row r="16" spans="1:3" ht="15" customHeight="1" x14ac:dyDescent="0.2">
      <c r="B16" s="5" t="s">
        <v>33</v>
      </c>
      <c r="C16" s="52">
        <v>0.3</v>
      </c>
    </row>
    <row r="17" spans="1:3" ht="15" customHeight="1" x14ac:dyDescent="0.2">
      <c r="B17" s="5" t="s">
        <v>30</v>
      </c>
      <c r="C17" s="52">
        <v>0.1</v>
      </c>
    </row>
    <row r="18" spans="1:3" ht="15" customHeight="1" x14ac:dyDescent="0.2">
      <c r="B18" s="5" t="s">
        <v>31</v>
      </c>
      <c r="C18" s="52">
        <v>0.1</v>
      </c>
    </row>
    <row r="19" spans="1:3" ht="15" customHeight="1" x14ac:dyDescent="0.2">
      <c r="B19" s="5" t="s">
        <v>29</v>
      </c>
      <c r="C19" s="52">
        <v>0.8</v>
      </c>
    </row>
    <row r="20" spans="1:3" ht="15" customHeight="1" x14ac:dyDescent="0.2">
      <c r="B20" s="5" t="s">
        <v>34</v>
      </c>
      <c r="C20" s="112">
        <f>1-frac_rice-frac_wheat-frac_maize</f>
        <v>0</v>
      </c>
    </row>
    <row r="21" spans="1:3" ht="15" customHeight="1" x14ac:dyDescent="0.2">
      <c r="B21" s="8"/>
    </row>
    <row r="22" spans="1:3" ht="15" customHeight="1" x14ac:dyDescent="0.2">
      <c r="A22" s="8" t="s">
        <v>12</v>
      </c>
    </row>
    <row r="23" spans="1:3" ht="15" customHeight="1" x14ac:dyDescent="0.2">
      <c r="B23" s="15" t="s">
        <v>45</v>
      </c>
      <c r="C23" s="52">
        <v>0.127</v>
      </c>
    </row>
    <row r="24" spans="1:3" ht="15" customHeight="1" x14ac:dyDescent="0.2">
      <c r="B24" s="15" t="s">
        <v>46</v>
      </c>
      <c r="C24" s="52">
        <v>0.45200000000000001</v>
      </c>
    </row>
    <row r="25" spans="1:3" ht="15" customHeight="1" x14ac:dyDescent="0.2">
      <c r="B25" s="15" t="s">
        <v>47</v>
      </c>
      <c r="C25" s="52">
        <v>0.33400000000000002</v>
      </c>
    </row>
    <row r="26" spans="1:3" ht="15" customHeight="1" x14ac:dyDescent="0.2">
      <c r="B26" s="15" t="s">
        <v>48</v>
      </c>
      <c r="C26" s="52">
        <v>8.6999999999999994E-2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22</v>
      </c>
      <c r="B28" s="15"/>
      <c r="C28" s="15"/>
    </row>
    <row r="29" spans="1:3" ht="14.25" customHeight="1" x14ac:dyDescent="0.2">
      <c r="B29" s="24" t="s">
        <v>27</v>
      </c>
      <c r="C29" s="53">
        <v>0.20799999999999999</v>
      </c>
    </row>
    <row r="30" spans="1:3" ht="14.25" customHeight="1" x14ac:dyDescent="0.2">
      <c r="B30" s="24" t="s">
        <v>63</v>
      </c>
      <c r="C30" s="53">
        <v>0.63700000000000001</v>
      </c>
    </row>
    <row r="31" spans="1:3" ht="14.25" customHeight="1" x14ac:dyDescent="0.2">
      <c r="B31" s="24" t="s">
        <v>10</v>
      </c>
      <c r="C31" s="53">
        <v>0.11899999999999999</v>
      </c>
    </row>
    <row r="32" spans="1:3" ht="14.25" customHeight="1" x14ac:dyDescent="0.2">
      <c r="B32" s="24" t="s">
        <v>11</v>
      </c>
      <c r="C32" s="53">
        <v>3.5999999999999997E-2</v>
      </c>
    </row>
    <row r="33" spans="1:5" ht="12.75" x14ac:dyDescent="0.2">
      <c r="B33" s="26" t="s">
        <v>60</v>
      </c>
      <c r="C33" s="113">
        <f>SUM(C29:C32)</f>
        <v>1</v>
      </c>
    </row>
    <row r="34" spans="1:5" ht="15" customHeight="1" x14ac:dyDescent="0.2"/>
    <row r="35" spans="1:5" ht="15" customHeight="1" x14ac:dyDescent="0.2">
      <c r="A35" s="4" t="s">
        <v>20</v>
      </c>
    </row>
    <row r="36" spans="1:5" ht="15" customHeight="1" x14ac:dyDescent="0.2">
      <c r="A36" s="8" t="s">
        <v>37</v>
      </c>
      <c r="B36" s="5"/>
    </row>
    <row r="37" spans="1:5" ht="15" customHeight="1" x14ac:dyDescent="0.2">
      <c r="B37" s="11" t="s">
        <v>38</v>
      </c>
      <c r="C37" s="54">
        <v>25</v>
      </c>
    </row>
    <row r="38" spans="1:5" ht="15" customHeight="1" x14ac:dyDescent="0.2">
      <c r="B38" s="11" t="s">
        <v>35</v>
      </c>
      <c r="C38" s="54">
        <v>43</v>
      </c>
      <c r="D38" s="12"/>
      <c r="E38" s="13"/>
    </row>
    <row r="39" spans="1:5" ht="15" customHeight="1" x14ac:dyDescent="0.2">
      <c r="B39" s="11" t="s">
        <v>61</v>
      </c>
      <c r="C39" s="54">
        <v>67</v>
      </c>
      <c r="D39" s="12"/>
      <c r="E39" s="12"/>
    </row>
    <row r="40" spans="1:5" ht="15" customHeight="1" x14ac:dyDescent="0.2">
      <c r="B40" s="11" t="s">
        <v>36</v>
      </c>
      <c r="C40" s="54">
        <v>4.01</v>
      </c>
    </row>
    <row r="41" spans="1:5" ht="15" customHeight="1" x14ac:dyDescent="0.2">
      <c r="B41" s="11" t="s">
        <v>32</v>
      </c>
      <c r="C41" s="52">
        <v>0.13</v>
      </c>
    </row>
    <row r="42" spans="1:5" ht="15" customHeight="1" x14ac:dyDescent="0.2">
      <c r="B42" s="11" t="s">
        <v>57</v>
      </c>
      <c r="C42" s="54">
        <v>22.4</v>
      </c>
    </row>
    <row r="43" spans="1:5" ht="15.75" customHeight="1" x14ac:dyDescent="0.2">
      <c r="D43" s="12"/>
    </row>
    <row r="44" spans="1:5" ht="15.75" customHeight="1" x14ac:dyDescent="0.2">
      <c r="A44" s="8" t="s">
        <v>21</v>
      </c>
      <c r="D44" s="12"/>
    </row>
    <row r="45" spans="1:5" ht="15.75" customHeight="1" x14ac:dyDescent="0.2">
      <c r="B45" s="11" t="s">
        <v>52</v>
      </c>
      <c r="C45" s="52">
        <v>3.1E-2</v>
      </c>
      <c r="D45" s="12"/>
    </row>
    <row r="46" spans="1:5" ht="15.75" customHeight="1" x14ac:dyDescent="0.2">
      <c r="B46" s="11" t="s">
        <v>51</v>
      </c>
      <c r="C46" s="52">
        <v>0.109</v>
      </c>
      <c r="D46" s="12"/>
    </row>
    <row r="47" spans="1:5" ht="15.75" customHeight="1" x14ac:dyDescent="0.2">
      <c r="B47" s="11" t="s">
        <v>59</v>
      </c>
      <c r="C47" s="52">
        <v>0.36499999999999999</v>
      </c>
      <c r="D47" s="12"/>
      <c r="E47" s="13"/>
    </row>
    <row r="48" spans="1:5" ht="15" customHeight="1" x14ac:dyDescent="0.2">
      <c r="B48" s="11" t="s">
        <v>58</v>
      </c>
      <c r="C48" s="112">
        <f>1-term_SGA-preterm_AGA-preterm_SGA</f>
        <v>0.495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25</v>
      </c>
      <c r="D50" s="12"/>
    </row>
    <row r="51" spans="1:4" ht="15.75" customHeight="1" x14ac:dyDescent="0.2">
      <c r="B51" s="11" t="s">
        <v>17</v>
      </c>
      <c r="C51" s="55">
        <v>1.66</v>
      </c>
      <c r="D51" s="12"/>
    </row>
    <row r="52" spans="1:4" ht="15" customHeight="1" x14ac:dyDescent="0.2">
      <c r="B52" s="11" t="s">
        <v>13</v>
      </c>
      <c r="C52" s="55">
        <v>1.66</v>
      </c>
    </row>
    <row r="53" spans="1:4" ht="15.75" customHeight="1" x14ac:dyDescent="0.2">
      <c r="B53" s="11" t="s">
        <v>16</v>
      </c>
      <c r="C53" s="55">
        <v>5.64</v>
      </c>
    </row>
    <row r="54" spans="1:4" ht="15.75" customHeight="1" x14ac:dyDescent="0.2">
      <c r="B54" s="11" t="s">
        <v>14</v>
      </c>
      <c r="C54" s="55">
        <v>5.43</v>
      </c>
    </row>
    <row r="55" spans="1:4" ht="15.75" customHeight="1" x14ac:dyDescent="0.2">
      <c r="B55" s="11" t="s">
        <v>15</v>
      </c>
      <c r="C55" s="55">
        <v>1.91</v>
      </c>
    </row>
    <row r="57" spans="1:4" ht="15.75" customHeight="1" x14ac:dyDescent="0.2">
      <c r="A57" s="8" t="s">
        <v>39</v>
      </c>
    </row>
    <row r="58" spans="1:4" ht="15.75" customHeight="1" x14ac:dyDescent="0.2">
      <c r="B58" s="5" t="s">
        <v>42</v>
      </c>
      <c r="C58" s="51">
        <v>0.2</v>
      </c>
    </row>
    <row r="59" spans="1:4" ht="15.75" customHeight="1" x14ac:dyDescent="0.2">
      <c r="B59" s="11" t="s">
        <v>40</v>
      </c>
      <c r="C59" s="51">
        <v>0.42</v>
      </c>
    </row>
    <row r="60" spans="1:4" ht="15.75" customHeight="1" x14ac:dyDescent="0.2">
      <c r="B60" s="11" t="s">
        <v>54</v>
      </c>
      <c r="C60" s="51">
        <v>4.5999999999999999E-2</v>
      </c>
    </row>
    <row r="61" spans="1:4" ht="15.75" customHeight="1" x14ac:dyDescent="0.2">
      <c r="B61" s="11" t="s">
        <v>53</v>
      </c>
      <c r="C61" s="51">
        <v>1.4E-2</v>
      </c>
    </row>
    <row r="62" spans="1:4" ht="15.75" customHeight="1" x14ac:dyDescent="0.2">
      <c r="B62" s="11" t="s">
        <v>64</v>
      </c>
      <c r="C62" s="51">
        <v>0.02</v>
      </c>
    </row>
    <row r="63" spans="1:4" ht="15.75" customHeight="1" x14ac:dyDescent="0.2">
      <c r="A63" s="4"/>
    </row>
  </sheetData>
  <sheetProtection algorithmName="SHA-512" hashValue="ssdG+K71hqQedkWXIhe5+/GfimoHvAayFKKG0ApEMoBCEF0tFxuX+hoT9dwnnNNZodx8ToP1EsBxl4zZDBjckg==" saltValue="tzjfw5soWZ03lQ3ByNqrgg==" spinCount="100000" sheet="1" objects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G39"/>
  <sheetViews>
    <sheetView zoomScale="70" zoomScaleNormal="70" workbookViewId="0">
      <selection activeCell="F2" sqref="F2:G39"/>
    </sheetView>
  </sheetViews>
  <sheetFormatPr defaultColWidth="14.42578125" defaultRowHeight="15.75" customHeight="1" x14ac:dyDescent="0.2"/>
  <cols>
    <col min="1" max="1" width="56" style="39" customWidth="1"/>
    <col min="2" max="2" width="20" style="27" customWidth="1"/>
    <col min="3" max="3" width="20.42578125" style="27" customWidth="1"/>
    <col min="4" max="4" width="20.140625" style="27" customWidth="1"/>
    <col min="5" max="5" width="36.28515625" style="27" bestFit="1" customWidth="1"/>
    <col min="6" max="6" width="23" style="27" bestFit="1" customWidth="1"/>
    <col min="7" max="7" width="22.7109375" style="27" bestFit="1" customWidth="1"/>
    <col min="8" max="16384" width="14.42578125" style="27"/>
  </cols>
  <sheetData>
    <row r="1" spans="1:7" ht="25.5" x14ac:dyDescent="0.2">
      <c r="A1" s="41" t="s">
        <v>163</v>
      </c>
      <c r="B1" s="40" t="str">
        <f>"Cobertura de referencia ("&amp;start_year&amp;")"</f>
        <v>Cobertura de referencia (2017)</v>
      </c>
      <c r="C1" s="40" t="s">
        <v>194</v>
      </c>
      <c r="D1" s="40" t="s">
        <v>195</v>
      </c>
      <c r="E1" s="40" t="s">
        <v>168</v>
      </c>
      <c r="F1" s="40" t="s">
        <v>187</v>
      </c>
      <c r="G1" s="40" t="s">
        <v>186</v>
      </c>
    </row>
    <row r="2" spans="1:7" ht="15.75" customHeight="1" x14ac:dyDescent="0.2">
      <c r="A2" s="39" t="s">
        <v>165</v>
      </c>
      <c r="B2" s="63">
        <v>0</v>
      </c>
      <c r="C2" s="63">
        <v>0.95</v>
      </c>
      <c r="D2" s="64">
        <v>25</v>
      </c>
      <c r="E2" s="64" t="s">
        <v>183</v>
      </c>
      <c r="F2" s="63">
        <v>1</v>
      </c>
      <c r="G2" s="63">
        <v>1</v>
      </c>
    </row>
    <row r="3" spans="1:7" ht="15.75" customHeight="1" x14ac:dyDescent="0.2">
      <c r="A3" s="39" t="s">
        <v>166</v>
      </c>
      <c r="B3" s="63">
        <v>0</v>
      </c>
      <c r="C3" s="63">
        <v>0.95</v>
      </c>
      <c r="D3" s="64">
        <v>1</v>
      </c>
      <c r="E3" s="64" t="s">
        <v>183</v>
      </c>
      <c r="F3" s="63">
        <v>1</v>
      </c>
      <c r="G3" s="63">
        <v>1</v>
      </c>
    </row>
    <row r="4" spans="1:7" ht="15.75" customHeight="1" x14ac:dyDescent="0.2">
      <c r="A4" s="39" t="s">
        <v>167</v>
      </c>
      <c r="B4" s="63">
        <v>0</v>
      </c>
      <c r="C4" s="63">
        <v>0.95</v>
      </c>
      <c r="D4" s="64">
        <v>90</v>
      </c>
      <c r="E4" s="64" t="s">
        <v>183</v>
      </c>
      <c r="F4" s="63">
        <v>1</v>
      </c>
      <c r="G4" s="63">
        <v>1</v>
      </c>
    </row>
    <row r="5" spans="1:7" ht="15.75" customHeight="1" x14ac:dyDescent="0.2">
      <c r="A5" s="39" t="s">
        <v>169</v>
      </c>
      <c r="B5" s="63">
        <v>0</v>
      </c>
      <c r="C5" s="63">
        <v>0.95</v>
      </c>
      <c r="D5" s="64">
        <v>1</v>
      </c>
      <c r="E5" s="64" t="s">
        <v>183</v>
      </c>
      <c r="F5" s="63">
        <v>1</v>
      </c>
      <c r="G5" s="63">
        <v>1</v>
      </c>
    </row>
    <row r="6" spans="1:7" ht="15.75" customHeight="1" x14ac:dyDescent="0.2">
      <c r="A6" s="39" t="s">
        <v>170</v>
      </c>
      <c r="B6" s="63">
        <v>0</v>
      </c>
      <c r="C6" s="63">
        <v>0.95</v>
      </c>
      <c r="D6" s="64">
        <v>0.82</v>
      </c>
      <c r="E6" s="64" t="s">
        <v>183</v>
      </c>
      <c r="F6" s="63">
        <v>1</v>
      </c>
      <c r="G6" s="63">
        <v>1</v>
      </c>
    </row>
    <row r="7" spans="1:7" ht="15.75" customHeight="1" x14ac:dyDescent="0.2">
      <c r="A7" s="39" t="s">
        <v>171</v>
      </c>
      <c r="B7" s="63">
        <v>0.36</v>
      </c>
      <c r="C7" s="63">
        <v>0.95</v>
      </c>
      <c r="D7" s="64">
        <v>0.25</v>
      </c>
      <c r="E7" s="64" t="s">
        <v>183</v>
      </c>
      <c r="F7" s="63">
        <v>1</v>
      </c>
      <c r="G7" s="63">
        <v>1</v>
      </c>
    </row>
    <row r="8" spans="1:7" ht="15.75" customHeight="1" x14ac:dyDescent="0.2">
      <c r="A8" s="39" t="s">
        <v>172</v>
      </c>
      <c r="B8" s="63">
        <v>0</v>
      </c>
      <c r="C8" s="63">
        <v>0.95</v>
      </c>
      <c r="D8" s="64">
        <v>0.75</v>
      </c>
      <c r="E8" s="64" t="s">
        <v>183</v>
      </c>
      <c r="F8" s="63">
        <v>1</v>
      </c>
      <c r="G8" s="63">
        <v>1</v>
      </c>
    </row>
    <row r="9" spans="1:7" ht="15.75" customHeight="1" x14ac:dyDescent="0.2">
      <c r="A9" s="39" t="s">
        <v>173</v>
      </c>
      <c r="B9" s="63">
        <v>0</v>
      </c>
      <c r="C9" s="63">
        <v>0.95</v>
      </c>
      <c r="D9" s="64">
        <v>0.19</v>
      </c>
      <c r="E9" s="64" t="s">
        <v>183</v>
      </c>
      <c r="F9" s="63">
        <v>1</v>
      </c>
      <c r="G9" s="63">
        <v>1</v>
      </c>
    </row>
    <row r="10" spans="1:7" ht="15.75" customHeight="1" x14ac:dyDescent="0.2">
      <c r="A10" s="45" t="s">
        <v>174</v>
      </c>
      <c r="B10" s="63">
        <v>0</v>
      </c>
      <c r="C10" s="63">
        <v>0.95</v>
      </c>
      <c r="D10" s="64">
        <v>0.73</v>
      </c>
      <c r="E10" s="64" t="s">
        <v>183</v>
      </c>
      <c r="F10" s="63">
        <v>1</v>
      </c>
      <c r="G10" s="63">
        <v>1</v>
      </c>
    </row>
    <row r="11" spans="1:7" ht="15.75" customHeight="1" x14ac:dyDescent="0.2">
      <c r="A11" s="45" t="s">
        <v>175</v>
      </c>
      <c r="B11" s="63">
        <v>0</v>
      </c>
      <c r="C11" s="63">
        <v>0.95</v>
      </c>
      <c r="D11" s="64">
        <v>1.78</v>
      </c>
      <c r="E11" s="64" t="s">
        <v>183</v>
      </c>
      <c r="F11" s="63">
        <v>1</v>
      </c>
      <c r="G11" s="63">
        <v>1</v>
      </c>
    </row>
    <row r="12" spans="1:7" ht="15.75" customHeight="1" x14ac:dyDescent="0.2">
      <c r="A12" s="45" t="s">
        <v>176</v>
      </c>
      <c r="B12" s="63">
        <v>0</v>
      </c>
      <c r="C12" s="63">
        <v>0.95</v>
      </c>
      <c r="D12" s="64">
        <v>0.24</v>
      </c>
      <c r="E12" s="64" t="s">
        <v>183</v>
      </c>
      <c r="F12" s="63">
        <v>1</v>
      </c>
      <c r="G12" s="63">
        <v>1</v>
      </c>
    </row>
    <row r="13" spans="1:7" ht="15.75" customHeight="1" x14ac:dyDescent="0.2">
      <c r="A13" s="45" t="s">
        <v>177</v>
      </c>
      <c r="B13" s="63">
        <v>0</v>
      </c>
      <c r="C13" s="63">
        <v>0.95</v>
      </c>
      <c r="D13" s="64">
        <v>0.55000000000000004</v>
      </c>
      <c r="E13" s="64" t="s">
        <v>183</v>
      </c>
      <c r="F13" s="63">
        <v>1</v>
      </c>
      <c r="G13" s="63">
        <v>1</v>
      </c>
    </row>
    <row r="14" spans="1:7" ht="15.75" customHeight="1" x14ac:dyDescent="0.2">
      <c r="A14" s="5" t="s">
        <v>178</v>
      </c>
      <c r="B14" s="63">
        <v>0</v>
      </c>
      <c r="C14" s="63">
        <v>0.95</v>
      </c>
      <c r="D14" s="64">
        <v>0.73</v>
      </c>
      <c r="E14" s="64" t="s">
        <v>183</v>
      </c>
      <c r="F14" s="63">
        <v>1</v>
      </c>
      <c r="G14" s="63">
        <v>1</v>
      </c>
    </row>
    <row r="15" spans="1:7" ht="15.75" customHeight="1" x14ac:dyDescent="0.2">
      <c r="A15" s="5" t="s">
        <v>179</v>
      </c>
      <c r="B15" s="63">
        <v>0</v>
      </c>
      <c r="C15" s="63">
        <v>0.95</v>
      </c>
      <c r="D15" s="64">
        <v>1.78</v>
      </c>
      <c r="E15" s="64" t="s">
        <v>183</v>
      </c>
      <c r="F15" s="63">
        <v>1</v>
      </c>
      <c r="G15" s="63">
        <v>1</v>
      </c>
    </row>
    <row r="16" spans="1:7" ht="15.75" customHeight="1" x14ac:dyDescent="0.2">
      <c r="A16" s="39" t="s">
        <v>180</v>
      </c>
      <c r="B16" s="63">
        <v>0.9</v>
      </c>
      <c r="C16" s="63">
        <v>0.95</v>
      </c>
      <c r="D16" s="64">
        <v>2.06</v>
      </c>
      <c r="E16" s="64" t="s">
        <v>183</v>
      </c>
      <c r="F16" s="63">
        <v>1</v>
      </c>
      <c r="G16" s="63">
        <v>1</v>
      </c>
    </row>
    <row r="17" spans="1:7" ht="15.75" customHeight="1" x14ac:dyDescent="0.2">
      <c r="A17" s="39" t="s">
        <v>181</v>
      </c>
      <c r="B17" s="63">
        <v>0.80800000000000005</v>
      </c>
      <c r="C17" s="63">
        <v>0.95</v>
      </c>
      <c r="D17" s="64">
        <v>0.05</v>
      </c>
      <c r="E17" s="64" t="s">
        <v>183</v>
      </c>
      <c r="F17" s="63">
        <v>1</v>
      </c>
      <c r="G17" s="63">
        <v>1</v>
      </c>
    </row>
    <row r="18" spans="1:7" ht="15.95" customHeight="1" x14ac:dyDescent="0.2">
      <c r="A18" s="39" t="s">
        <v>151</v>
      </c>
      <c r="B18" s="63">
        <v>0</v>
      </c>
      <c r="C18" s="63">
        <v>0.95</v>
      </c>
      <c r="D18" s="64">
        <v>5</v>
      </c>
      <c r="E18" s="64" t="s">
        <v>183</v>
      </c>
      <c r="F18" s="63">
        <v>1</v>
      </c>
      <c r="G18" s="63">
        <v>1</v>
      </c>
    </row>
    <row r="19" spans="1:7" ht="15.75" customHeight="1" x14ac:dyDescent="0.2">
      <c r="A19" s="39" t="s">
        <v>152</v>
      </c>
      <c r="B19" s="63">
        <v>0</v>
      </c>
      <c r="C19" s="63">
        <v>0.95</v>
      </c>
      <c r="D19" s="64">
        <v>5</v>
      </c>
      <c r="E19" s="64" t="s">
        <v>183</v>
      </c>
      <c r="F19" s="63">
        <v>1</v>
      </c>
      <c r="G19" s="63">
        <v>1</v>
      </c>
    </row>
    <row r="20" spans="1:7" ht="15.75" customHeight="1" x14ac:dyDescent="0.2">
      <c r="A20" s="39" t="s">
        <v>153</v>
      </c>
      <c r="B20" s="63">
        <v>0</v>
      </c>
      <c r="C20" s="63">
        <v>0.95</v>
      </c>
      <c r="D20" s="64">
        <v>5</v>
      </c>
      <c r="E20" s="64" t="s">
        <v>183</v>
      </c>
      <c r="F20" s="63">
        <v>1</v>
      </c>
      <c r="G20" s="63">
        <v>1</v>
      </c>
    </row>
    <row r="21" spans="1:7" ht="15.75" customHeight="1" x14ac:dyDescent="0.2">
      <c r="A21" s="39" t="s">
        <v>182</v>
      </c>
      <c r="B21" s="63">
        <v>0</v>
      </c>
      <c r="C21" s="63">
        <v>0.95</v>
      </c>
      <c r="D21" s="64">
        <v>8.84</v>
      </c>
      <c r="E21" s="64" t="s">
        <v>183</v>
      </c>
      <c r="F21" s="63">
        <v>1</v>
      </c>
      <c r="G21" s="63">
        <v>1</v>
      </c>
    </row>
    <row r="22" spans="1:7" ht="15.75" customHeight="1" x14ac:dyDescent="0.2">
      <c r="A22" s="39" t="s">
        <v>184</v>
      </c>
      <c r="B22" s="63">
        <v>0</v>
      </c>
      <c r="C22" s="63">
        <v>0.95</v>
      </c>
      <c r="D22" s="64">
        <v>50</v>
      </c>
      <c r="E22" s="64" t="s">
        <v>183</v>
      </c>
      <c r="F22" s="63">
        <v>1</v>
      </c>
      <c r="G22" s="63">
        <v>1</v>
      </c>
    </row>
    <row r="23" spans="1:7" ht="15.75" customHeight="1" x14ac:dyDescent="0.2">
      <c r="A23" s="39" t="s">
        <v>185</v>
      </c>
      <c r="B23" s="63">
        <v>0.50800000000000001</v>
      </c>
      <c r="C23" s="63">
        <v>0.95</v>
      </c>
      <c r="D23" s="64">
        <v>2.61</v>
      </c>
      <c r="E23" s="64" t="s">
        <v>183</v>
      </c>
      <c r="F23" s="63">
        <v>1</v>
      </c>
      <c r="G23" s="63">
        <v>1</v>
      </c>
    </row>
    <row r="24" spans="1:7" ht="15.75" customHeight="1" x14ac:dyDescent="0.2">
      <c r="A24" s="39" t="s">
        <v>188</v>
      </c>
      <c r="B24" s="63">
        <v>0</v>
      </c>
      <c r="C24" s="63">
        <v>0.95</v>
      </c>
      <c r="D24" s="64">
        <v>1</v>
      </c>
      <c r="E24" s="64" t="s">
        <v>183</v>
      </c>
      <c r="F24" s="63">
        <v>1</v>
      </c>
      <c r="G24" s="63">
        <v>1</v>
      </c>
    </row>
    <row r="25" spans="1:7" ht="15.75" customHeight="1" x14ac:dyDescent="0.2">
      <c r="A25" s="39" t="s">
        <v>189</v>
      </c>
      <c r="B25" s="63">
        <v>0</v>
      </c>
      <c r="C25" s="63">
        <v>0.95</v>
      </c>
      <c r="D25" s="64">
        <v>1</v>
      </c>
      <c r="E25" s="64" t="s">
        <v>183</v>
      </c>
      <c r="F25" s="63">
        <v>1</v>
      </c>
      <c r="G25" s="63">
        <v>1</v>
      </c>
    </row>
    <row r="26" spans="1:7" ht="15.75" customHeight="1" x14ac:dyDescent="0.2">
      <c r="A26" s="39" t="s">
        <v>190</v>
      </c>
      <c r="B26" s="63">
        <v>0.1</v>
      </c>
      <c r="C26" s="63">
        <v>0.95</v>
      </c>
      <c r="D26" s="64">
        <v>4.6500000000000004</v>
      </c>
      <c r="E26" s="64" t="s">
        <v>183</v>
      </c>
      <c r="F26" s="63">
        <v>1</v>
      </c>
      <c r="G26" s="63">
        <v>1</v>
      </c>
    </row>
    <row r="27" spans="1:7" ht="15.75" customHeight="1" x14ac:dyDescent="0.2">
      <c r="A27" s="39" t="s">
        <v>191</v>
      </c>
      <c r="B27" s="63">
        <v>0.3538</v>
      </c>
      <c r="C27" s="63">
        <v>0.95</v>
      </c>
      <c r="D27" s="64">
        <v>3.78</v>
      </c>
      <c r="E27" s="64" t="s">
        <v>183</v>
      </c>
      <c r="F27" s="63">
        <v>1</v>
      </c>
      <c r="G27" s="63">
        <v>1</v>
      </c>
    </row>
    <row r="28" spans="1:7" ht="15.75" customHeight="1" x14ac:dyDescent="0.2">
      <c r="A28" s="39" t="s">
        <v>192</v>
      </c>
      <c r="B28" s="63">
        <v>0</v>
      </c>
      <c r="C28" s="63">
        <v>0.95</v>
      </c>
      <c r="D28" s="64">
        <v>1</v>
      </c>
      <c r="E28" s="64" t="s">
        <v>183</v>
      </c>
      <c r="F28" s="63">
        <v>1</v>
      </c>
      <c r="G28" s="63">
        <v>1</v>
      </c>
    </row>
    <row r="29" spans="1:7" ht="15.75" customHeight="1" x14ac:dyDescent="0.2">
      <c r="A29" s="39" t="s">
        <v>193</v>
      </c>
      <c r="B29" s="63">
        <v>0</v>
      </c>
      <c r="C29" s="63">
        <v>0.95</v>
      </c>
      <c r="D29" s="64">
        <v>48</v>
      </c>
      <c r="E29" s="64" t="s">
        <v>183</v>
      </c>
      <c r="F29" s="63">
        <v>1</v>
      </c>
      <c r="G29" s="63">
        <v>1</v>
      </c>
    </row>
    <row r="30" spans="1:7" ht="15.75" customHeight="1" x14ac:dyDescent="0.2">
      <c r="A30" s="39" t="s">
        <v>204</v>
      </c>
      <c r="B30" s="63">
        <v>0</v>
      </c>
      <c r="C30" s="63">
        <v>0.95</v>
      </c>
      <c r="D30" s="64">
        <v>64</v>
      </c>
      <c r="E30" s="64" t="s">
        <v>183</v>
      </c>
      <c r="F30" s="63">
        <v>1</v>
      </c>
      <c r="G30" s="63">
        <v>1</v>
      </c>
    </row>
    <row r="31" spans="1:7" ht="15.75" customHeight="1" x14ac:dyDescent="0.2">
      <c r="A31" s="39" t="s">
        <v>164</v>
      </c>
      <c r="B31" s="63">
        <v>0</v>
      </c>
      <c r="C31" s="63">
        <v>0.95</v>
      </c>
      <c r="D31" s="64">
        <v>65</v>
      </c>
      <c r="E31" s="64" t="s">
        <v>183</v>
      </c>
      <c r="F31" s="63">
        <v>1</v>
      </c>
      <c r="G31" s="63">
        <v>1</v>
      </c>
    </row>
    <row r="32" spans="1:7" ht="15.75" customHeight="1" x14ac:dyDescent="0.2">
      <c r="A32" s="39" t="s">
        <v>196</v>
      </c>
      <c r="B32" s="63">
        <v>0.89970000000000006</v>
      </c>
      <c r="C32" s="63">
        <v>0.95</v>
      </c>
      <c r="D32" s="64">
        <v>0.41</v>
      </c>
      <c r="E32" s="64" t="s">
        <v>183</v>
      </c>
      <c r="F32" s="63">
        <v>1</v>
      </c>
      <c r="G32" s="63">
        <v>1</v>
      </c>
    </row>
    <row r="33" spans="1:7" ht="15.75" customHeight="1" x14ac:dyDescent="0.2">
      <c r="A33" s="39" t="s">
        <v>197</v>
      </c>
      <c r="B33" s="63">
        <v>0.80700000000000005</v>
      </c>
      <c r="C33" s="63">
        <v>0.95</v>
      </c>
      <c r="D33" s="64">
        <v>0.9</v>
      </c>
      <c r="E33" s="64" t="s">
        <v>183</v>
      </c>
      <c r="F33" s="63">
        <v>1</v>
      </c>
      <c r="G33" s="63">
        <v>1</v>
      </c>
    </row>
    <row r="34" spans="1:7" ht="15.75" customHeight="1" x14ac:dyDescent="0.2">
      <c r="A34" s="39" t="s">
        <v>198</v>
      </c>
      <c r="B34" s="63">
        <v>0.73199999999999998</v>
      </c>
      <c r="C34" s="63">
        <v>0.95</v>
      </c>
      <c r="D34" s="64">
        <v>0.9</v>
      </c>
      <c r="E34" s="64" t="s">
        <v>183</v>
      </c>
      <c r="F34" s="63">
        <v>1</v>
      </c>
      <c r="G34" s="63">
        <v>1</v>
      </c>
    </row>
    <row r="35" spans="1:7" ht="15.75" customHeight="1" x14ac:dyDescent="0.2">
      <c r="A35" s="39" t="s">
        <v>199</v>
      </c>
      <c r="B35" s="63">
        <v>0.316</v>
      </c>
      <c r="C35" s="63">
        <v>0.95</v>
      </c>
      <c r="D35" s="64">
        <v>79</v>
      </c>
      <c r="E35" s="64" t="s">
        <v>183</v>
      </c>
      <c r="F35" s="63">
        <v>1</v>
      </c>
      <c r="G35" s="63">
        <v>1</v>
      </c>
    </row>
    <row r="36" spans="1:7" ht="15.75" customHeight="1" x14ac:dyDescent="0.2">
      <c r="A36" s="39" t="s">
        <v>200</v>
      </c>
      <c r="B36" s="63">
        <v>0.59699999999999998</v>
      </c>
      <c r="C36" s="63">
        <v>0.95</v>
      </c>
      <c r="D36" s="64">
        <v>31</v>
      </c>
      <c r="E36" s="64" t="s">
        <v>183</v>
      </c>
      <c r="F36" s="63">
        <v>1</v>
      </c>
      <c r="G36" s="63">
        <v>1</v>
      </c>
    </row>
    <row r="37" spans="1:7" ht="15.75" customHeight="1" x14ac:dyDescent="0.2">
      <c r="A37" s="39" t="s">
        <v>201</v>
      </c>
      <c r="B37" s="63">
        <v>0.19900000000000001</v>
      </c>
      <c r="C37" s="63">
        <v>0.95</v>
      </c>
      <c r="D37" s="64">
        <v>102</v>
      </c>
      <c r="E37" s="64" t="s">
        <v>183</v>
      </c>
      <c r="F37" s="63">
        <v>1</v>
      </c>
      <c r="G37" s="63">
        <v>1</v>
      </c>
    </row>
    <row r="38" spans="1:7" ht="15.75" customHeight="1" x14ac:dyDescent="0.2">
      <c r="A38" s="39" t="s">
        <v>202</v>
      </c>
      <c r="B38" s="63">
        <v>0.13400000000000001</v>
      </c>
      <c r="C38" s="63">
        <v>0.95</v>
      </c>
      <c r="D38" s="64">
        <v>5.53</v>
      </c>
      <c r="E38" s="64" t="s">
        <v>183</v>
      </c>
      <c r="F38" s="63">
        <v>1</v>
      </c>
      <c r="G38" s="63">
        <v>1</v>
      </c>
    </row>
    <row r="39" spans="1:7" ht="15.75" customHeight="1" x14ac:dyDescent="0.2">
      <c r="A39" s="39" t="s">
        <v>203</v>
      </c>
      <c r="B39" s="63">
        <v>0</v>
      </c>
      <c r="C39" s="63">
        <v>0.95</v>
      </c>
      <c r="D39" s="64">
        <v>1</v>
      </c>
      <c r="E39" s="64" t="s">
        <v>183</v>
      </c>
      <c r="F39" s="63">
        <v>1</v>
      </c>
      <c r="G39" s="63">
        <v>1</v>
      </c>
    </row>
  </sheetData>
  <sheetProtection algorithmName="SHA-512" hashValue="NMvmQFDK2G1CDTT1DM70j5Lf4pihmhAnf+8sWn1GN55mhMaM6RcEyS7CxTPq51fwiJIUMndDbIcQLZ36NNWWXg==" saltValue="/2UkKZTsDheN1MqxBL2ezw==" spinCount="100000" sheet="1" objects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'Opciones de la curva de costos'!$A$1:$A$4</xm:f>
          </x14:formula1>
          <xm:sqref>E2:E39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C20"/>
  <sheetViews>
    <sheetView workbookViewId="0">
      <selection activeCell="C14" sqref="C14"/>
    </sheetView>
  </sheetViews>
  <sheetFormatPr defaultColWidth="11.42578125" defaultRowHeight="12.75" x14ac:dyDescent="0.2"/>
  <cols>
    <col min="1" max="1" width="53" style="39" bestFit="1" customWidth="1"/>
    <col min="2" max="2" width="47.85546875" style="27" customWidth="1"/>
    <col min="3" max="3" width="42.42578125" style="27" customWidth="1"/>
    <col min="4" max="16384" width="11.42578125" style="27"/>
  </cols>
  <sheetData>
    <row r="1" spans="1:3" x14ac:dyDescent="0.2">
      <c r="A1" s="29" t="s">
        <v>163</v>
      </c>
      <c r="B1" s="29" t="s">
        <v>205</v>
      </c>
      <c r="C1" s="29" t="s">
        <v>206</v>
      </c>
    </row>
    <row r="2" spans="1:3" x14ac:dyDescent="0.2">
      <c r="A2" s="65" t="s">
        <v>178</v>
      </c>
      <c r="B2" s="62" t="s">
        <v>191</v>
      </c>
      <c r="C2" s="62"/>
    </row>
    <row r="3" spans="1:3" x14ac:dyDescent="0.2">
      <c r="A3" s="65" t="s">
        <v>179</v>
      </c>
      <c r="B3" s="62" t="s">
        <v>191</v>
      </c>
      <c r="C3" s="62"/>
    </row>
    <row r="4" spans="1:3" x14ac:dyDescent="0.2">
      <c r="A4" s="66" t="s">
        <v>193</v>
      </c>
      <c r="B4" s="62" t="s">
        <v>184</v>
      </c>
      <c r="C4" s="62"/>
    </row>
    <row r="5" spans="1:3" x14ac:dyDescent="0.2">
      <c r="A5" s="66" t="s">
        <v>190</v>
      </c>
      <c r="B5" s="62" t="s">
        <v>184</v>
      </c>
      <c r="C5" s="62"/>
    </row>
    <row r="6" spans="1:3" x14ac:dyDescent="0.2">
      <c r="A6" s="66"/>
      <c r="B6" s="67"/>
      <c r="C6" s="67"/>
    </row>
    <row r="7" spans="1:3" x14ac:dyDescent="0.2">
      <c r="A7" s="66"/>
      <c r="B7" s="67"/>
      <c r="C7" s="67"/>
    </row>
    <row r="8" spans="1:3" x14ac:dyDescent="0.2">
      <c r="A8" s="66"/>
      <c r="B8" s="67"/>
      <c r="C8" s="67"/>
    </row>
    <row r="9" spans="1:3" x14ac:dyDescent="0.2">
      <c r="A9" s="66"/>
      <c r="B9" s="67"/>
      <c r="C9" s="67"/>
    </row>
    <row r="10" spans="1:3" x14ac:dyDescent="0.2">
      <c r="A10" s="66"/>
      <c r="B10" s="67"/>
      <c r="C10" s="67"/>
    </row>
    <row r="11" spans="1:3" x14ac:dyDescent="0.2">
      <c r="A11" s="68"/>
      <c r="B11" s="67"/>
      <c r="C11" s="67"/>
    </row>
    <row r="12" spans="1:3" x14ac:dyDescent="0.2">
      <c r="A12" s="68"/>
      <c r="B12" s="67"/>
      <c r="C12" s="67"/>
    </row>
    <row r="13" spans="1:3" x14ac:dyDescent="0.2">
      <c r="A13" s="68"/>
      <c r="B13" s="67"/>
      <c r="C13" s="67"/>
    </row>
    <row r="14" spans="1:3" x14ac:dyDescent="0.2">
      <c r="A14" s="68"/>
      <c r="B14" s="67"/>
      <c r="C14" s="67"/>
    </row>
    <row r="15" spans="1:3" x14ac:dyDescent="0.2">
      <c r="A15" s="68"/>
      <c r="B15" s="67"/>
      <c r="C15" s="67"/>
    </row>
    <row r="16" spans="1:3" x14ac:dyDescent="0.2">
      <c r="A16" s="68"/>
      <c r="B16" s="67"/>
      <c r="C16" s="67"/>
    </row>
    <row r="17" spans="1:3" x14ac:dyDescent="0.2">
      <c r="A17" s="68"/>
      <c r="B17" s="67"/>
      <c r="C17" s="67"/>
    </row>
    <row r="18" spans="1:3" x14ac:dyDescent="0.2">
      <c r="A18" s="68"/>
      <c r="B18" s="67"/>
      <c r="C18" s="67"/>
    </row>
    <row r="19" spans="1:3" x14ac:dyDescent="0.2">
      <c r="A19" s="66"/>
      <c r="B19" s="67"/>
      <c r="C19" s="67"/>
    </row>
    <row r="20" spans="1:3" x14ac:dyDescent="0.2">
      <c r="A20" s="66"/>
      <c r="B20" s="67"/>
      <c r="C20" s="67"/>
    </row>
  </sheetData>
  <sheetProtection algorithmName="SHA-512" hashValue="01nu255UV9qBswLhneuhqCQbLNAZGrQPvwJOx8AF6erV2AjqiTA8zUTLFfjfBLheTDFo77HFtLV9oko/F6qotQ==" saltValue="zHTQiVHmiHw21ulP9KmQf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27" customWidth="1"/>
    <col min="2" max="16384" width="11.42578125" style="27"/>
  </cols>
  <sheetData>
    <row r="1" spans="1:1" x14ac:dyDescent="0.2">
      <c r="A1" s="29" t="s">
        <v>163</v>
      </c>
    </row>
    <row r="2" spans="1:1" x14ac:dyDescent="0.2">
      <c r="A2" s="35" t="s">
        <v>170</v>
      </c>
    </row>
    <row r="3" spans="1:1" x14ac:dyDescent="0.2">
      <c r="A3" s="35" t="s">
        <v>180</v>
      </c>
    </row>
    <row r="4" spans="1:1" x14ac:dyDescent="0.2">
      <c r="A4" s="35" t="s">
        <v>185</v>
      </c>
    </row>
    <row r="5" spans="1:1" x14ac:dyDescent="0.2">
      <c r="A5" s="35" t="s">
        <v>197</v>
      </c>
    </row>
    <row r="6" spans="1:1" x14ac:dyDescent="0.2">
      <c r="A6" s="35" t="s">
        <v>198</v>
      </c>
    </row>
    <row r="7" spans="1:1" x14ac:dyDescent="0.2">
      <c r="A7" s="35" t="s">
        <v>199</v>
      </c>
    </row>
    <row r="8" spans="1:1" x14ac:dyDescent="0.2">
      <c r="A8" s="35" t="s">
        <v>200</v>
      </c>
    </row>
    <row r="9" spans="1:1" x14ac:dyDescent="0.2">
      <c r="A9" s="35" t="s">
        <v>201</v>
      </c>
    </row>
    <row r="10" spans="1:1" x14ac:dyDescent="0.2">
      <c r="A10" s="35"/>
    </row>
    <row r="11" spans="1:1" x14ac:dyDescent="0.2">
      <c r="A11" s="35"/>
    </row>
    <row r="12" spans="1:1" x14ac:dyDescent="0.2">
      <c r="A12" s="35"/>
    </row>
    <row r="13" spans="1:1" x14ac:dyDescent="0.2">
      <c r="A13" s="35"/>
    </row>
    <row r="14" spans="1:1" x14ac:dyDescent="0.2">
      <c r="A14" s="35"/>
    </row>
    <row r="15" spans="1:1" x14ac:dyDescent="0.2">
      <c r="A15" s="35"/>
    </row>
    <row r="16" spans="1:1" x14ac:dyDescent="0.2">
      <c r="A16" s="35"/>
    </row>
    <row r="17" spans="1:1" x14ac:dyDescent="0.2">
      <c r="A17" s="35"/>
    </row>
    <row r="18" spans="1:1" x14ac:dyDescent="0.2">
      <c r="A18" s="35"/>
    </row>
    <row r="19" spans="1:1" x14ac:dyDescent="0.2">
      <c r="A19" s="35"/>
    </row>
  </sheetData>
  <sheetProtection algorithmName="SHA-512" hashValue="jS9OLwKOTk+/YZi7tpW8fOkkyhUyDaOUGSPBTPfWt/qkrgVKUyhtuS5zosxHNFBQVazPwKCLu09sdawXX3EA8A==" saltValue="A3PTsnvkUoH+PoOwJP++6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">
      <c r="A2" s="3" t="s">
        <v>84</v>
      </c>
      <c r="B2" s="21">
        <f>'Entradas de población-año base'!C51</f>
        <v>1.66</v>
      </c>
      <c r="C2" s="21">
        <f>'Entradas de población-año base'!C52</f>
        <v>1.66</v>
      </c>
      <c r="D2" s="21">
        <f>'Entradas de población-año base'!C53</f>
        <v>5.64</v>
      </c>
      <c r="E2" s="21">
        <f>'Entradas de población-año base'!C54</f>
        <v>5.43</v>
      </c>
      <c r="F2" s="21">
        <f>'Entradas de población-año base'!C55</f>
        <v>1.91</v>
      </c>
    </row>
    <row r="3" spans="1:6" ht="15.75" customHeight="1" x14ac:dyDescent="0.2">
      <c r="A3" s="3" t="s">
        <v>3</v>
      </c>
      <c r="B3" s="21">
        <f>frac_mam_1month * 2.6</f>
        <v>0.1404</v>
      </c>
      <c r="C3" s="21">
        <f>frac_mam_1_5months * 2.6</f>
        <v>0.1404</v>
      </c>
      <c r="D3" s="21">
        <f>frac_mam_6_11months * 2.6</f>
        <v>0.14045866666666668</v>
      </c>
      <c r="E3" s="21">
        <f>frac_mam_12_23months * 2.6</f>
        <v>0.11062404115996258</v>
      </c>
      <c r="F3" s="21">
        <f>frac_mam_24_59months * 2.6</f>
        <v>5.8059717622450747E-2</v>
      </c>
    </row>
    <row r="4" spans="1:6" ht="15.75" customHeight="1" x14ac:dyDescent="0.2">
      <c r="A4" s="3" t="s">
        <v>207</v>
      </c>
      <c r="B4" s="21">
        <f>frac_sam_1month * 2.6</f>
        <v>0.10400000000000001</v>
      </c>
      <c r="C4" s="21">
        <f>frac_sam_1_5months * 2.6</f>
        <v>0.10400000000000001</v>
      </c>
      <c r="D4" s="21">
        <f>frac_sam_6_11months * 2.6</f>
        <v>4.0885333333333343E-2</v>
      </c>
      <c r="E4" s="21">
        <f>frac_sam_12_23months * 2.6</f>
        <v>2.6248082319925165E-2</v>
      </c>
      <c r="F4" s="21">
        <f>frac_sam_24_59months * 2.6</f>
        <v>1.9069687990238803E-2</v>
      </c>
    </row>
  </sheetData>
  <sheetProtection algorithmName="SHA-512" hashValue="WG+ivNfFZGoj42xymOOZCGQ14JLb5XIme4RWO4sEmyiXya2JZF6o53uGc4A54zVpi+6N/0VH8Qat05dXgw/u5w==" saltValue="eWcPO1kiPdnaeHPj40a0I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">
      <c r="A2" s="4" t="s">
        <v>83</v>
      </c>
      <c r="B2" s="5" t="s">
        <v>167</v>
      </c>
      <c r="C2" s="69">
        <v>0</v>
      </c>
      <c r="D2" s="69">
        <f>food_insecure</f>
        <v>0.28199999999999997</v>
      </c>
      <c r="E2" s="69">
        <f>food_insecure</f>
        <v>0.28199999999999997</v>
      </c>
      <c r="F2" s="69">
        <f>food_insecure</f>
        <v>0.28199999999999997</v>
      </c>
      <c r="G2" s="69">
        <f>food_insecure</f>
        <v>0.28199999999999997</v>
      </c>
      <c r="H2" s="70">
        <v>0</v>
      </c>
      <c r="I2" s="70">
        <v>0</v>
      </c>
      <c r="J2" s="70">
        <v>0</v>
      </c>
      <c r="K2" s="70">
        <v>0</v>
      </c>
      <c r="L2" s="70">
        <v>0</v>
      </c>
      <c r="M2" s="70">
        <v>0</v>
      </c>
      <c r="N2" s="70">
        <v>0</v>
      </c>
      <c r="O2" s="70">
        <v>0</v>
      </c>
    </row>
    <row r="3" spans="1:15" ht="15.75" customHeight="1" x14ac:dyDescent="0.2">
      <c r="B3" s="5" t="s">
        <v>169</v>
      </c>
      <c r="C3" s="69">
        <v>1</v>
      </c>
      <c r="D3" s="69">
        <v>0</v>
      </c>
      <c r="E3" s="69">
        <v>0</v>
      </c>
      <c r="F3" s="69">
        <v>0</v>
      </c>
      <c r="G3" s="69">
        <v>0</v>
      </c>
      <c r="H3" s="70">
        <v>0</v>
      </c>
      <c r="I3" s="70">
        <v>0</v>
      </c>
      <c r="J3" s="70">
        <v>0</v>
      </c>
      <c r="K3" s="70">
        <v>0</v>
      </c>
      <c r="L3" s="70">
        <v>0</v>
      </c>
      <c r="M3" s="70">
        <v>0</v>
      </c>
      <c r="N3" s="70">
        <v>0</v>
      </c>
      <c r="O3" s="70">
        <v>0</v>
      </c>
    </row>
    <row r="4" spans="1:15" ht="15.75" customHeight="1" x14ac:dyDescent="0.2">
      <c r="B4" s="5" t="s">
        <v>182</v>
      </c>
      <c r="C4" s="69">
        <v>1</v>
      </c>
      <c r="D4" s="69">
        <v>0</v>
      </c>
      <c r="E4" s="69">
        <v>0</v>
      </c>
      <c r="F4" s="69">
        <v>0</v>
      </c>
      <c r="G4" s="69">
        <v>0</v>
      </c>
      <c r="H4" s="70">
        <v>0</v>
      </c>
      <c r="I4" s="70">
        <v>0</v>
      </c>
      <c r="J4" s="70">
        <v>0</v>
      </c>
      <c r="K4" s="70">
        <v>0</v>
      </c>
      <c r="L4" s="70">
        <v>0</v>
      </c>
      <c r="M4" s="70">
        <v>0</v>
      </c>
      <c r="N4" s="70">
        <v>0</v>
      </c>
      <c r="O4" s="70">
        <v>0</v>
      </c>
    </row>
    <row r="5" spans="1:15" ht="15.75" customHeight="1" x14ac:dyDescent="0.2">
      <c r="B5" s="5" t="s">
        <v>184</v>
      </c>
      <c r="C5" s="69">
        <v>0</v>
      </c>
      <c r="D5" s="69">
        <v>0</v>
      </c>
      <c r="E5" s="69">
        <f>food_insecure</f>
        <v>0.28199999999999997</v>
      </c>
      <c r="F5" s="69">
        <f>food_insecure</f>
        <v>0.28199999999999997</v>
      </c>
      <c r="G5" s="69">
        <v>0</v>
      </c>
      <c r="H5" s="70">
        <v>0</v>
      </c>
      <c r="I5" s="70">
        <v>0</v>
      </c>
      <c r="J5" s="70">
        <v>0</v>
      </c>
      <c r="K5" s="70">
        <v>0</v>
      </c>
      <c r="L5" s="70">
        <v>0</v>
      </c>
      <c r="M5" s="70">
        <v>0</v>
      </c>
      <c r="N5" s="70">
        <v>0</v>
      </c>
      <c r="O5" s="70">
        <v>0</v>
      </c>
    </row>
    <row r="6" spans="1:15" ht="15.75" customHeight="1" x14ac:dyDescent="0.2">
      <c r="B6" s="5" t="s">
        <v>190</v>
      </c>
      <c r="C6" s="69">
        <v>0</v>
      </c>
      <c r="D6" s="69">
        <v>0</v>
      </c>
      <c r="E6" s="69">
        <f>1</f>
        <v>1</v>
      </c>
      <c r="F6" s="69">
        <f>1</f>
        <v>1</v>
      </c>
      <c r="G6" s="69">
        <f>1</f>
        <v>1</v>
      </c>
      <c r="H6" s="70">
        <v>0</v>
      </c>
      <c r="I6" s="70">
        <v>0</v>
      </c>
      <c r="J6" s="70">
        <v>0</v>
      </c>
      <c r="K6" s="70">
        <v>0</v>
      </c>
      <c r="L6" s="70">
        <v>0</v>
      </c>
      <c r="M6" s="70">
        <v>0</v>
      </c>
      <c r="N6" s="70">
        <v>0</v>
      </c>
      <c r="O6" s="70">
        <v>0</v>
      </c>
    </row>
    <row r="7" spans="1:15" ht="15.75" customHeight="1" x14ac:dyDescent="0.2">
      <c r="B7" s="9" t="s">
        <v>192</v>
      </c>
      <c r="C7" s="69">
        <f>diarrhoea_1mo*frac_diarrhea_severe</f>
        <v>0.33200000000000002</v>
      </c>
      <c r="D7" s="69">
        <f>diarrhoea_1_5mo*frac_diarrhea_severe</f>
        <v>0.33200000000000002</v>
      </c>
      <c r="E7" s="69">
        <f>diarrhoea_6_11mo*frac_diarrhea_severe</f>
        <v>1.1279999999999999</v>
      </c>
      <c r="F7" s="69">
        <f>diarrhoea_12_23mo*frac_diarrhea_severe</f>
        <v>1.0860000000000001</v>
      </c>
      <c r="G7" s="69">
        <f>diarrhoea_24_59mo*frac_diarrhea_severe</f>
        <v>0.38200000000000001</v>
      </c>
      <c r="H7" s="70">
        <v>0</v>
      </c>
      <c r="I7" s="70">
        <v>0</v>
      </c>
      <c r="J7" s="70">
        <v>0</v>
      </c>
      <c r="K7" s="70">
        <v>0</v>
      </c>
      <c r="L7" s="70">
        <v>0</v>
      </c>
      <c r="M7" s="70">
        <v>0</v>
      </c>
      <c r="N7" s="70">
        <v>0</v>
      </c>
      <c r="O7" s="70">
        <v>0</v>
      </c>
    </row>
    <row r="8" spans="1:15" ht="15.75" customHeight="1" x14ac:dyDescent="0.2">
      <c r="B8" s="5" t="s">
        <v>193</v>
      </c>
      <c r="C8" s="69">
        <v>0</v>
      </c>
      <c r="D8" s="69">
        <v>0</v>
      </c>
      <c r="E8" s="69">
        <f>food_insecure</f>
        <v>0.28199999999999997</v>
      </c>
      <c r="F8" s="69">
        <f>food_insecure</f>
        <v>0.28199999999999997</v>
      </c>
      <c r="G8" s="69">
        <v>0</v>
      </c>
      <c r="H8" s="70">
        <v>0</v>
      </c>
      <c r="I8" s="70">
        <v>0</v>
      </c>
      <c r="J8" s="70">
        <v>0</v>
      </c>
      <c r="K8" s="70">
        <v>0</v>
      </c>
      <c r="L8" s="70">
        <v>0</v>
      </c>
      <c r="M8" s="70">
        <v>0</v>
      </c>
      <c r="N8" s="70">
        <v>0</v>
      </c>
      <c r="O8" s="70">
        <v>0</v>
      </c>
    </row>
    <row r="9" spans="1:15" ht="15.75" customHeight="1" x14ac:dyDescent="0.2">
      <c r="B9" s="5" t="s">
        <v>204</v>
      </c>
      <c r="C9" s="69">
        <v>0</v>
      </c>
      <c r="D9" s="69">
        <v>0</v>
      </c>
      <c r="E9" s="69">
        <f>food_insecure</f>
        <v>0.28199999999999997</v>
      </c>
      <c r="F9" s="69">
        <f>food_insecure</f>
        <v>0.28199999999999997</v>
      </c>
      <c r="G9" s="69">
        <v>0</v>
      </c>
      <c r="H9" s="70">
        <v>0</v>
      </c>
      <c r="I9" s="70">
        <v>0</v>
      </c>
      <c r="J9" s="70">
        <v>0</v>
      </c>
      <c r="K9" s="70">
        <v>0</v>
      </c>
      <c r="L9" s="70">
        <v>0</v>
      </c>
      <c r="M9" s="70">
        <v>0</v>
      </c>
      <c r="N9" s="70">
        <v>0</v>
      </c>
      <c r="O9" s="70">
        <v>0</v>
      </c>
    </row>
    <row r="10" spans="1:15" ht="15.75" customHeight="1" x14ac:dyDescent="0.2">
      <c r="B10" s="5" t="s">
        <v>164</v>
      </c>
      <c r="C10" s="69">
        <v>0</v>
      </c>
      <c r="D10" s="69">
        <f>IF(ISBLANK(comm_deliv), frac_children_health_facility,1)</f>
        <v>0.37</v>
      </c>
      <c r="E10" s="69">
        <f>IF(ISBLANK(comm_deliv), frac_children_health_facility,1)</f>
        <v>0.37</v>
      </c>
      <c r="F10" s="69">
        <f>IF(ISBLANK(comm_deliv), frac_children_health_facility,1)</f>
        <v>0.37</v>
      </c>
      <c r="G10" s="69">
        <f>IF(ISBLANK(comm_deliv), frac_children_health_facility,1)</f>
        <v>0.37</v>
      </c>
      <c r="H10" s="70">
        <v>0</v>
      </c>
      <c r="I10" s="70">
        <v>0</v>
      </c>
      <c r="J10" s="70">
        <v>0</v>
      </c>
      <c r="K10" s="70">
        <v>0</v>
      </c>
      <c r="L10" s="70">
        <v>0</v>
      </c>
      <c r="M10" s="70">
        <v>0</v>
      </c>
      <c r="N10" s="70">
        <v>0</v>
      </c>
      <c r="O10" s="70">
        <v>0</v>
      </c>
    </row>
    <row r="11" spans="1:15" ht="15" customHeight="1" x14ac:dyDescent="0.2">
      <c r="B11" s="5" t="s">
        <v>196</v>
      </c>
      <c r="C11" s="69">
        <v>0</v>
      </c>
      <c r="D11" s="69">
        <v>0</v>
      </c>
      <c r="E11" s="69">
        <v>1</v>
      </c>
      <c r="F11" s="69">
        <v>1</v>
      </c>
      <c r="G11" s="69">
        <v>1</v>
      </c>
      <c r="H11" s="70">
        <v>0</v>
      </c>
      <c r="I11" s="70">
        <v>0</v>
      </c>
      <c r="J11" s="70">
        <v>0</v>
      </c>
      <c r="K11" s="70">
        <v>0</v>
      </c>
      <c r="L11" s="70">
        <v>0</v>
      </c>
      <c r="M11" s="70">
        <v>0</v>
      </c>
      <c r="N11" s="70">
        <v>0</v>
      </c>
      <c r="O11" s="70">
        <v>0</v>
      </c>
    </row>
    <row r="12" spans="1:15" ht="15.75" customHeight="1" x14ac:dyDescent="0.2">
      <c r="B12" s="9" t="s">
        <v>202</v>
      </c>
      <c r="C12" s="69">
        <f>diarrhoea_1mo*frac_diarrhea_severe</f>
        <v>0.33200000000000002</v>
      </c>
      <c r="D12" s="69">
        <f>diarrhoea_1_5mo*frac_diarrhea_severe</f>
        <v>0.33200000000000002</v>
      </c>
      <c r="E12" s="69">
        <f>diarrhoea_6_11mo*frac_diarrhea_severe</f>
        <v>1.1279999999999999</v>
      </c>
      <c r="F12" s="69">
        <f>diarrhoea_12_23mo*frac_diarrhea_severe</f>
        <v>1.0860000000000001</v>
      </c>
      <c r="G12" s="69">
        <f>diarrhoea_24_59mo*frac_diarrhea_severe</f>
        <v>0.38200000000000001</v>
      </c>
      <c r="H12" s="70">
        <v>0</v>
      </c>
      <c r="I12" s="70">
        <v>0</v>
      </c>
      <c r="J12" s="70">
        <v>0</v>
      </c>
      <c r="K12" s="70">
        <v>0</v>
      </c>
      <c r="L12" s="70">
        <v>0</v>
      </c>
      <c r="M12" s="70">
        <v>0</v>
      </c>
      <c r="N12" s="70">
        <v>0</v>
      </c>
      <c r="O12" s="70">
        <v>0</v>
      </c>
    </row>
    <row r="13" spans="1:15" ht="15.75" customHeight="1" x14ac:dyDescent="0.2">
      <c r="B13" s="5" t="s">
        <v>203</v>
      </c>
      <c r="C13" s="69">
        <v>0</v>
      </c>
      <c r="D13" s="69">
        <v>0</v>
      </c>
      <c r="E13" s="69">
        <v>1</v>
      </c>
      <c r="F13" s="69">
        <v>1</v>
      </c>
      <c r="G13" s="69">
        <v>1</v>
      </c>
      <c r="H13" s="70">
        <v>0</v>
      </c>
      <c r="I13" s="70">
        <v>0</v>
      </c>
      <c r="J13" s="70">
        <v>0</v>
      </c>
      <c r="K13" s="70">
        <v>0</v>
      </c>
      <c r="L13" s="70">
        <v>0</v>
      </c>
      <c r="M13" s="70">
        <v>0</v>
      </c>
      <c r="N13" s="70">
        <v>0</v>
      </c>
      <c r="O13" s="70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104</v>
      </c>
      <c r="B15" s="9" t="s">
        <v>165</v>
      </c>
      <c r="C15" s="70">
        <v>0</v>
      </c>
      <c r="D15" s="70">
        <v>0</v>
      </c>
      <c r="E15" s="70">
        <v>0</v>
      </c>
      <c r="F15" s="70">
        <v>0</v>
      </c>
      <c r="G15" s="70">
        <v>0</v>
      </c>
      <c r="H15" s="69">
        <f>food_insecure</f>
        <v>0.28199999999999997</v>
      </c>
      <c r="I15" s="69">
        <f>food_insecure</f>
        <v>0.28199999999999997</v>
      </c>
      <c r="J15" s="69">
        <f>food_insecure</f>
        <v>0.28199999999999997</v>
      </c>
      <c r="K15" s="69">
        <f>food_insecure</f>
        <v>0.28199999999999997</v>
      </c>
      <c r="L15" s="70">
        <v>0</v>
      </c>
      <c r="M15" s="70">
        <v>0</v>
      </c>
      <c r="N15" s="70">
        <v>0</v>
      </c>
      <c r="O15" s="70">
        <v>0</v>
      </c>
    </row>
    <row r="16" spans="1:15" ht="15.75" customHeight="1" x14ac:dyDescent="0.2">
      <c r="A16" s="4"/>
      <c r="B16" s="5" t="s">
        <v>166</v>
      </c>
      <c r="C16" s="70">
        <v>0</v>
      </c>
      <c r="D16" s="70">
        <v>0</v>
      </c>
      <c r="E16" s="70">
        <v>0</v>
      </c>
      <c r="F16" s="70">
        <v>0</v>
      </c>
      <c r="G16" s="70">
        <v>0</v>
      </c>
      <c r="H16" s="69">
        <v>1</v>
      </c>
      <c r="I16" s="69">
        <v>1</v>
      </c>
      <c r="J16" s="69">
        <v>1</v>
      </c>
      <c r="K16" s="69">
        <v>1</v>
      </c>
      <c r="L16" s="70">
        <v>0</v>
      </c>
      <c r="M16" s="70">
        <v>0</v>
      </c>
      <c r="N16" s="70">
        <v>0</v>
      </c>
      <c r="O16" s="70">
        <v>0</v>
      </c>
    </row>
    <row r="17" spans="1:15" ht="15.75" customHeight="1" x14ac:dyDescent="0.2">
      <c r="A17" s="4"/>
      <c r="B17" s="5" t="s">
        <v>178</v>
      </c>
      <c r="C17" s="70">
        <v>0</v>
      </c>
      <c r="D17" s="70">
        <v>0</v>
      </c>
      <c r="E17" s="70">
        <v>0</v>
      </c>
      <c r="F17" s="70">
        <v>0</v>
      </c>
      <c r="G17" s="70">
        <v>0</v>
      </c>
      <c r="H17" s="69">
        <f xml:space="preserve"> 1</f>
        <v>1</v>
      </c>
      <c r="I17" s="69">
        <f xml:space="preserve"> 1</f>
        <v>1</v>
      </c>
      <c r="J17" s="69">
        <f xml:space="preserve"> 1</f>
        <v>1</v>
      </c>
      <c r="K17" s="69">
        <f xml:space="preserve"> 1</f>
        <v>1</v>
      </c>
      <c r="L17" s="70">
        <v>0</v>
      </c>
      <c r="M17" s="70">
        <v>0</v>
      </c>
      <c r="N17" s="70">
        <v>0</v>
      </c>
      <c r="O17" s="70">
        <v>0</v>
      </c>
    </row>
    <row r="18" spans="1:15" ht="15.75" customHeight="1" x14ac:dyDescent="0.2">
      <c r="A18" s="4"/>
      <c r="B18" s="5" t="s">
        <v>179</v>
      </c>
      <c r="C18" s="70">
        <v>0</v>
      </c>
      <c r="D18" s="70">
        <v>0</v>
      </c>
      <c r="E18" s="70">
        <v>0</v>
      </c>
      <c r="F18" s="70">
        <v>0</v>
      </c>
      <c r="G18" s="70">
        <v>0</v>
      </c>
      <c r="H18" s="69">
        <f>frac_PW_health_facility</f>
        <v>0.51</v>
      </c>
      <c r="I18" s="69">
        <f>frac_PW_health_facility</f>
        <v>0.51</v>
      </c>
      <c r="J18" s="69">
        <f>frac_PW_health_facility</f>
        <v>0.51</v>
      </c>
      <c r="K18" s="69">
        <f>frac_PW_health_facility</f>
        <v>0.51</v>
      </c>
      <c r="L18" s="70">
        <v>0</v>
      </c>
      <c r="M18" s="70">
        <v>0</v>
      </c>
      <c r="N18" s="70">
        <v>0</v>
      </c>
      <c r="O18" s="70">
        <v>0</v>
      </c>
    </row>
    <row r="19" spans="1:15" ht="15" customHeight="1" x14ac:dyDescent="0.2">
      <c r="B19" s="9" t="s">
        <v>180</v>
      </c>
      <c r="C19" s="70">
        <v>0</v>
      </c>
      <c r="D19" s="70">
        <v>0</v>
      </c>
      <c r="E19" s="70">
        <v>0</v>
      </c>
      <c r="F19" s="70">
        <v>0</v>
      </c>
      <c r="G19" s="70">
        <v>0</v>
      </c>
      <c r="H19" s="69">
        <f>frac_malaria_risk</f>
        <v>1</v>
      </c>
      <c r="I19" s="69">
        <f>frac_malaria_risk</f>
        <v>1</v>
      </c>
      <c r="J19" s="69">
        <f>frac_malaria_risk</f>
        <v>1</v>
      </c>
      <c r="K19" s="69">
        <f>frac_malaria_risk</f>
        <v>1</v>
      </c>
      <c r="L19" s="70">
        <v>0</v>
      </c>
      <c r="M19" s="70">
        <v>0</v>
      </c>
      <c r="N19" s="70">
        <v>0</v>
      </c>
      <c r="O19" s="70">
        <v>0</v>
      </c>
    </row>
    <row r="20" spans="1:15" ht="15.75" customHeight="1" x14ac:dyDescent="0.2">
      <c r="B20" s="5" t="s">
        <v>188</v>
      </c>
      <c r="C20" s="70">
        <v>0</v>
      </c>
      <c r="D20" s="70">
        <v>0</v>
      </c>
      <c r="E20" s="70">
        <v>0</v>
      </c>
      <c r="F20" s="70">
        <v>0</v>
      </c>
      <c r="G20" s="70">
        <v>0</v>
      </c>
      <c r="H20" s="69">
        <v>1</v>
      </c>
      <c r="I20" s="69">
        <v>1</v>
      </c>
      <c r="J20" s="69">
        <v>1</v>
      </c>
      <c r="K20" s="69">
        <v>1</v>
      </c>
      <c r="L20" s="70">
        <v>0</v>
      </c>
      <c r="M20" s="70">
        <v>0</v>
      </c>
      <c r="N20" s="70">
        <v>0</v>
      </c>
      <c r="O20" s="70">
        <v>0</v>
      </c>
    </row>
    <row r="21" spans="1:15" ht="15.75" customHeight="1" x14ac:dyDescent="0.2">
      <c r="B21" s="5" t="s">
        <v>189</v>
      </c>
      <c r="C21" s="70">
        <v>0</v>
      </c>
      <c r="D21" s="70">
        <v>0</v>
      </c>
      <c r="E21" s="70">
        <v>0</v>
      </c>
      <c r="F21" s="70">
        <v>0</v>
      </c>
      <c r="G21" s="70">
        <v>0</v>
      </c>
      <c r="H21" s="69">
        <v>1</v>
      </c>
      <c r="I21" s="69">
        <v>1</v>
      </c>
      <c r="J21" s="69">
        <v>1</v>
      </c>
      <c r="K21" s="69">
        <v>1</v>
      </c>
      <c r="L21" s="70">
        <v>0</v>
      </c>
      <c r="M21" s="70">
        <v>0</v>
      </c>
      <c r="N21" s="70">
        <v>0</v>
      </c>
      <c r="O21" s="70">
        <v>0</v>
      </c>
    </row>
    <row r="22" spans="1:15" ht="15.75" customHeight="1" x14ac:dyDescent="0.2">
      <c r="B22" s="9" t="s">
        <v>191</v>
      </c>
      <c r="C22" s="70">
        <v>0</v>
      </c>
      <c r="D22" s="70">
        <v>0</v>
      </c>
      <c r="E22" s="70">
        <v>0</v>
      </c>
      <c r="F22" s="70">
        <v>0</v>
      </c>
      <c r="G22" s="70">
        <v>0</v>
      </c>
      <c r="H22" s="69">
        <f>1</f>
        <v>1</v>
      </c>
      <c r="I22" s="69">
        <f>1</f>
        <v>1</v>
      </c>
      <c r="J22" s="69">
        <f>1</f>
        <v>1</v>
      </c>
      <c r="K22" s="69">
        <f>1</f>
        <v>1</v>
      </c>
      <c r="L22" s="70">
        <v>0</v>
      </c>
      <c r="M22" s="70">
        <v>0</v>
      </c>
      <c r="N22" s="70">
        <v>0</v>
      </c>
      <c r="O22" s="70">
        <v>0</v>
      </c>
    </row>
    <row r="23" spans="1:15" ht="15.75" customHeight="1" x14ac:dyDescent="0.2">
      <c r="B23" s="9"/>
    </row>
    <row r="24" spans="1:15" ht="15.75" customHeight="1" x14ac:dyDescent="0.2">
      <c r="A24" s="4" t="s">
        <v>66</v>
      </c>
      <c r="B24" s="45" t="s">
        <v>170</v>
      </c>
      <c r="C24" s="70">
        <v>0</v>
      </c>
      <c r="D24" s="70">
        <v>0</v>
      </c>
      <c r="E24" s="70">
        <v>0</v>
      </c>
      <c r="F24" s="70">
        <v>0</v>
      </c>
      <c r="G24" s="70">
        <v>0</v>
      </c>
      <c r="H24" s="70">
        <v>0</v>
      </c>
      <c r="I24" s="70">
        <v>0</v>
      </c>
      <c r="J24" s="70">
        <v>0</v>
      </c>
      <c r="K24" s="70">
        <v>0</v>
      </c>
      <c r="L24" s="69">
        <f>famplan_unmet_need</f>
        <v>0.221</v>
      </c>
      <c r="M24" s="69">
        <f>famplan_unmet_need</f>
        <v>0.221</v>
      </c>
      <c r="N24" s="69">
        <f>famplan_unmet_need</f>
        <v>0.221</v>
      </c>
      <c r="O24" s="69">
        <f>famplan_unmet_need</f>
        <v>0.221</v>
      </c>
    </row>
    <row r="25" spans="1:15" ht="15.75" customHeight="1" x14ac:dyDescent="0.2">
      <c r="B25" s="45" t="s">
        <v>174</v>
      </c>
      <c r="C25" s="70">
        <v>0</v>
      </c>
      <c r="D25" s="70">
        <v>0</v>
      </c>
      <c r="E25" s="70">
        <v>0</v>
      </c>
      <c r="F25" s="70">
        <v>0</v>
      </c>
      <c r="G25" s="70">
        <v>0</v>
      </c>
      <c r="H25" s="70">
        <v>0</v>
      </c>
      <c r="I25" s="70">
        <v>0</v>
      </c>
      <c r="J25" s="70">
        <v>0</v>
      </c>
      <c r="K25" s="70">
        <v>0</v>
      </c>
      <c r="L25" s="69">
        <f>(1-food_insecure)*(0.49)*(1-school_attendance) + food_insecure*(0.7)*(1-school_attendance)</f>
        <v>0.42289939999999993</v>
      </c>
      <c r="M25" s="69">
        <f>(1-food_insecure)*(0.49)+food_insecure*(0.7)</f>
        <v>0.54921999999999993</v>
      </c>
      <c r="N25" s="69">
        <f>(1-food_insecure)*(0.49)+food_insecure*(0.7)</f>
        <v>0.54921999999999993</v>
      </c>
      <c r="O25" s="69">
        <f>(1-food_insecure)*(0.49)+food_insecure*(0.7)</f>
        <v>0.54921999999999993</v>
      </c>
    </row>
    <row r="26" spans="1:15" ht="15.75" customHeight="1" x14ac:dyDescent="0.2">
      <c r="B26" s="45" t="s">
        <v>175</v>
      </c>
      <c r="C26" s="70">
        <v>0</v>
      </c>
      <c r="D26" s="70">
        <v>0</v>
      </c>
      <c r="E26" s="70">
        <v>0</v>
      </c>
      <c r="F26" s="70">
        <v>0</v>
      </c>
      <c r="G26" s="70">
        <v>0</v>
      </c>
      <c r="H26" s="70">
        <v>0</v>
      </c>
      <c r="I26" s="70">
        <v>0</v>
      </c>
      <c r="J26" s="70">
        <v>0</v>
      </c>
      <c r="K26" s="70">
        <v>0</v>
      </c>
      <c r="L26" s="69">
        <f>(1-food_insecure)*(0.21)*(1-school_attendance) + food_insecure*(0.3)*(1-school_attendance)</f>
        <v>0.18124259999999998</v>
      </c>
      <c r="M26" s="69">
        <f>(1-food_insecure)*(0.21)+food_insecure*(0.3)</f>
        <v>0.23537999999999998</v>
      </c>
      <c r="N26" s="69">
        <f>(1-food_insecure)*(0.21)+food_insecure*(0.3)</f>
        <v>0.23537999999999998</v>
      </c>
      <c r="O26" s="69">
        <f>(1-food_insecure)*(0.21)+food_insecure*(0.3)</f>
        <v>0.23537999999999998</v>
      </c>
    </row>
    <row r="27" spans="1:15" ht="15.75" customHeight="1" x14ac:dyDescent="0.2">
      <c r="B27" s="45" t="s">
        <v>176</v>
      </c>
      <c r="C27" s="70">
        <v>0</v>
      </c>
      <c r="D27" s="70">
        <v>0</v>
      </c>
      <c r="E27" s="70">
        <v>0</v>
      </c>
      <c r="F27" s="70">
        <v>0</v>
      </c>
      <c r="G27" s="70">
        <v>0</v>
      </c>
      <c r="H27" s="70">
        <v>0</v>
      </c>
      <c r="I27" s="70">
        <v>0</v>
      </c>
      <c r="J27" s="70">
        <v>0</v>
      </c>
      <c r="K27" s="70">
        <v>0</v>
      </c>
      <c r="L27" s="69">
        <f>(1-food_insecure)*(0.3)*(1-school_attendance)</f>
        <v>0.16585799999999998</v>
      </c>
      <c r="M27" s="69">
        <f>(1-food_insecure)*(0.3)</f>
        <v>0.21539999999999998</v>
      </c>
      <c r="N27" s="69">
        <f>(1-food_insecure)*(0.3)</f>
        <v>0.21539999999999998</v>
      </c>
      <c r="O27" s="69">
        <f>(1-food_insecure)*(0.3)</f>
        <v>0.21539999999999998</v>
      </c>
    </row>
    <row r="28" spans="1:15" ht="15.75" customHeight="1" x14ac:dyDescent="0.2">
      <c r="B28" s="45" t="s">
        <v>177</v>
      </c>
      <c r="C28" s="70">
        <v>0</v>
      </c>
      <c r="D28" s="70">
        <v>0</v>
      </c>
      <c r="E28" s="70">
        <v>0</v>
      </c>
      <c r="F28" s="70">
        <v>0</v>
      </c>
      <c r="G28" s="70">
        <v>0</v>
      </c>
      <c r="H28" s="70">
        <v>0</v>
      </c>
      <c r="I28" s="70">
        <v>0</v>
      </c>
      <c r="J28" s="70">
        <v>0</v>
      </c>
      <c r="K28" s="70">
        <v>0</v>
      </c>
      <c r="L28" s="69">
        <f>(1-food_insecure)*1*school_attendance + food_insecure*1*school_attendance</f>
        <v>0.23</v>
      </c>
      <c r="M28" s="69">
        <v>0</v>
      </c>
      <c r="N28" s="69">
        <v>0</v>
      </c>
      <c r="O28" s="69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171</v>
      </c>
      <c r="C30" s="69">
        <v>0</v>
      </c>
      <c r="D30" s="69">
        <v>0</v>
      </c>
      <c r="E30" s="69">
        <f t="shared" ref="E30:O30" si="0">frac_maize</f>
        <v>0.8</v>
      </c>
      <c r="F30" s="69">
        <f t="shared" si="0"/>
        <v>0.8</v>
      </c>
      <c r="G30" s="69">
        <f t="shared" si="0"/>
        <v>0.8</v>
      </c>
      <c r="H30" s="69">
        <f t="shared" si="0"/>
        <v>0.8</v>
      </c>
      <c r="I30" s="69">
        <f t="shared" si="0"/>
        <v>0.8</v>
      </c>
      <c r="J30" s="69">
        <f t="shared" si="0"/>
        <v>0.8</v>
      </c>
      <c r="K30" s="69">
        <f t="shared" si="0"/>
        <v>0.8</v>
      </c>
      <c r="L30" s="69">
        <f t="shared" si="0"/>
        <v>0.8</v>
      </c>
      <c r="M30" s="69">
        <f t="shared" si="0"/>
        <v>0.8</v>
      </c>
      <c r="N30" s="69">
        <f t="shared" si="0"/>
        <v>0.8</v>
      </c>
      <c r="O30" s="69">
        <f t="shared" si="0"/>
        <v>0.8</v>
      </c>
    </row>
    <row r="31" spans="1:15" ht="15.75" customHeight="1" x14ac:dyDescent="0.2">
      <c r="B31" s="5" t="s">
        <v>172</v>
      </c>
      <c r="C31" s="69">
        <v>0</v>
      </c>
      <c r="D31" s="69">
        <v>0</v>
      </c>
      <c r="E31" s="69">
        <f t="shared" ref="E31:O31" si="1">frac_rice</f>
        <v>0.1</v>
      </c>
      <c r="F31" s="69">
        <f t="shared" si="1"/>
        <v>0.1</v>
      </c>
      <c r="G31" s="69">
        <f t="shared" si="1"/>
        <v>0.1</v>
      </c>
      <c r="H31" s="69">
        <f t="shared" si="1"/>
        <v>0.1</v>
      </c>
      <c r="I31" s="69">
        <f t="shared" si="1"/>
        <v>0.1</v>
      </c>
      <c r="J31" s="69">
        <f t="shared" si="1"/>
        <v>0.1</v>
      </c>
      <c r="K31" s="69">
        <f t="shared" si="1"/>
        <v>0.1</v>
      </c>
      <c r="L31" s="69">
        <f t="shared" si="1"/>
        <v>0.1</v>
      </c>
      <c r="M31" s="69">
        <f t="shared" si="1"/>
        <v>0.1</v>
      </c>
      <c r="N31" s="69">
        <f t="shared" si="1"/>
        <v>0.1</v>
      </c>
      <c r="O31" s="69">
        <f t="shared" si="1"/>
        <v>0.1</v>
      </c>
    </row>
    <row r="32" spans="1:15" ht="15.75" customHeight="1" x14ac:dyDescent="0.2">
      <c r="B32" s="5" t="s">
        <v>173</v>
      </c>
      <c r="C32" s="69">
        <v>0</v>
      </c>
      <c r="D32" s="69">
        <v>0</v>
      </c>
      <c r="E32" s="69">
        <f>frac_wheat</f>
        <v>0.1</v>
      </c>
      <c r="F32" s="69">
        <f t="shared" ref="F32:O32" si="2">frac_wheat</f>
        <v>0.1</v>
      </c>
      <c r="G32" s="69">
        <f t="shared" si="2"/>
        <v>0.1</v>
      </c>
      <c r="H32" s="69">
        <f t="shared" si="2"/>
        <v>0.1</v>
      </c>
      <c r="I32" s="69">
        <f t="shared" si="2"/>
        <v>0.1</v>
      </c>
      <c r="J32" s="69">
        <f t="shared" si="2"/>
        <v>0.1</v>
      </c>
      <c r="K32" s="69">
        <f t="shared" si="2"/>
        <v>0.1</v>
      </c>
      <c r="L32" s="69">
        <f t="shared" si="2"/>
        <v>0.1</v>
      </c>
      <c r="M32" s="69">
        <f t="shared" si="2"/>
        <v>0.1</v>
      </c>
      <c r="N32" s="69">
        <f t="shared" si="2"/>
        <v>0.1</v>
      </c>
      <c r="O32" s="69">
        <f t="shared" si="2"/>
        <v>0.1</v>
      </c>
    </row>
    <row r="33" spans="2:15" ht="15.75" customHeight="1" x14ac:dyDescent="0.2">
      <c r="B33" s="5" t="s">
        <v>181</v>
      </c>
      <c r="C33" s="69">
        <v>0</v>
      </c>
      <c r="D33" s="69">
        <v>0</v>
      </c>
      <c r="E33" s="69">
        <v>1</v>
      </c>
      <c r="F33" s="69">
        <v>1</v>
      </c>
      <c r="G33" s="69">
        <v>1</v>
      </c>
      <c r="H33" s="69">
        <v>1</v>
      </c>
      <c r="I33" s="69">
        <v>1</v>
      </c>
      <c r="J33" s="69">
        <v>1</v>
      </c>
      <c r="K33" s="69">
        <v>1</v>
      </c>
      <c r="L33" s="69">
        <v>1</v>
      </c>
      <c r="M33" s="69">
        <v>1</v>
      </c>
      <c r="N33" s="69">
        <v>1</v>
      </c>
      <c r="O33" s="69">
        <v>1</v>
      </c>
    </row>
    <row r="34" spans="2:15" ht="15.75" customHeight="1" x14ac:dyDescent="0.2">
      <c r="B34" s="5" t="s">
        <v>185</v>
      </c>
      <c r="C34" s="69">
        <f t="shared" ref="C34:O34" si="3">frac_malaria_risk</f>
        <v>1</v>
      </c>
      <c r="D34" s="69">
        <f t="shared" si="3"/>
        <v>1</v>
      </c>
      <c r="E34" s="69">
        <f t="shared" si="3"/>
        <v>1</v>
      </c>
      <c r="F34" s="69">
        <f t="shared" si="3"/>
        <v>1</v>
      </c>
      <c r="G34" s="69">
        <f t="shared" si="3"/>
        <v>1</v>
      </c>
      <c r="H34" s="69">
        <f t="shared" si="3"/>
        <v>1</v>
      </c>
      <c r="I34" s="69">
        <f t="shared" si="3"/>
        <v>1</v>
      </c>
      <c r="J34" s="69">
        <f t="shared" si="3"/>
        <v>1</v>
      </c>
      <c r="K34" s="69">
        <f t="shared" si="3"/>
        <v>1</v>
      </c>
      <c r="L34" s="69">
        <f t="shared" si="3"/>
        <v>1</v>
      </c>
      <c r="M34" s="69">
        <f t="shared" si="3"/>
        <v>1</v>
      </c>
      <c r="N34" s="69">
        <f t="shared" si="3"/>
        <v>1</v>
      </c>
      <c r="O34" s="69">
        <f t="shared" si="3"/>
        <v>1</v>
      </c>
    </row>
    <row r="35" spans="2:15" ht="15.75" customHeight="1" x14ac:dyDescent="0.2">
      <c r="B35" s="9" t="s">
        <v>197</v>
      </c>
      <c r="C35" s="69">
        <v>1</v>
      </c>
      <c r="D35" s="69">
        <v>1</v>
      </c>
      <c r="E35" s="69">
        <v>1</v>
      </c>
      <c r="F35" s="69">
        <v>1</v>
      </c>
      <c r="G35" s="69">
        <v>1</v>
      </c>
      <c r="H35" s="69">
        <v>1</v>
      </c>
      <c r="I35" s="69">
        <v>1</v>
      </c>
      <c r="J35" s="69">
        <v>1</v>
      </c>
      <c r="K35" s="69">
        <v>1</v>
      </c>
      <c r="L35" s="69">
        <v>1</v>
      </c>
      <c r="M35" s="69">
        <v>1</v>
      </c>
      <c r="N35" s="69">
        <v>1</v>
      </c>
      <c r="O35" s="69">
        <v>1</v>
      </c>
    </row>
    <row r="36" spans="2:15" ht="15.75" customHeight="1" x14ac:dyDescent="0.2">
      <c r="B36" s="9" t="s">
        <v>198</v>
      </c>
      <c r="C36" s="69">
        <v>1</v>
      </c>
      <c r="D36" s="69">
        <v>1</v>
      </c>
      <c r="E36" s="69">
        <v>1</v>
      </c>
      <c r="F36" s="69">
        <v>1</v>
      </c>
      <c r="G36" s="69">
        <v>1</v>
      </c>
      <c r="H36" s="69">
        <v>1</v>
      </c>
      <c r="I36" s="69">
        <v>1</v>
      </c>
      <c r="J36" s="69">
        <v>1</v>
      </c>
      <c r="K36" s="69">
        <v>1</v>
      </c>
      <c r="L36" s="69">
        <v>1</v>
      </c>
      <c r="M36" s="69">
        <v>1</v>
      </c>
      <c r="N36" s="69">
        <v>1</v>
      </c>
      <c r="O36" s="69">
        <v>1</v>
      </c>
    </row>
    <row r="37" spans="2:15" ht="15.75" customHeight="1" x14ac:dyDescent="0.2">
      <c r="B37" s="9" t="s">
        <v>199</v>
      </c>
      <c r="C37" s="69">
        <v>1</v>
      </c>
      <c r="D37" s="69">
        <v>1</v>
      </c>
      <c r="E37" s="69">
        <v>1</v>
      </c>
      <c r="F37" s="69">
        <v>1</v>
      </c>
      <c r="G37" s="69">
        <v>1</v>
      </c>
      <c r="H37" s="69">
        <v>1</v>
      </c>
      <c r="I37" s="69">
        <v>1</v>
      </c>
      <c r="J37" s="69">
        <v>1</v>
      </c>
      <c r="K37" s="69">
        <v>1</v>
      </c>
      <c r="L37" s="69">
        <v>1</v>
      </c>
      <c r="M37" s="69">
        <v>1</v>
      </c>
      <c r="N37" s="69">
        <v>1</v>
      </c>
      <c r="O37" s="69">
        <v>1</v>
      </c>
    </row>
    <row r="38" spans="2:15" ht="15.75" customHeight="1" x14ac:dyDescent="0.2">
      <c r="B38" s="9" t="s">
        <v>200</v>
      </c>
      <c r="C38" s="69">
        <v>1</v>
      </c>
      <c r="D38" s="69">
        <v>1</v>
      </c>
      <c r="E38" s="69">
        <v>1</v>
      </c>
      <c r="F38" s="69">
        <v>1</v>
      </c>
      <c r="G38" s="69">
        <v>1</v>
      </c>
      <c r="H38" s="69">
        <v>1</v>
      </c>
      <c r="I38" s="69">
        <v>1</v>
      </c>
      <c r="J38" s="69">
        <v>1</v>
      </c>
      <c r="K38" s="69">
        <v>1</v>
      </c>
      <c r="L38" s="69">
        <v>1</v>
      </c>
      <c r="M38" s="69">
        <v>1</v>
      </c>
      <c r="N38" s="69">
        <v>1</v>
      </c>
      <c r="O38" s="69">
        <v>1</v>
      </c>
    </row>
    <row r="39" spans="2:15" ht="15.75" customHeight="1" x14ac:dyDescent="0.2">
      <c r="B39" s="9" t="s">
        <v>201</v>
      </c>
      <c r="C39" s="69">
        <v>1</v>
      </c>
      <c r="D39" s="69">
        <v>1</v>
      </c>
      <c r="E39" s="69">
        <v>1</v>
      </c>
      <c r="F39" s="69">
        <v>1</v>
      </c>
      <c r="G39" s="69">
        <v>1</v>
      </c>
      <c r="H39" s="69">
        <v>1</v>
      </c>
      <c r="I39" s="69">
        <v>1</v>
      </c>
      <c r="J39" s="69">
        <v>1</v>
      </c>
      <c r="K39" s="69">
        <v>1</v>
      </c>
      <c r="L39" s="69">
        <v>1</v>
      </c>
      <c r="M39" s="69">
        <v>1</v>
      </c>
      <c r="N39" s="69">
        <v>1</v>
      </c>
      <c r="O39" s="69">
        <v>1</v>
      </c>
    </row>
    <row r="40" spans="2:15" ht="15.75" customHeight="1" x14ac:dyDescent="0.2">
      <c r="B40" s="9"/>
    </row>
  </sheetData>
  <sheetProtection algorithmName="SHA-512" hashValue="BzaSdr23/fweJSIKVZjF04DqootK1TMj0GDKqh3eGCjyyK6rTTLiQTkM9g2wTTBy6pzXL7AZid3nHs8RdKzpRg==" saltValue="5tRjPZNon3LdHC54VKuQpg==" spinCount="100000" sheet="1" objects="1" scenarios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4"/>
  <sheetViews>
    <sheetView workbookViewId="0">
      <selection activeCell="A6" sqref="A6"/>
    </sheetView>
  </sheetViews>
  <sheetFormatPr defaultColWidth="11.42578125" defaultRowHeight="12.75" x14ac:dyDescent="0.2"/>
  <sheetData>
    <row r="1" spans="1:1" x14ac:dyDescent="0.2">
      <c r="A1" s="8" t="s">
        <v>183</v>
      </c>
    </row>
    <row r="2" spans="1:1" x14ac:dyDescent="0.2">
      <c r="A2" s="8" t="s">
        <v>212</v>
      </c>
    </row>
    <row r="3" spans="1:1" x14ac:dyDescent="0.2">
      <c r="A3" s="8" t="s">
        <v>211</v>
      </c>
    </row>
    <row r="4" spans="1:1" x14ac:dyDescent="0.2">
      <c r="A4" s="8" t="s">
        <v>213</v>
      </c>
    </row>
  </sheetData>
  <sheetProtection algorithmName="SHA-512" hashValue="Z+haN+yWUK1Ykyap5AHe6bm4Xl8094dwvGRSvG4267hdpJCBlamI9jyBolVaruanMQyBnuCQtvvzLx+YLeuESg==" saltValue="WVjlg7xYMsLJIAVqMVnJw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E10"/>
  <sheetViews>
    <sheetView workbookViewId="0">
      <selection activeCell="A6" sqref="A6"/>
    </sheetView>
  </sheetViews>
  <sheetFormatPr defaultColWidth="11.42578125" defaultRowHeight="12.75" x14ac:dyDescent="0.2"/>
  <cols>
    <col min="1" max="1" width="33.7109375" style="27" customWidth="1"/>
    <col min="2" max="2" width="12.42578125" style="27" customWidth="1"/>
    <col min="3" max="4" width="11.42578125" style="27"/>
    <col min="5" max="5" width="17.42578125" style="27" customWidth="1"/>
    <col min="6" max="16384" width="11.42578125" style="27"/>
  </cols>
  <sheetData>
    <row r="1" spans="1:5" x14ac:dyDescent="0.2">
      <c r="A1" s="29" t="s">
        <v>222</v>
      </c>
      <c r="B1" s="29" t="s">
        <v>215</v>
      </c>
      <c r="C1" s="29" t="s">
        <v>226</v>
      </c>
      <c r="D1" s="29" t="s">
        <v>145</v>
      </c>
      <c r="E1" s="29" t="s">
        <v>224</v>
      </c>
    </row>
    <row r="2" spans="1:5" ht="14.25" x14ac:dyDescent="0.2">
      <c r="A2" s="28" t="s">
        <v>214</v>
      </c>
      <c r="B2" s="28">
        <v>0.9</v>
      </c>
      <c r="C2" s="27">
        <v>0.09</v>
      </c>
      <c r="D2" s="27">
        <v>0.8</v>
      </c>
      <c r="E2" s="27">
        <f t="shared" ref="E2:E10" si="0">C2*D2</f>
        <v>7.1999999999999995E-2</v>
      </c>
    </row>
    <row r="3" spans="1:5" ht="14.25" x14ac:dyDescent="0.2">
      <c r="A3" s="28" t="s">
        <v>221</v>
      </c>
      <c r="B3" s="28">
        <v>1</v>
      </c>
      <c r="C3" s="27">
        <v>0.02</v>
      </c>
      <c r="D3" s="27">
        <v>1.9</v>
      </c>
      <c r="E3" s="27">
        <f t="shared" si="0"/>
        <v>3.7999999999999999E-2</v>
      </c>
    </row>
    <row r="4" spans="1:5" ht="14.25" x14ac:dyDescent="0.2">
      <c r="A4" s="28" t="s">
        <v>216</v>
      </c>
      <c r="B4" s="28">
        <v>1</v>
      </c>
      <c r="C4" s="27">
        <v>0.08</v>
      </c>
      <c r="D4" s="27">
        <v>2</v>
      </c>
      <c r="E4" s="27">
        <f t="shared" si="0"/>
        <v>0.16</v>
      </c>
    </row>
    <row r="5" spans="1:5" ht="14.25" x14ac:dyDescent="0.2">
      <c r="A5" s="28" t="s">
        <v>220</v>
      </c>
      <c r="B5" s="28">
        <v>1</v>
      </c>
      <c r="C5" s="27">
        <v>0.18</v>
      </c>
      <c r="D5" s="27">
        <v>0.7</v>
      </c>
      <c r="E5" s="27">
        <f t="shared" si="0"/>
        <v>0.126</v>
      </c>
    </row>
    <row r="6" spans="1:5" ht="14.25" x14ac:dyDescent="0.2">
      <c r="A6" s="28" t="s">
        <v>219</v>
      </c>
      <c r="B6" s="28">
        <v>1</v>
      </c>
      <c r="C6" s="27">
        <v>0.02</v>
      </c>
      <c r="D6" s="27">
        <v>0.7</v>
      </c>
      <c r="E6" s="27">
        <f t="shared" si="0"/>
        <v>1.3999999999999999E-2</v>
      </c>
    </row>
    <row r="7" spans="1:5" ht="14.25" x14ac:dyDescent="0.2">
      <c r="A7" s="28" t="s">
        <v>223</v>
      </c>
      <c r="B7" s="28">
        <v>0.93</v>
      </c>
      <c r="C7" s="27">
        <v>0.45</v>
      </c>
      <c r="D7" s="27">
        <v>0.9</v>
      </c>
      <c r="E7" s="27">
        <f t="shared" si="0"/>
        <v>0.40500000000000003</v>
      </c>
    </row>
    <row r="8" spans="1:5" ht="14.25" x14ac:dyDescent="0.2">
      <c r="A8" s="28" t="s">
        <v>225</v>
      </c>
      <c r="B8" s="28">
        <v>0.5</v>
      </c>
      <c r="C8" s="27">
        <v>0.03</v>
      </c>
      <c r="D8" s="27">
        <v>0</v>
      </c>
      <c r="E8" s="27">
        <f t="shared" si="0"/>
        <v>0</v>
      </c>
    </row>
    <row r="9" spans="1:5" ht="14.25" x14ac:dyDescent="0.2">
      <c r="A9" s="28" t="s">
        <v>217</v>
      </c>
      <c r="B9" s="28">
        <v>0.5</v>
      </c>
      <c r="C9" s="27">
        <v>0.11</v>
      </c>
      <c r="D9" s="27">
        <v>0</v>
      </c>
      <c r="E9" s="27">
        <f t="shared" si="0"/>
        <v>0</v>
      </c>
    </row>
    <row r="10" spans="1:5" ht="14.25" x14ac:dyDescent="0.2">
      <c r="A10" s="28" t="s">
        <v>218</v>
      </c>
      <c r="B10" s="28">
        <v>0.98</v>
      </c>
      <c r="C10" s="27">
        <v>0.01</v>
      </c>
      <c r="D10" s="27">
        <v>0.6</v>
      </c>
      <c r="E10" s="27">
        <f t="shared" si="0"/>
        <v>6.0000000000000001E-3</v>
      </c>
    </row>
  </sheetData>
  <sheetProtection algorithmName="SHA-512" hashValue="rURvALAabaQyQlyAwxs8AgJMoSrpMRrNQkabXeHWz4Pzpmr4idkRgIGy1Ms5YMDoNZrgQ31N+tonog9znjAEHA==" saltValue="QeeQInqBHehGOwwWHD5xJ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P42"/>
  <sheetViews>
    <sheetView topLeftCell="A18" workbookViewId="0">
      <selection activeCell="C6" sqref="C6"/>
    </sheetView>
  </sheetViews>
  <sheetFormatPr defaultColWidth="16.140625" defaultRowHeight="15.75" customHeight="1" x14ac:dyDescent="0.25"/>
  <cols>
    <col min="1" max="1" width="22.28515625" style="42" bestFit="1" customWidth="1"/>
    <col min="2" max="2" width="58.85546875" style="42" bestFit="1" customWidth="1"/>
    <col min="3" max="3" width="9.42578125" style="42" bestFit="1" customWidth="1"/>
    <col min="4" max="4" width="11.140625" style="42" bestFit="1" customWidth="1"/>
    <col min="5" max="5" width="12" style="42" bestFit="1" customWidth="1"/>
    <col min="6" max="7" width="13.140625" style="42" bestFit="1" customWidth="1"/>
    <col min="8" max="11" width="15.28515625" style="42" bestFit="1" customWidth="1"/>
    <col min="12" max="15" width="16.85546875" style="42" bestFit="1" customWidth="1"/>
    <col min="16" max="16384" width="16.140625" style="42"/>
  </cols>
  <sheetData>
    <row r="1" spans="1:15" ht="15.75" customHeight="1" x14ac:dyDescent="0.25">
      <c r="A1" s="43" t="s">
        <v>209</v>
      </c>
      <c r="B1" s="71" t="s">
        <v>163</v>
      </c>
      <c r="C1" s="43" t="s">
        <v>78</v>
      </c>
      <c r="D1" s="43" t="s">
        <v>74</v>
      </c>
      <c r="E1" s="43" t="s">
        <v>77</v>
      </c>
      <c r="F1" s="43" t="s">
        <v>75</v>
      </c>
      <c r="G1" s="43" t="s">
        <v>76</v>
      </c>
      <c r="H1" s="43" t="s">
        <v>113</v>
      </c>
      <c r="I1" s="43" t="s">
        <v>114</v>
      </c>
      <c r="J1" s="43" t="s">
        <v>115</v>
      </c>
      <c r="K1" s="43" t="s">
        <v>116</v>
      </c>
      <c r="L1" s="43" t="s">
        <v>69</v>
      </c>
      <c r="M1" s="43" t="s">
        <v>70</v>
      </c>
      <c r="N1" s="43" t="s">
        <v>71</v>
      </c>
      <c r="O1" s="43" t="s">
        <v>72</v>
      </c>
    </row>
    <row r="2" spans="1:15" ht="15.75" customHeight="1" x14ac:dyDescent="0.25">
      <c r="A2" s="43" t="s">
        <v>83</v>
      </c>
      <c r="B2" s="39" t="s">
        <v>167</v>
      </c>
      <c r="C2" s="101">
        <v>0</v>
      </c>
      <c r="D2" s="101">
        <v>1</v>
      </c>
      <c r="E2" s="101">
        <v>1</v>
      </c>
      <c r="F2" s="101">
        <v>1</v>
      </c>
      <c r="G2" s="101">
        <v>1</v>
      </c>
      <c r="H2" s="101">
        <v>0</v>
      </c>
      <c r="I2" s="101">
        <v>0</v>
      </c>
      <c r="J2" s="101">
        <v>0</v>
      </c>
      <c r="K2" s="101">
        <v>0</v>
      </c>
      <c r="L2" s="101">
        <v>0</v>
      </c>
      <c r="M2" s="101">
        <v>0</v>
      </c>
      <c r="N2" s="101">
        <v>0</v>
      </c>
      <c r="O2" s="101">
        <v>0</v>
      </c>
    </row>
    <row r="3" spans="1:15" ht="15.75" customHeight="1" x14ac:dyDescent="0.25">
      <c r="B3" s="39" t="s">
        <v>169</v>
      </c>
      <c r="C3" s="101">
        <v>1</v>
      </c>
      <c r="D3" s="101">
        <v>1</v>
      </c>
      <c r="E3" s="101">
        <v>0</v>
      </c>
      <c r="F3" s="101">
        <v>0</v>
      </c>
      <c r="G3" s="101">
        <v>0</v>
      </c>
      <c r="H3" s="101">
        <v>0</v>
      </c>
      <c r="I3" s="101">
        <v>0</v>
      </c>
      <c r="J3" s="101">
        <v>0</v>
      </c>
      <c r="K3" s="101">
        <v>0</v>
      </c>
      <c r="L3" s="101">
        <v>0</v>
      </c>
      <c r="M3" s="101">
        <v>0</v>
      </c>
      <c r="N3" s="101">
        <v>0</v>
      </c>
      <c r="O3" s="101">
        <v>0</v>
      </c>
    </row>
    <row r="4" spans="1:15" ht="15.75" customHeight="1" x14ac:dyDescent="0.25">
      <c r="B4" s="39" t="s">
        <v>151</v>
      </c>
      <c r="C4" s="101">
        <v>1</v>
      </c>
      <c r="D4" s="101">
        <v>1</v>
      </c>
      <c r="E4" s="101">
        <v>1</v>
      </c>
      <c r="F4" s="101">
        <v>1</v>
      </c>
      <c r="G4" s="101">
        <v>1</v>
      </c>
      <c r="H4" s="101">
        <v>0</v>
      </c>
      <c r="I4" s="101">
        <v>0</v>
      </c>
      <c r="J4" s="101">
        <v>0</v>
      </c>
      <c r="K4" s="101">
        <v>0</v>
      </c>
      <c r="L4" s="101">
        <v>0</v>
      </c>
      <c r="M4" s="101">
        <v>0</v>
      </c>
      <c r="N4" s="101">
        <v>0</v>
      </c>
      <c r="O4" s="101">
        <v>0</v>
      </c>
    </row>
    <row r="5" spans="1:15" ht="15.75" customHeight="1" x14ac:dyDescent="0.25">
      <c r="B5" s="39" t="s">
        <v>152</v>
      </c>
      <c r="C5" s="101">
        <v>1</v>
      </c>
      <c r="D5" s="101">
        <v>1</v>
      </c>
      <c r="E5" s="101">
        <v>1</v>
      </c>
      <c r="F5" s="101">
        <v>1</v>
      </c>
      <c r="G5" s="101">
        <v>1</v>
      </c>
      <c r="H5" s="101">
        <v>0</v>
      </c>
      <c r="I5" s="101">
        <v>0</v>
      </c>
      <c r="J5" s="101">
        <v>0</v>
      </c>
      <c r="K5" s="101">
        <v>0</v>
      </c>
      <c r="L5" s="101">
        <v>0</v>
      </c>
      <c r="M5" s="101">
        <v>0</v>
      </c>
      <c r="N5" s="101">
        <v>0</v>
      </c>
      <c r="O5" s="101">
        <v>0</v>
      </c>
    </row>
    <row r="6" spans="1:15" ht="15.75" customHeight="1" x14ac:dyDescent="0.25">
      <c r="B6" s="39" t="s">
        <v>153</v>
      </c>
      <c r="C6" s="101">
        <v>1</v>
      </c>
      <c r="D6" s="101">
        <v>1</v>
      </c>
      <c r="E6" s="101">
        <v>1</v>
      </c>
      <c r="F6" s="101">
        <v>1</v>
      </c>
      <c r="G6" s="101">
        <v>1</v>
      </c>
      <c r="H6" s="101">
        <v>0</v>
      </c>
      <c r="I6" s="101">
        <v>0</v>
      </c>
      <c r="J6" s="101">
        <v>0</v>
      </c>
      <c r="K6" s="101">
        <v>0</v>
      </c>
      <c r="L6" s="101">
        <v>0</v>
      </c>
      <c r="M6" s="101">
        <v>0</v>
      </c>
      <c r="N6" s="101">
        <v>0</v>
      </c>
      <c r="O6" s="101">
        <v>0</v>
      </c>
    </row>
    <row r="7" spans="1:15" ht="15.75" customHeight="1" x14ac:dyDescent="0.25">
      <c r="B7" s="39" t="s">
        <v>182</v>
      </c>
      <c r="C7" s="101">
        <v>1</v>
      </c>
      <c r="D7" s="101">
        <v>1</v>
      </c>
      <c r="E7" s="101">
        <v>0</v>
      </c>
      <c r="F7" s="101">
        <v>0</v>
      </c>
      <c r="G7" s="101">
        <v>0</v>
      </c>
      <c r="H7" s="101">
        <v>0</v>
      </c>
      <c r="I7" s="101">
        <v>0</v>
      </c>
      <c r="J7" s="101">
        <v>0</v>
      </c>
      <c r="K7" s="101">
        <v>0</v>
      </c>
      <c r="L7" s="101">
        <v>0</v>
      </c>
      <c r="M7" s="101">
        <v>0</v>
      </c>
      <c r="N7" s="101">
        <v>0</v>
      </c>
      <c r="O7" s="101">
        <v>0</v>
      </c>
    </row>
    <row r="8" spans="1:15" ht="15.75" customHeight="1" x14ac:dyDescent="0.25">
      <c r="B8" s="39" t="s">
        <v>184</v>
      </c>
      <c r="C8" s="101">
        <v>0</v>
      </c>
      <c r="D8" s="101">
        <v>0</v>
      </c>
      <c r="E8" s="101">
        <v>1</v>
      </c>
      <c r="F8" s="101">
        <v>1</v>
      </c>
      <c r="G8" s="101">
        <v>0</v>
      </c>
      <c r="H8" s="101">
        <v>0</v>
      </c>
      <c r="I8" s="101">
        <v>0</v>
      </c>
      <c r="J8" s="101">
        <v>0</v>
      </c>
      <c r="K8" s="101">
        <v>0</v>
      </c>
      <c r="L8" s="101">
        <v>0</v>
      </c>
      <c r="M8" s="101">
        <v>0</v>
      </c>
      <c r="N8" s="101">
        <v>0</v>
      </c>
      <c r="O8" s="101">
        <v>0</v>
      </c>
    </row>
    <row r="9" spans="1:15" ht="15.75" customHeight="1" x14ac:dyDescent="0.25">
      <c r="B9" s="39" t="s">
        <v>190</v>
      </c>
      <c r="C9" s="101">
        <v>0</v>
      </c>
      <c r="D9" s="101">
        <v>0</v>
      </c>
      <c r="E9" s="101">
        <v>1</v>
      </c>
      <c r="F9" s="101">
        <v>1</v>
      </c>
      <c r="G9" s="101">
        <v>1</v>
      </c>
      <c r="H9" s="101">
        <v>0</v>
      </c>
      <c r="I9" s="101">
        <v>0</v>
      </c>
      <c r="J9" s="101">
        <v>0</v>
      </c>
      <c r="K9" s="101">
        <v>0</v>
      </c>
      <c r="L9" s="101">
        <v>0</v>
      </c>
      <c r="M9" s="101">
        <v>0</v>
      </c>
      <c r="N9" s="101">
        <v>0</v>
      </c>
      <c r="O9" s="101">
        <v>0</v>
      </c>
    </row>
    <row r="10" spans="1:15" ht="15.75" customHeight="1" x14ac:dyDescent="0.25">
      <c r="B10" s="39" t="s">
        <v>192</v>
      </c>
      <c r="C10" s="101">
        <v>1</v>
      </c>
      <c r="D10" s="101">
        <v>1</v>
      </c>
      <c r="E10" s="101">
        <v>1</v>
      </c>
      <c r="F10" s="101">
        <v>1</v>
      </c>
      <c r="G10" s="101">
        <v>1</v>
      </c>
      <c r="H10" s="101">
        <v>0</v>
      </c>
      <c r="I10" s="101">
        <v>0</v>
      </c>
      <c r="J10" s="101">
        <v>0</v>
      </c>
      <c r="K10" s="101">
        <v>0</v>
      </c>
      <c r="L10" s="101">
        <v>0</v>
      </c>
      <c r="M10" s="101">
        <v>0</v>
      </c>
      <c r="N10" s="101">
        <v>0</v>
      </c>
      <c r="O10" s="101">
        <v>0</v>
      </c>
    </row>
    <row r="11" spans="1:15" ht="15.75" customHeight="1" x14ac:dyDescent="0.25">
      <c r="B11" s="39" t="s">
        <v>193</v>
      </c>
      <c r="C11" s="101">
        <v>0</v>
      </c>
      <c r="D11" s="101">
        <v>0</v>
      </c>
      <c r="E11" s="101">
        <v>1</v>
      </c>
      <c r="F11" s="101">
        <v>1</v>
      </c>
      <c r="G11" s="101">
        <v>0</v>
      </c>
      <c r="H11" s="101">
        <v>0</v>
      </c>
      <c r="I11" s="101">
        <v>0</v>
      </c>
      <c r="J11" s="101">
        <v>0</v>
      </c>
      <c r="K11" s="101">
        <v>0</v>
      </c>
      <c r="L11" s="101">
        <v>0</v>
      </c>
      <c r="M11" s="101">
        <v>0</v>
      </c>
      <c r="N11" s="101">
        <v>0</v>
      </c>
      <c r="O11" s="101">
        <v>0</v>
      </c>
    </row>
    <row r="12" spans="1:15" ht="15.75" customHeight="1" x14ac:dyDescent="0.25">
      <c r="B12" s="39" t="s">
        <v>204</v>
      </c>
      <c r="C12" s="101">
        <v>0</v>
      </c>
      <c r="D12" s="101">
        <v>0</v>
      </c>
      <c r="E12" s="101">
        <v>1</v>
      </c>
      <c r="F12" s="101">
        <v>1</v>
      </c>
      <c r="G12" s="101">
        <v>0</v>
      </c>
      <c r="H12" s="101">
        <v>0</v>
      </c>
      <c r="I12" s="101">
        <v>0</v>
      </c>
      <c r="J12" s="101">
        <v>0</v>
      </c>
      <c r="K12" s="101">
        <v>0</v>
      </c>
      <c r="L12" s="101">
        <v>0</v>
      </c>
      <c r="M12" s="101">
        <v>0</v>
      </c>
      <c r="N12" s="101">
        <v>0</v>
      </c>
      <c r="O12" s="101">
        <v>0</v>
      </c>
    </row>
    <row r="13" spans="1:15" ht="15.75" customHeight="1" x14ac:dyDescent="0.25">
      <c r="B13" s="39" t="s">
        <v>164</v>
      </c>
      <c r="C13" s="101">
        <v>0</v>
      </c>
      <c r="D13" s="101">
        <v>1</v>
      </c>
      <c r="E13" s="101">
        <v>1</v>
      </c>
      <c r="F13" s="101">
        <v>1</v>
      </c>
      <c r="G13" s="101">
        <v>1</v>
      </c>
      <c r="H13" s="101">
        <v>0</v>
      </c>
      <c r="I13" s="101">
        <v>0</v>
      </c>
      <c r="J13" s="101">
        <v>0</v>
      </c>
      <c r="K13" s="101">
        <v>0</v>
      </c>
      <c r="L13" s="101">
        <v>0</v>
      </c>
      <c r="M13" s="101">
        <v>0</v>
      </c>
      <c r="N13" s="101">
        <v>0</v>
      </c>
      <c r="O13" s="101">
        <v>0</v>
      </c>
    </row>
    <row r="14" spans="1:15" ht="15.75" customHeight="1" x14ac:dyDescent="0.25">
      <c r="B14" s="39" t="s">
        <v>196</v>
      </c>
      <c r="C14" s="101">
        <v>0</v>
      </c>
      <c r="D14" s="101">
        <v>0</v>
      </c>
      <c r="E14" s="101">
        <v>1</v>
      </c>
      <c r="F14" s="101">
        <v>1</v>
      </c>
      <c r="G14" s="101">
        <v>1</v>
      </c>
      <c r="H14" s="101">
        <v>0</v>
      </c>
      <c r="I14" s="101">
        <v>0</v>
      </c>
      <c r="J14" s="101">
        <v>0</v>
      </c>
      <c r="K14" s="101">
        <v>0</v>
      </c>
      <c r="L14" s="101">
        <v>0</v>
      </c>
      <c r="M14" s="101">
        <v>0</v>
      </c>
      <c r="N14" s="101">
        <v>0</v>
      </c>
      <c r="O14" s="101">
        <v>0</v>
      </c>
    </row>
    <row r="15" spans="1:15" ht="15.75" customHeight="1" x14ac:dyDescent="0.25">
      <c r="B15" s="39" t="s">
        <v>202</v>
      </c>
      <c r="C15" s="101">
        <v>1</v>
      </c>
      <c r="D15" s="101">
        <v>1</v>
      </c>
      <c r="E15" s="101">
        <v>1</v>
      </c>
      <c r="F15" s="101">
        <v>1</v>
      </c>
      <c r="G15" s="101">
        <v>1</v>
      </c>
      <c r="H15" s="101">
        <v>0</v>
      </c>
      <c r="I15" s="101">
        <v>0</v>
      </c>
      <c r="J15" s="101">
        <v>0</v>
      </c>
      <c r="K15" s="101">
        <v>0</v>
      </c>
      <c r="L15" s="101">
        <v>0</v>
      </c>
      <c r="M15" s="101">
        <v>0</v>
      </c>
      <c r="N15" s="101">
        <v>0</v>
      </c>
      <c r="O15" s="101">
        <v>0</v>
      </c>
    </row>
    <row r="16" spans="1:15" ht="15.75" customHeight="1" x14ac:dyDescent="0.25">
      <c r="B16" s="39" t="s">
        <v>203</v>
      </c>
      <c r="C16" s="101">
        <v>0</v>
      </c>
      <c r="D16" s="101">
        <v>0</v>
      </c>
      <c r="E16" s="101">
        <v>1</v>
      </c>
      <c r="F16" s="101">
        <v>1</v>
      </c>
      <c r="G16" s="101">
        <v>1</v>
      </c>
      <c r="H16" s="101">
        <v>0</v>
      </c>
      <c r="I16" s="101">
        <v>0</v>
      </c>
      <c r="J16" s="101">
        <v>0</v>
      </c>
      <c r="K16" s="101">
        <v>0</v>
      </c>
      <c r="L16" s="101">
        <v>0</v>
      </c>
      <c r="M16" s="101">
        <v>0</v>
      </c>
      <c r="N16" s="101">
        <v>0</v>
      </c>
      <c r="O16" s="101">
        <v>0</v>
      </c>
    </row>
    <row r="17" spans="1:16" ht="15.75" customHeight="1" x14ac:dyDescent="0.25">
      <c r="B17" s="39"/>
      <c r="C17" s="98"/>
      <c r="D17" s="98"/>
      <c r="E17" s="98"/>
      <c r="F17" s="98"/>
      <c r="G17" s="98"/>
      <c r="H17" s="98"/>
      <c r="I17" s="98"/>
      <c r="J17" s="98"/>
      <c r="K17" s="98"/>
      <c r="L17" s="98"/>
      <c r="M17" s="98"/>
      <c r="N17" s="98"/>
      <c r="O17" s="98"/>
    </row>
    <row r="18" spans="1:16" ht="15.75" customHeight="1" x14ac:dyDescent="0.25">
      <c r="A18" s="43" t="s">
        <v>104</v>
      </c>
      <c r="B18" s="39" t="s">
        <v>165</v>
      </c>
      <c r="C18" s="101">
        <v>0</v>
      </c>
      <c r="D18" s="101">
        <v>0</v>
      </c>
      <c r="E18" s="101">
        <v>0</v>
      </c>
      <c r="F18" s="101">
        <v>0</v>
      </c>
      <c r="G18" s="101">
        <v>0</v>
      </c>
      <c r="H18" s="101">
        <v>1</v>
      </c>
      <c r="I18" s="101">
        <v>1</v>
      </c>
      <c r="J18" s="101">
        <v>1</v>
      </c>
      <c r="K18" s="101">
        <v>1</v>
      </c>
      <c r="L18" s="101">
        <v>0</v>
      </c>
      <c r="M18" s="101">
        <v>0</v>
      </c>
      <c r="N18" s="101">
        <v>0</v>
      </c>
      <c r="O18" s="101">
        <v>0</v>
      </c>
    </row>
    <row r="19" spans="1:16" ht="15.75" customHeight="1" x14ac:dyDescent="0.25">
      <c r="A19" s="43"/>
      <c r="B19" s="39" t="s">
        <v>166</v>
      </c>
      <c r="C19" s="101">
        <v>0</v>
      </c>
      <c r="D19" s="101">
        <v>0</v>
      </c>
      <c r="E19" s="101">
        <v>0</v>
      </c>
      <c r="F19" s="101">
        <v>0</v>
      </c>
      <c r="G19" s="101">
        <v>0</v>
      </c>
      <c r="H19" s="101">
        <v>1</v>
      </c>
      <c r="I19" s="101">
        <v>1</v>
      </c>
      <c r="J19" s="101">
        <v>1</v>
      </c>
      <c r="K19" s="101">
        <v>1</v>
      </c>
      <c r="L19" s="101">
        <v>0</v>
      </c>
      <c r="M19" s="101">
        <v>0</v>
      </c>
      <c r="N19" s="101">
        <v>0</v>
      </c>
      <c r="O19" s="101">
        <v>0</v>
      </c>
    </row>
    <row r="20" spans="1:16" ht="15.75" customHeight="1" x14ac:dyDescent="0.25">
      <c r="B20" s="72" t="s">
        <v>178</v>
      </c>
      <c r="C20" s="101">
        <v>0</v>
      </c>
      <c r="D20" s="101">
        <v>0</v>
      </c>
      <c r="E20" s="101">
        <v>0</v>
      </c>
      <c r="F20" s="101">
        <v>0</v>
      </c>
      <c r="G20" s="101">
        <v>0</v>
      </c>
      <c r="H20" s="101">
        <v>1</v>
      </c>
      <c r="I20" s="101">
        <v>1</v>
      </c>
      <c r="J20" s="101">
        <v>1</v>
      </c>
      <c r="K20" s="101">
        <v>1</v>
      </c>
      <c r="L20" s="101">
        <v>0</v>
      </c>
      <c r="M20" s="101">
        <v>0</v>
      </c>
      <c r="N20" s="101">
        <v>0</v>
      </c>
      <c r="O20" s="101">
        <v>0</v>
      </c>
    </row>
    <row r="21" spans="1:16" ht="15.75" customHeight="1" x14ac:dyDescent="0.25">
      <c r="B21" s="72" t="s">
        <v>179</v>
      </c>
      <c r="C21" s="101">
        <v>0</v>
      </c>
      <c r="D21" s="101">
        <v>0</v>
      </c>
      <c r="E21" s="101">
        <v>0</v>
      </c>
      <c r="F21" s="101">
        <v>0</v>
      </c>
      <c r="G21" s="101">
        <v>0</v>
      </c>
      <c r="H21" s="101">
        <v>1</v>
      </c>
      <c r="I21" s="101">
        <v>1</v>
      </c>
      <c r="J21" s="101">
        <v>1</v>
      </c>
      <c r="K21" s="101">
        <v>1</v>
      </c>
      <c r="L21" s="101">
        <v>0</v>
      </c>
      <c r="M21" s="101">
        <v>0</v>
      </c>
      <c r="N21" s="101">
        <v>0</v>
      </c>
      <c r="O21" s="101">
        <v>0</v>
      </c>
    </row>
    <row r="22" spans="1:16" ht="15.75" customHeight="1" x14ac:dyDescent="0.25">
      <c r="B22" s="73" t="s">
        <v>180</v>
      </c>
      <c r="C22" s="101">
        <v>0</v>
      </c>
      <c r="D22" s="101">
        <v>0</v>
      </c>
      <c r="E22" s="101">
        <v>0</v>
      </c>
      <c r="F22" s="101">
        <v>0</v>
      </c>
      <c r="G22" s="101">
        <v>0</v>
      </c>
      <c r="H22" s="101">
        <v>1</v>
      </c>
      <c r="I22" s="101">
        <v>1</v>
      </c>
      <c r="J22" s="101">
        <v>1</v>
      </c>
      <c r="K22" s="101">
        <v>1</v>
      </c>
      <c r="L22" s="101">
        <v>0</v>
      </c>
      <c r="M22" s="101">
        <v>0</v>
      </c>
      <c r="N22" s="101">
        <v>0</v>
      </c>
      <c r="O22" s="101">
        <v>0</v>
      </c>
    </row>
    <row r="23" spans="1:16" ht="15.75" customHeight="1" x14ac:dyDescent="0.25">
      <c r="B23" s="39" t="s">
        <v>188</v>
      </c>
      <c r="C23" s="101">
        <v>0</v>
      </c>
      <c r="D23" s="101">
        <v>0</v>
      </c>
      <c r="E23" s="101">
        <v>0</v>
      </c>
      <c r="F23" s="101">
        <v>0</v>
      </c>
      <c r="G23" s="101">
        <v>0</v>
      </c>
      <c r="H23" s="101">
        <v>1</v>
      </c>
      <c r="I23" s="101">
        <v>1</v>
      </c>
      <c r="J23" s="101">
        <v>1</v>
      </c>
      <c r="K23" s="101">
        <v>1</v>
      </c>
      <c r="L23" s="101">
        <v>0</v>
      </c>
      <c r="M23" s="101">
        <v>0</v>
      </c>
      <c r="N23" s="101">
        <v>0</v>
      </c>
      <c r="O23" s="101">
        <v>0</v>
      </c>
    </row>
    <row r="24" spans="1:16" ht="15.75" customHeight="1" x14ac:dyDescent="0.25">
      <c r="B24" s="39" t="s">
        <v>189</v>
      </c>
      <c r="C24" s="101">
        <v>0</v>
      </c>
      <c r="D24" s="101">
        <v>0</v>
      </c>
      <c r="E24" s="101">
        <v>0</v>
      </c>
      <c r="F24" s="101">
        <v>0</v>
      </c>
      <c r="G24" s="101">
        <v>0</v>
      </c>
      <c r="H24" s="101">
        <v>1</v>
      </c>
      <c r="I24" s="101">
        <v>1</v>
      </c>
      <c r="J24" s="101">
        <v>1</v>
      </c>
      <c r="K24" s="101">
        <v>1</v>
      </c>
      <c r="L24" s="101">
        <v>0</v>
      </c>
      <c r="M24" s="101">
        <v>0</v>
      </c>
      <c r="N24" s="101">
        <v>0</v>
      </c>
      <c r="O24" s="101">
        <v>0</v>
      </c>
    </row>
    <row r="25" spans="1:16" ht="15.75" customHeight="1" x14ac:dyDescent="0.25">
      <c r="B25" s="39" t="s">
        <v>191</v>
      </c>
      <c r="C25" s="101">
        <v>0</v>
      </c>
      <c r="D25" s="101">
        <v>0</v>
      </c>
      <c r="E25" s="101">
        <v>0</v>
      </c>
      <c r="F25" s="101">
        <v>0</v>
      </c>
      <c r="G25" s="101">
        <v>0</v>
      </c>
      <c r="H25" s="101">
        <v>1</v>
      </c>
      <c r="I25" s="101">
        <v>1</v>
      </c>
      <c r="J25" s="101">
        <v>1</v>
      </c>
      <c r="K25" s="101">
        <v>1</v>
      </c>
      <c r="L25" s="101">
        <v>0</v>
      </c>
      <c r="M25" s="101">
        <v>0</v>
      </c>
      <c r="N25" s="101">
        <v>0</v>
      </c>
      <c r="O25" s="101">
        <v>0</v>
      </c>
    </row>
    <row r="26" spans="1:16" ht="15.75" customHeight="1" x14ac:dyDescent="0.25">
      <c r="B26" s="39"/>
      <c r="C26" s="98"/>
      <c r="D26" s="98"/>
      <c r="E26" s="98"/>
      <c r="F26" s="98"/>
      <c r="G26" s="98"/>
      <c r="H26" s="98"/>
      <c r="I26" s="98"/>
      <c r="J26" s="98"/>
      <c r="K26" s="98"/>
      <c r="L26" s="98"/>
      <c r="M26" s="98"/>
      <c r="N26" s="98"/>
      <c r="O26" s="98"/>
    </row>
    <row r="27" spans="1:16" ht="16.149999999999999" customHeight="1" x14ac:dyDescent="0.25">
      <c r="A27" s="43" t="s">
        <v>66</v>
      </c>
      <c r="B27" s="39" t="s">
        <v>170</v>
      </c>
      <c r="C27" s="101">
        <v>0</v>
      </c>
      <c r="D27" s="101">
        <v>0</v>
      </c>
      <c r="E27" s="101">
        <v>0</v>
      </c>
      <c r="F27" s="101">
        <v>0</v>
      </c>
      <c r="G27" s="101">
        <v>0</v>
      </c>
      <c r="H27" s="101">
        <v>0</v>
      </c>
      <c r="I27" s="101">
        <v>0</v>
      </c>
      <c r="J27" s="101">
        <v>0</v>
      </c>
      <c r="K27" s="101">
        <v>0</v>
      </c>
      <c r="L27" s="101">
        <v>1</v>
      </c>
      <c r="M27" s="101">
        <v>0</v>
      </c>
      <c r="N27" s="101">
        <v>0</v>
      </c>
      <c r="O27" s="101">
        <v>0</v>
      </c>
      <c r="P27" s="74"/>
    </row>
    <row r="28" spans="1:16" ht="15.75" customHeight="1" x14ac:dyDescent="0.25">
      <c r="B28" s="45" t="s">
        <v>174</v>
      </c>
      <c r="C28" s="101">
        <v>0</v>
      </c>
      <c r="D28" s="101">
        <v>0</v>
      </c>
      <c r="E28" s="101">
        <v>0</v>
      </c>
      <c r="F28" s="101">
        <v>0</v>
      </c>
      <c r="G28" s="101">
        <v>0</v>
      </c>
      <c r="H28" s="101">
        <v>0</v>
      </c>
      <c r="I28" s="101">
        <v>0</v>
      </c>
      <c r="J28" s="101">
        <v>0</v>
      </c>
      <c r="K28" s="101">
        <v>0</v>
      </c>
      <c r="L28" s="101">
        <v>1</v>
      </c>
      <c r="M28" s="101">
        <v>1</v>
      </c>
      <c r="N28" s="101">
        <v>1</v>
      </c>
      <c r="O28" s="101">
        <v>1</v>
      </c>
    </row>
    <row r="29" spans="1:16" ht="15.75" customHeight="1" x14ac:dyDescent="0.25">
      <c r="A29" s="43"/>
      <c r="B29" s="45" t="s">
        <v>175</v>
      </c>
      <c r="C29" s="101">
        <v>0</v>
      </c>
      <c r="D29" s="101">
        <v>0</v>
      </c>
      <c r="E29" s="101">
        <v>0</v>
      </c>
      <c r="F29" s="101">
        <v>0</v>
      </c>
      <c r="G29" s="101">
        <v>0</v>
      </c>
      <c r="H29" s="101">
        <v>0</v>
      </c>
      <c r="I29" s="101">
        <v>0</v>
      </c>
      <c r="J29" s="101">
        <v>0</v>
      </c>
      <c r="K29" s="101">
        <v>0</v>
      </c>
      <c r="L29" s="101">
        <v>1</v>
      </c>
      <c r="M29" s="101">
        <v>1</v>
      </c>
      <c r="N29" s="101">
        <v>1</v>
      </c>
      <c r="O29" s="101">
        <v>1</v>
      </c>
    </row>
    <row r="30" spans="1:16" ht="15.75" customHeight="1" x14ac:dyDescent="0.25">
      <c r="B30" s="45" t="s">
        <v>176</v>
      </c>
      <c r="C30" s="101">
        <v>0</v>
      </c>
      <c r="D30" s="101">
        <v>0</v>
      </c>
      <c r="E30" s="101">
        <v>0</v>
      </c>
      <c r="F30" s="101">
        <v>0</v>
      </c>
      <c r="G30" s="101">
        <v>0</v>
      </c>
      <c r="H30" s="101">
        <v>0</v>
      </c>
      <c r="I30" s="101">
        <v>0</v>
      </c>
      <c r="J30" s="101">
        <v>0</v>
      </c>
      <c r="K30" s="101">
        <v>0</v>
      </c>
      <c r="L30" s="101">
        <v>1</v>
      </c>
      <c r="M30" s="101">
        <v>1</v>
      </c>
      <c r="N30" s="101">
        <v>1</v>
      </c>
      <c r="O30" s="101">
        <v>1</v>
      </c>
    </row>
    <row r="31" spans="1:16" ht="15.75" customHeight="1" x14ac:dyDescent="0.25">
      <c r="B31" s="45" t="s">
        <v>177</v>
      </c>
      <c r="C31" s="101">
        <v>0</v>
      </c>
      <c r="D31" s="101">
        <v>0</v>
      </c>
      <c r="E31" s="101">
        <v>0</v>
      </c>
      <c r="F31" s="101">
        <v>0</v>
      </c>
      <c r="G31" s="101">
        <v>0</v>
      </c>
      <c r="H31" s="101">
        <v>0</v>
      </c>
      <c r="I31" s="101">
        <v>0</v>
      </c>
      <c r="J31" s="101">
        <v>0</v>
      </c>
      <c r="K31" s="101">
        <v>0</v>
      </c>
      <c r="L31" s="101">
        <v>1</v>
      </c>
      <c r="M31" s="101">
        <v>0</v>
      </c>
      <c r="N31" s="101">
        <v>0</v>
      </c>
      <c r="O31" s="101">
        <v>0</v>
      </c>
    </row>
    <row r="32" spans="1:16" ht="15.75" customHeight="1" x14ac:dyDescent="0.25">
      <c r="B32" s="39"/>
      <c r="C32" s="99"/>
      <c r="D32" s="99"/>
      <c r="E32" s="99"/>
      <c r="F32" s="99"/>
      <c r="G32" s="99"/>
      <c r="H32" s="99"/>
      <c r="I32" s="99"/>
      <c r="J32" s="98"/>
      <c r="K32" s="98"/>
      <c r="L32" s="98"/>
      <c r="M32" s="98"/>
      <c r="N32" s="98"/>
      <c r="O32" s="98"/>
    </row>
    <row r="33" spans="1:15" ht="15.75" customHeight="1" x14ac:dyDescent="0.25">
      <c r="A33" s="43" t="s">
        <v>210</v>
      </c>
      <c r="B33" s="39" t="s">
        <v>171</v>
      </c>
      <c r="C33" s="101">
        <v>1</v>
      </c>
      <c r="D33" s="101">
        <v>0</v>
      </c>
      <c r="E33" s="101">
        <v>1</v>
      </c>
      <c r="F33" s="101">
        <v>1</v>
      </c>
      <c r="G33" s="101">
        <v>1</v>
      </c>
      <c r="H33" s="101">
        <v>1</v>
      </c>
      <c r="I33" s="101">
        <v>1</v>
      </c>
      <c r="J33" s="101">
        <v>1</v>
      </c>
      <c r="K33" s="101">
        <v>1</v>
      </c>
      <c r="L33" s="101">
        <v>1</v>
      </c>
      <c r="M33" s="101">
        <v>1</v>
      </c>
      <c r="N33" s="101">
        <v>1</v>
      </c>
      <c r="O33" s="101">
        <v>1</v>
      </c>
    </row>
    <row r="34" spans="1:15" ht="15.75" customHeight="1" x14ac:dyDescent="0.25">
      <c r="B34" s="39" t="s">
        <v>172</v>
      </c>
      <c r="C34" s="101">
        <v>1</v>
      </c>
      <c r="D34" s="101">
        <v>0</v>
      </c>
      <c r="E34" s="101">
        <v>1</v>
      </c>
      <c r="F34" s="101">
        <v>1</v>
      </c>
      <c r="G34" s="101">
        <v>1</v>
      </c>
      <c r="H34" s="101">
        <v>1</v>
      </c>
      <c r="I34" s="101">
        <v>1</v>
      </c>
      <c r="J34" s="101">
        <v>1</v>
      </c>
      <c r="K34" s="101">
        <v>1</v>
      </c>
      <c r="L34" s="101">
        <v>1</v>
      </c>
      <c r="M34" s="101">
        <v>1</v>
      </c>
      <c r="N34" s="101">
        <v>1</v>
      </c>
      <c r="O34" s="101">
        <v>1</v>
      </c>
    </row>
    <row r="35" spans="1:15" ht="15.75" customHeight="1" x14ac:dyDescent="0.25">
      <c r="B35" s="39" t="s">
        <v>173</v>
      </c>
      <c r="C35" s="101">
        <v>1</v>
      </c>
      <c r="D35" s="101">
        <v>0</v>
      </c>
      <c r="E35" s="101">
        <v>1</v>
      </c>
      <c r="F35" s="101">
        <v>1</v>
      </c>
      <c r="G35" s="101">
        <v>1</v>
      </c>
      <c r="H35" s="101">
        <v>1</v>
      </c>
      <c r="I35" s="101">
        <v>1</v>
      </c>
      <c r="J35" s="101">
        <v>1</v>
      </c>
      <c r="K35" s="101">
        <v>1</v>
      </c>
      <c r="L35" s="101">
        <v>1</v>
      </c>
      <c r="M35" s="101">
        <v>1</v>
      </c>
      <c r="N35" s="101">
        <v>1</v>
      </c>
      <c r="O35" s="101">
        <v>1</v>
      </c>
    </row>
    <row r="36" spans="1:15" ht="15.75" customHeight="1" x14ac:dyDescent="0.25">
      <c r="B36" s="39" t="s">
        <v>181</v>
      </c>
      <c r="C36" s="101">
        <v>1</v>
      </c>
      <c r="D36" s="101">
        <v>0</v>
      </c>
      <c r="E36" s="101">
        <v>1</v>
      </c>
      <c r="F36" s="101">
        <v>1</v>
      </c>
      <c r="G36" s="101">
        <v>1</v>
      </c>
      <c r="H36" s="101">
        <v>1</v>
      </c>
      <c r="I36" s="101">
        <v>1</v>
      </c>
      <c r="J36" s="101">
        <v>1</v>
      </c>
      <c r="K36" s="101">
        <v>1</v>
      </c>
      <c r="L36" s="101">
        <v>1</v>
      </c>
      <c r="M36" s="101">
        <v>1</v>
      </c>
      <c r="N36" s="101">
        <v>1</v>
      </c>
      <c r="O36" s="101">
        <v>1</v>
      </c>
    </row>
    <row r="37" spans="1:15" ht="15.75" customHeight="1" x14ac:dyDescent="0.25">
      <c r="B37" s="39" t="s">
        <v>185</v>
      </c>
      <c r="C37" s="101">
        <v>1</v>
      </c>
      <c r="D37" s="101">
        <v>1</v>
      </c>
      <c r="E37" s="101">
        <v>1</v>
      </c>
      <c r="F37" s="101">
        <v>1</v>
      </c>
      <c r="G37" s="101">
        <v>1</v>
      </c>
      <c r="H37" s="101">
        <v>1</v>
      </c>
      <c r="I37" s="101">
        <v>1</v>
      </c>
      <c r="J37" s="101">
        <v>1</v>
      </c>
      <c r="K37" s="101">
        <v>1</v>
      </c>
      <c r="L37" s="101">
        <v>1</v>
      </c>
      <c r="M37" s="101">
        <v>1</v>
      </c>
      <c r="N37" s="101">
        <v>1</v>
      </c>
      <c r="O37" s="101">
        <v>1</v>
      </c>
    </row>
    <row r="38" spans="1:15" ht="15.75" customHeight="1" x14ac:dyDescent="0.25">
      <c r="B38" s="39" t="s">
        <v>197</v>
      </c>
      <c r="C38" s="101">
        <v>1</v>
      </c>
      <c r="D38" s="101">
        <v>1</v>
      </c>
      <c r="E38" s="101">
        <v>1</v>
      </c>
      <c r="F38" s="101">
        <v>1</v>
      </c>
      <c r="G38" s="101">
        <v>1</v>
      </c>
      <c r="H38" s="101">
        <v>1</v>
      </c>
      <c r="I38" s="101">
        <v>1</v>
      </c>
      <c r="J38" s="101">
        <v>1</v>
      </c>
      <c r="K38" s="101">
        <v>1</v>
      </c>
      <c r="L38" s="101">
        <v>1</v>
      </c>
      <c r="M38" s="101">
        <v>1</v>
      </c>
      <c r="N38" s="101">
        <v>1</v>
      </c>
      <c r="O38" s="101">
        <v>1</v>
      </c>
    </row>
    <row r="39" spans="1:15" ht="15.75" customHeight="1" x14ac:dyDescent="0.25">
      <c r="B39" s="39" t="s">
        <v>198</v>
      </c>
      <c r="C39" s="101">
        <v>1</v>
      </c>
      <c r="D39" s="101">
        <v>1</v>
      </c>
      <c r="E39" s="101">
        <v>1</v>
      </c>
      <c r="F39" s="101">
        <v>1</v>
      </c>
      <c r="G39" s="101">
        <v>1</v>
      </c>
      <c r="H39" s="101">
        <v>1</v>
      </c>
      <c r="I39" s="101">
        <v>1</v>
      </c>
      <c r="J39" s="101">
        <v>1</v>
      </c>
      <c r="K39" s="101">
        <v>1</v>
      </c>
      <c r="L39" s="101">
        <v>1</v>
      </c>
      <c r="M39" s="101">
        <v>1</v>
      </c>
      <c r="N39" s="101">
        <v>1</v>
      </c>
      <c r="O39" s="101">
        <v>1</v>
      </c>
    </row>
    <row r="40" spans="1:15" ht="15.75" customHeight="1" x14ac:dyDescent="0.25">
      <c r="B40" s="39" t="s">
        <v>199</v>
      </c>
      <c r="C40" s="101">
        <v>1</v>
      </c>
      <c r="D40" s="101">
        <v>1</v>
      </c>
      <c r="E40" s="101">
        <v>1</v>
      </c>
      <c r="F40" s="101">
        <v>1</v>
      </c>
      <c r="G40" s="101">
        <v>1</v>
      </c>
      <c r="H40" s="101">
        <v>1</v>
      </c>
      <c r="I40" s="101">
        <v>1</v>
      </c>
      <c r="J40" s="101">
        <v>1</v>
      </c>
      <c r="K40" s="101">
        <v>1</v>
      </c>
      <c r="L40" s="101">
        <v>1</v>
      </c>
      <c r="M40" s="101">
        <v>1</v>
      </c>
      <c r="N40" s="101">
        <v>1</v>
      </c>
      <c r="O40" s="101">
        <v>1</v>
      </c>
    </row>
    <row r="41" spans="1:15" ht="15.75" customHeight="1" x14ac:dyDescent="0.25">
      <c r="B41" s="39" t="s">
        <v>200</v>
      </c>
      <c r="C41" s="101">
        <v>1</v>
      </c>
      <c r="D41" s="101">
        <v>1</v>
      </c>
      <c r="E41" s="101">
        <v>1</v>
      </c>
      <c r="F41" s="101">
        <v>1</v>
      </c>
      <c r="G41" s="101">
        <v>1</v>
      </c>
      <c r="H41" s="101">
        <v>1</v>
      </c>
      <c r="I41" s="101">
        <v>1</v>
      </c>
      <c r="J41" s="101">
        <v>1</v>
      </c>
      <c r="K41" s="101">
        <v>1</v>
      </c>
      <c r="L41" s="101">
        <v>1</v>
      </c>
      <c r="M41" s="101">
        <v>1</v>
      </c>
      <c r="N41" s="101">
        <v>1</v>
      </c>
      <c r="O41" s="101">
        <v>1</v>
      </c>
    </row>
    <row r="42" spans="1:15" ht="15" customHeight="1" x14ac:dyDescent="0.25">
      <c r="B42" s="39" t="s">
        <v>201</v>
      </c>
      <c r="C42" s="101">
        <v>1</v>
      </c>
      <c r="D42" s="101">
        <v>1</v>
      </c>
      <c r="E42" s="101">
        <v>1</v>
      </c>
      <c r="F42" s="101">
        <v>1</v>
      </c>
      <c r="G42" s="101">
        <v>1</v>
      </c>
      <c r="H42" s="101">
        <v>1</v>
      </c>
      <c r="I42" s="101">
        <v>1</v>
      </c>
      <c r="J42" s="101">
        <v>1</v>
      </c>
      <c r="K42" s="101">
        <v>1</v>
      </c>
      <c r="L42" s="101">
        <v>1</v>
      </c>
      <c r="M42" s="101">
        <v>1</v>
      </c>
      <c r="N42" s="101">
        <v>1</v>
      </c>
      <c r="O42" s="101">
        <v>1</v>
      </c>
    </row>
  </sheetData>
  <sheetProtection algorithmName="SHA-512" hashValue="BN2up6itSIJtLv9RpzKYzsiGL7qWe/wItpO7HQoegvbC31XrxZhG3mbaQ8XirWDDOTUHPDK1dmS+FF0kFfE86A==" saltValue="rvLdo0rH0c5IvYAU8ZUIUQ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K39"/>
  <sheetViews>
    <sheetView topLeftCell="A22" workbookViewId="0">
      <selection activeCell="F17" sqref="F17"/>
    </sheetView>
  </sheetViews>
  <sheetFormatPr defaultColWidth="12.7109375" defaultRowHeight="12.75" x14ac:dyDescent="0.2"/>
  <cols>
    <col min="1" max="1" width="58.85546875" style="27" bestFit="1" customWidth="1"/>
    <col min="2" max="2" width="8.7109375" style="27" bestFit="1" customWidth="1"/>
    <col min="3" max="3" width="8.85546875" style="27" bestFit="1" customWidth="1"/>
    <col min="4" max="4" width="18.28515625" style="27" bestFit="1" customWidth="1"/>
    <col min="5" max="5" width="17.42578125" style="27" bestFit="1" customWidth="1"/>
    <col min="6" max="6" width="13.5703125" style="27" bestFit="1" customWidth="1"/>
    <col min="7" max="7" width="9.7109375" style="27" bestFit="1" customWidth="1"/>
    <col min="8" max="8" width="8.85546875" style="27" bestFit="1" customWidth="1"/>
    <col min="9" max="9" width="14.7109375" style="27" bestFit="1" customWidth="1"/>
    <col min="10" max="10" width="15.28515625" style="27" bestFit="1" customWidth="1"/>
    <col min="11" max="16384" width="12.7109375" style="27"/>
  </cols>
  <sheetData>
    <row r="1" spans="1:11" x14ac:dyDescent="0.2">
      <c r="A1" s="29" t="s">
        <v>163</v>
      </c>
      <c r="B1" s="27" t="s">
        <v>229</v>
      </c>
      <c r="C1" s="27" t="s">
        <v>105</v>
      </c>
      <c r="D1" s="27" t="s">
        <v>230</v>
      </c>
      <c r="E1" s="27" t="s">
        <v>231</v>
      </c>
      <c r="F1" s="27" t="s">
        <v>123</v>
      </c>
      <c r="G1" s="27" t="s">
        <v>84</v>
      </c>
      <c r="H1" s="27" t="s">
        <v>37</v>
      </c>
      <c r="I1" s="27" t="s">
        <v>228</v>
      </c>
      <c r="J1" s="27" t="s">
        <v>22</v>
      </c>
      <c r="K1" s="27" t="s">
        <v>227</v>
      </c>
    </row>
    <row r="2" spans="1:11" x14ac:dyDescent="0.2">
      <c r="A2" s="39" t="s">
        <v>165</v>
      </c>
      <c r="B2" s="101"/>
      <c r="C2" s="101"/>
      <c r="D2" s="101"/>
      <c r="E2" s="101"/>
      <c r="F2" s="101"/>
      <c r="G2" s="101"/>
      <c r="H2" s="101"/>
      <c r="I2" s="101" t="s">
        <v>5</v>
      </c>
      <c r="J2" s="101"/>
      <c r="K2" s="101"/>
    </row>
    <row r="3" spans="1:11" x14ac:dyDescent="0.2">
      <c r="A3" s="39" t="s">
        <v>166</v>
      </c>
      <c r="B3" s="101"/>
      <c r="C3" s="101"/>
      <c r="D3" s="101"/>
      <c r="E3" s="101"/>
      <c r="F3" s="101"/>
      <c r="G3" s="101"/>
      <c r="H3" s="101" t="s">
        <v>5</v>
      </c>
      <c r="I3" s="101"/>
      <c r="J3" s="101"/>
      <c r="K3" s="101"/>
    </row>
    <row r="4" spans="1:11" x14ac:dyDescent="0.2">
      <c r="A4" s="39" t="s">
        <v>167</v>
      </c>
      <c r="B4" s="101"/>
      <c r="C4" s="101"/>
      <c r="D4" s="101" t="s">
        <v>5</v>
      </c>
      <c r="E4" s="101"/>
      <c r="F4" s="101"/>
      <c r="G4" s="101"/>
      <c r="H4" s="101"/>
      <c r="I4" s="101"/>
      <c r="J4" s="101"/>
      <c r="K4" s="101"/>
    </row>
    <row r="5" spans="1:11" x14ac:dyDescent="0.2">
      <c r="A5" s="39" t="s">
        <v>169</v>
      </c>
      <c r="B5" s="101"/>
      <c r="C5" s="101" t="s">
        <v>5</v>
      </c>
      <c r="D5" s="101"/>
      <c r="E5" s="101"/>
      <c r="F5" s="101"/>
      <c r="G5" s="101"/>
      <c r="H5" s="101"/>
      <c r="I5" s="101"/>
      <c r="J5" s="101"/>
      <c r="K5" s="101"/>
    </row>
    <row r="6" spans="1:11" x14ac:dyDescent="0.2">
      <c r="A6" s="39" t="s">
        <v>170</v>
      </c>
      <c r="B6" s="101"/>
      <c r="C6" s="101"/>
      <c r="D6" s="101"/>
      <c r="E6" s="101"/>
      <c r="F6" s="101"/>
      <c r="G6" s="101"/>
      <c r="H6" s="101"/>
      <c r="I6" s="101"/>
      <c r="J6" s="101" t="s">
        <v>5</v>
      </c>
      <c r="K6" s="101" t="s">
        <v>5</v>
      </c>
    </row>
    <row r="7" spans="1:11" x14ac:dyDescent="0.2">
      <c r="A7" s="39" t="s">
        <v>171</v>
      </c>
      <c r="B7" s="101"/>
      <c r="C7" s="101" t="s">
        <v>5</v>
      </c>
      <c r="D7" s="101"/>
      <c r="E7" s="101"/>
      <c r="F7" s="101"/>
      <c r="G7" s="101"/>
      <c r="H7" s="101" t="s">
        <v>5</v>
      </c>
      <c r="I7" s="101"/>
      <c r="J7" s="101"/>
      <c r="K7" s="101"/>
    </row>
    <row r="8" spans="1:11" x14ac:dyDescent="0.2">
      <c r="A8" s="39" t="s">
        <v>172</v>
      </c>
      <c r="B8" s="101"/>
      <c r="C8" s="101" t="s">
        <v>5</v>
      </c>
      <c r="D8" s="101"/>
      <c r="E8" s="101"/>
      <c r="F8" s="101"/>
      <c r="G8" s="101"/>
      <c r="H8" s="101" t="s">
        <v>5</v>
      </c>
      <c r="I8" s="101"/>
      <c r="J8" s="101"/>
      <c r="K8" s="101"/>
    </row>
    <row r="9" spans="1:11" x14ac:dyDescent="0.2">
      <c r="A9" s="39" t="s">
        <v>173</v>
      </c>
      <c r="B9" s="101"/>
      <c r="C9" s="101" t="s">
        <v>5</v>
      </c>
      <c r="D9" s="101"/>
      <c r="E9" s="101"/>
      <c r="F9" s="101"/>
      <c r="G9" s="101"/>
      <c r="H9" s="101" t="s">
        <v>5</v>
      </c>
      <c r="I9" s="101"/>
      <c r="J9" s="101"/>
      <c r="K9" s="101"/>
    </row>
    <row r="10" spans="1:11" x14ac:dyDescent="0.2">
      <c r="A10" s="45" t="s">
        <v>174</v>
      </c>
      <c r="B10" s="101"/>
      <c r="C10" s="101" t="s">
        <v>5</v>
      </c>
      <c r="D10" s="101"/>
      <c r="E10" s="101"/>
      <c r="F10" s="101"/>
      <c r="G10" s="101"/>
      <c r="H10" s="101"/>
      <c r="I10" s="101"/>
      <c r="J10" s="101"/>
      <c r="K10" s="101"/>
    </row>
    <row r="11" spans="1:11" x14ac:dyDescent="0.2">
      <c r="A11" s="45" t="s">
        <v>175</v>
      </c>
      <c r="B11" s="101"/>
      <c r="C11" s="101" t="s">
        <v>5</v>
      </c>
      <c r="D11" s="101"/>
      <c r="E11" s="101"/>
      <c r="F11" s="101"/>
      <c r="G11" s="101"/>
      <c r="H11" s="101"/>
      <c r="I11" s="101"/>
      <c r="J11" s="101"/>
      <c r="K11" s="101"/>
    </row>
    <row r="12" spans="1:11" x14ac:dyDescent="0.2">
      <c r="A12" s="45" t="s">
        <v>176</v>
      </c>
      <c r="B12" s="101"/>
      <c r="C12" s="101" t="s">
        <v>5</v>
      </c>
      <c r="D12" s="101"/>
      <c r="E12" s="101"/>
      <c r="F12" s="101"/>
      <c r="G12" s="101"/>
      <c r="H12" s="101"/>
      <c r="I12" s="101"/>
      <c r="J12" s="101"/>
      <c r="K12" s="101"/>
    </row>
    <row r="13" spans="1:11" x14ac:dyDescent="0.2">
      <c r="A13" s="45" t="s">
        <v>177</v>
      </c>
      <c r="B13" s="101"/>
      <c r="C13" s="101" t="s">
        <v>5</v>
      </c>
      <c r="D13" s="101"/>
      <c r="E13" s="101"/>
      <c r="F13" s="101"/>
      <c r="G13" s="101"/>
      <c r="H13" s="101"/>
      <c r="I13" s="101"/>
      <c r="J13" s="101"/>
      <c r="K13" s="101"/>
    </row>
    <row r="14" spans="1:11" x14ac:dyDescent="0.2">
      <c r="A14" s="72" t="s">
        <v>178</v>
      </c>
      <c r="B14" s="101"/>
      <c r="C14" s="101" t="s">
        <v>5</v>
      </c>
      <c r="D14" s="101"/>
      <c r="E14" s="101"/>
      <c r="F14" s="101"/>
      <c r="G14" s="101"/>
      <c r="H14" s="101"/>
      <c r="I14" s="101" t="s">
        <v>5</v>
      </c>
      <c r="J14" s="101"/>
      <c r="K14" s="101"/>
    </row>
    <row r="15" spans="1:11" x14ac:dyDescent="0.2">
      <c r="A15" s="72" t="s">
        <v>179</v>
      </c>
      <c r="B15" s="101"/>
      <c r="C15" s="101" t="s">
        <v>5</v>
      </c>
      <c r="D15" s="101"/>
      <c r="E15" s="101"/>
      <c r="F15" s="101"/>
      <c r="G15" s="101"/>
      <c r="H15" s="101"/>
      <c r="I15" s="101" t="s">
        <v>5</v>
      </c>
      <c r="J15" s="101"/>
      <c r="K15" s="101"/>
    </row>
    <row r="16" spans="1:11" x14ac:dyDescent="0.2">
      <c r="A16" s="39" t="s">
        <v>180</v>
      </c>
      <c r="B16" s="101"/>
      <c r="C16" s="101" t="s">
        <v>5</v>
      </c>
      <c r="D16" s="101"/>
      <c r="E16" s="101"/>
      <c r="F16" s="101"/>
      <c r="G16" s="101"/>
      <c r="H16" s="101" t="s">
        <v>5</v>
      </c>
      <c r="I16" s="101" t="s">
        <v>5</v>
      </c>
      <c r="J16" s="101"/>
      <c r="K16" s="101"/>
    </row>
    <row r="17" spans="1:11" x14ac:dyDescent="0.2">
      <c r="A17" s="39" t="s">
        <v>181</v>
      </c>
      <c r="B17" s="101"/>
      <c r="C17" s="101" t="s">
        <v>5</v>
      </c>
      <c r="D17" s="101"/>
      <c r="E17" s="101"/>
      <c r="F17" s="101"/>
      <c r="G17" s="101"/>
      <c r="H17" s="101"/>
      <c r="I17" s="101"/>
      <c r="J17" s="101"/>
      <c r="K17" s="101"/>
    </row>
    <row r="18" spans="1:11" x14ac:dyDescent="0.2">
      <c r="A18" s="39" t="s">
        <v>151</v>
      </c>
      <c r="B18" s="101" t="s">
        <v>5</v>
      </c>
      <c r="C18" s="101"/>
      <c r="D18" s="101"/>
      <c r="E18" s="101"/>
      <c r="F18" s="101" t="s">
        <v>5</v>
      </c>
      <c r="G18" s="101"/>
      <c r="H18" s="101"/>
      <c r="I18" s="101"/>
      <c r="J18" s="101"/>
      <c r="K18" s="101"/>
    </row>
    <row r="19" spans="1:11" x14ac:dyDescent="0.2">
      <c r="A19" s="39" t="s">
        <v>152</v>
      </c>
      <c r="B19" s="101" t="s">
        <v>5</v>
      </c>
      <c r="C19" s="101"/>
      <c r="D19" s="101"/>
      <c r="E19" s="101"/>
      <c r="F19" s="101" t="s">
        <v>5</v>
      </c>
      <c r="G19" s="101"/>
      <c r="H19" s="101"/>
      <c r="I19" s="101"/>
      <c r="J19" s="101"/>
      <c r="K19" s="101"/>
    </row>
    <row r="20" spans="1:11" x14ac:dyDescent="0.2">
      <c r="A20" s="39" t="s">
        <v>153</v>
      </c>
      <c r="B20" s="101" t="s">
        <v>5</v>
      </c>
      <c r="C20" s="101"/>
      <c r="D20" s="101"/>
      <c r="E20" s="101"/>
      <c r="F20" s="101" t="s">
        <v>5</v>
      </c>
      <c r="G20" s="101"/>
      <c r="H20" s="101"/>
      <c r="I20" s="101"/>
      <c r="J20" s="101"/>
      <c r="K20" s="101"/>
    </row>
    <row r="21" spans="1:11" x14ac:dyDescent="0.2">
      <c r="A21" s="39" t="s">
        <v>182</v>
      </c>
      <c r="B21" s="101"/>
      <c r="C21" s="101"/>
      <c r="D21" s="101"/>
      <c r="E21" s="101"/>
      <c r="F21" s="101"/>
      <c r="G21" s="101"/>
      <c r="H21" s="101" t="s">
        <v>5</v>
      </c>
      <c r="I21" s="101" t="s">
        <v>5</v>
      </c>
      <c r="J21" s="101"/>
      <c r="K21" s="101"/>
    </row>
    <row r="22" spans="1:11" x14ac:dyDescent="0.2">
      <c r="A22" s="39" t="s">
        <v>184</v>
      </c>
      <c r="B22" s="101" t="s">
        <v>5</v>
      </c>
      <c r="C22" s="101" t="s">
        <v>5</v>
      </c>
      <c r="D22" s="101" t="s">
        <v>5</v>
      </c>
      <c r="E22" s="101"/>
      <c r="F22" s="101"/>
      <c r="G22" s="101"/>
      <c r="H22" s="101"/>
      <c r="I22" s="101"/>
      <c r="J22" s="101"/>
      <c r="K22" s="101"/>
    </row>
    <row r="23" spans="1:11" x14ac:dyDescent="0.2">
      <c r="A23" s="39" t="s">
        <v>185</v>
      </c>
      <c r="B23" s="101"/>
      <c r="C23" s="101" t="s">
        <v>5</v>
      </c>
      <c r="D23" s="101"/>
      <c r="E23" s="101"/>
      <c r="F23" s="101"/>
      <c r="G23" s="101"/>
      <c r="H23" s="101"/>
      <c r="I23" s="101" t="s">
        <v>5</v>
      </c>
      <c r="J23" s="101"/>
      <c r="K23" s="101"/>
    </row>
    <row r="24" spans="1:11" x14ac:dyDescent="0.2">
      <c r="A24" s="39" t="s">
        <v>188</v>
      </c>
      <c r="B24" s="101"/>
      <c r="C24" s="101"/>
      <c r="D24" s="101"/>
      <c r="E24" s="101"/>
      <c r="F24" s="101"/>
      <c r="G24" s="101"/>
      <c r="H24" s="101" t="s">
        <v>5</v>
      </c>
      <c r="I24" s="101"/>
      <c r="J24" s="101"/>
      <c r="K24" s="101"/>
    </row>
    <row r="25" spans="1:11" x14ac:dyDescent="0.2">
      <c r="A25" s="39" t="s">
        <v>189</v>
      </c>
      <c r="B25" s="101"/>
      <c r="C25" s="101"/>
      <c r="D25" s="101"/>
      <c r="E25" s="101"/>
      <c r="F25" s="101"/>
      <c r="G25" s="101"/>
      <c r="H25" s="101" t="s">
        <v>5</v>
      </c>
      <c r="I25" s="101"/>
      <c r="J25" s="101"/>
      <c r="K25" s="101"/>
    </row>
    <row r="26" spans="1:11" x14ac:dyDescent="0.2">
      <c r="A26" s="39" t="s">
        <v>190</v>
      </c>
      <c r="B26" s="101"/>
      <c r="C26" s="101" t="s">
        <v>5</v>
      </c>
      <c r="D26" s="101"/>
      <c r="E26" s="101"/>
      <c r="F26" s="101"/>
      <c r="G26" s="101"/>
      <c r="H26" s="101"/>
      <c r="I26" s="101"/>
      <c r="J26" s="101"/>
      <c r="K26" s="101"/>
    </row>
    <row r="27" spans="1:11" x14ac:dyDescent="0.2">
      <c r="A27" s="39" t="s">
        <v>191</v>
      </c>
      <c r="B27" s="101"/>
      <c r="C27" s="101" t="s">
        <v>5</v>
      </c>
      <c r="D27" s="101"/>
      <c r="E27" s="101"/>
      <c r="F27" s="101"/>
      <c r="G27" s="101"/>
      <c r="H27" s="101"/>
      <c r="I27" s="101" t="s">
        <v>5</v>
      </c>
      <c r="J27" s="101"/>
      <c r="K27" s="101"/>
    </row>
    <row r="28" spans="1:11" x14ac:dyDescent="0.2">
      <c r="A28" s="39" t="s">
        <v>192</v>
      </c>
      <c r="B28" s="101"/>
      <c r="C28" s="101"/>
      <c r="D28" s="101"/>
      <c r="E28" s="101"/>
      <c r="F28" s="101"/>
      <c r="G28" s="101"/>
      <c r="H28" s="101" t="s">
        <v>5</v>
      </c>
      <c r="I28" s="101"/>
      <c r="J28" s="101"/>
      <c r="K28" s="101"/>
    </row>
    <row r="29" spans="1:11" x14ac:dyDescent="0.2">
      <c r="A29" s="39" t="s">
        <v>193</v>
      </c>
      <c r="B29" s="101" t="s">
        <v>5</v>
      </c>
      <c r="C29" s="101"/>
      <c r="D29" s="101" t="s">
        <v>5</v>
      </c>
      <c r="E29" s="101"/>
      <c r="F29" s="101"/>
      <c r="G29" s="101"/>
      <c r="H29" s="101"/>
      <c r="I29" s="101"/>
      <c r="J29" s="101"/>
      <c r="K29" s="101"/>
    </row>
    <row r="30" spans="1:11" x14ac:dyDescent="0.2">
      <c r="A30" s="39" t="s">
        <v>204</v>
      </c>
      <c r="B30" s="101" t="s">
        <v>5</v>
      </c>
      <c r="C30" s="101" t="s">
        <v>5</v>
      </c>
      <c r="D30" s="101" t="s">
        <v>5</v>
      </c>
      <c r="E30" s="101"/>
      <c r="F30" s="101"/>
      <c r="G30" s="101"/>
      <c r="H30" s="101"/>
      <c r="I30" s="101"/>
      <c r="J30" s="101"/>
      <c r="K30" s="101"/>
    </row>
    <row r="31" spans="1:11" x14ac:dyDescent="0.2">
      <c r="A31" s="39" t="s">
        <v>164</v>
      </c>
      <c r="B31" s="101"/>
      <c r="C31" s="101"/>
      <c r="D31" s="101"/>
      <c r="E31" s="101" t="s">
        <v>5</v>
      </c>
      <c r="F31" s="101"/>
      <c r="G31" s="101"/>
      <c r="H31" s="101"/>
      <c r="I31" s="101"/>
      <c r="J31" s="101"/>
      <c r="K31" s="101"/>
    </row>
    <row r="32" spans="1:11" x14ac:dyDescent="0.2">
      <c r="A32" s="39" t="s">
        <v>196</v>
      </c>
      <c r="B32" s="101"/>
      <c r="C32" s="101"/>
      <c r="D32" s="101"/>
      <c r="E32" s="101"/>
      <c r="F32" s="101"/>
      <c r="G32" s="101" t="s">
        <v>5</v>
      </c>
      <c r="H32" s="101" t="s">
        <v>5</v>
      </c>
      <c r="I32" s="101"/>
      <c r="J32" s="101"/>
      <c r="K32" s="101"/>
    </row>
    <row r="33" spans="1:11" x14ac:dyDescent="0.2">
      <c r="A33" s="39" t="s">
        <v>197</v>
      </c>
      <c r="B33" s="101"/>
      <c r="C33" s="101"/>
      <c r="D33" s="101"/>
      <c r="E33" s="101"/>
      <c r="F33" s="101"/>
      <c r="G33" s="101" t="s">
        <v>5</v>
      </c>
      <c r="H33" s="101" t="s">
        <v>5</v>
      </c>
      <c r="I33" s="101"/>
      <c r="J33" s="101"/>
      <c r="K33" s="101"/>
    </row>
    <row r="34" spans="1:11" x14ac:dyDescent="0.2">
      <c r="A34" s="39" t="s">
        <v>198</v>
      </c>
      <c r="B34" s="101"/>
      <c r="C34" s="101"/>
      <c r="D34" s="101"/>
      <c r="E34" s="101"/>
      <c r="F34" s="101"/>
      <c r="G34" s="101" t="s">
        <v>5</v>
      </c>
      <c r="H34" s="101" t="s">
        <v>5</v>
      </c>
      <c r="I34" s="101"/>
      <c r="J34" s="101"/>
      <c r="K34" s="101"/>
    </row>
    <row r="35" spans="1:11" x14ac:dyDescent="0.2">
      <c r="A35" s="39" t="s">
        <v>199</v>
      </c>
      <c r="B35" s="101"/>
      <c r="C35" s="101"/>
      <c r="D35" s="101"/>
      <c r="E35" s="101"/>
      <c r="F35" s="101"/>
      <c r="G35" s="101" t="s">
        <v>5</v>
      </c>
      <c r="H35" s="101" t="s">
        <v>5</v>
      </c>
      <c r="I35" s="101"/>
      <c r="J35" s="101"/>
      <c r="K35" s="101"/>
    </row>
    <row r="36" spans="1:11" x14ac:dyDescent="0.2">
      <c r="A36" s="39" t="s">
        <v>200</v>
      </c>
      <c r="B36" s="101"/>
      <c r="C36" s="101"/>
      <c r="D36" s="101"/>
      <c r="E36" s="101"/>
      <c r="F36" s="101"/>
      <c r="G36" s="101" t="s">
        <v>5</v>
      </c>
      <c r="H36" s="101" t="s">
        <v>5</v>
      </c>
      <c r="I36" s="101"/>
      <c r="J36" s="101"/>
      <c r="K36" s="101"/>
    </row>
    <row r="37" spans="1:11" x14ac:dyDescent="0.2">
      <c r="A37" s="39" t="s">
        <v>201</v>
      </c>
      <c r="B37" s="101"/>
      <c r="C37" s="101"/>
      <c r="D37" s="101"/>
      <c r="E37" s="101"/>
      <c r="F37" s="101"/>
      <c r="G37" s="101" t="s">
        <v>5</v>
      </c>
      <c r="H37" s="101" t="s">
        <v>5</v>
      </c>
      <c r="I37" s="101"/>
      <c r="J37" s="101"/>
      <c r="K37" s="101"/>
    </row>
    <row r="38" spans="1:11" x14ac:dyDescent="0.2">
      <c r="A38" s="39" t="s">
        <v>202</v>
      </c>
      <c r="B38" s="101"/>
      <c r="C38" s="101"/>
      <c r="D38" s="101"/>
      <c r="E38" s="101"/>
      <c r="F38" s="101"/>
      <c r="G38" s="101"/>
      <c r="H38" s="101" t="s">
        <v>5</v>
      </c>
      <c r="I38" s="101"/>
      <c r="J38" s="101"/>
      <c r="K38" s="101"/>
    </row>
    <row r="39" spans="1:11" x14ac:dyDescent="0.2">
      <c r="A39" s="39" t="s">
        <v>203</v>
      </c>
      <c r="B39" s="101" t="s">
        <v>5</v>
      </c>
      <c r="C39" s="101"/>
      <c r="D39" s="101"/>
      <c r="E39" s="101"/>
      <c r="F39" s="101"/>
      <c r="G39" s="101" t="s">
        <v>5</v>
      </c>
      <c r="H39" s="101" t="s">
        <v>5</v>
      </c>
      <c r="I39" s="101"/>
      <c r="J39" s="101"/>
      <c r="K39" s="101"/>
    </row>
  </sheetData>
  <sheetProtection algorithmName="SHA-512" hashValue="+DZCmu4/Q/omfRNdrTotC2RTCtms/ecyztuEw61worreDPgVAqzrBxzMYAnAnA7mz3YGDwaaXXxbrXnH//VQYQ==" saltValue="Zd0u//278d3DoJTV75TToQ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27" bestFit="1" customWidth="1"/>
    <col min="2" max="2" width="8.7109375" style="27" bestFit="1" customWidth="1"/>
    <col min="3" max="3" width="8.85546875" style="27" bestFit="1" customWidth="1"/>
    <col min="4" max="4" width="18.28515625" style="27" bestFit="1" customWidth="1"/>
    <col min="5" max="5" width="17.42578125" style="27" bestFit="1" customWidth="1"/>
    <col min="6" max="6" width="13.5703125" style="27" bestFit="1" customWidth="1"/>
    <col min="7" max="7" width="9.7109375" style="27" bestFit="1" customWidth="1"/>
    <col min="8" max="8" width="8.85546875" style="27" bestFit="1" customWidth="1"/>
    <col min="9" max="9" width="14.7109375" style="27" bestFit="1" customWidth="1"/>
    <col min="10" max="10" width="15.28515625" style="27" bestFit="1" customWidth="1"/>
    <col min="11" max="16384" width="12.7109375" style="27"/>
  </cols>
  <sheetData>
    <row r="1" spans="1:11" x14ac:dyDescent="0.2">
      <c r="A1" s="29" t="s">
        <v>232</v>
      </c>
      <c r="B1" s="27" t="s">
        <v>229</v>
      </c>
      <c r="C1" s="27" t="s">
        <v>105</v>
      </c>
      <c r="D1" s="27" t="s">
        <v>230</v>
      </c>
      <c r="E1" s="27" t="s">
        <v>231</v>
      </c>
      <c r="F1" s="27" t="s">
        <v>123</v>
      </c>
      <c r="G1" s="27" t="s">
        <v>84</v>
      </c>
      <c r="H1" s="27" t="s">
        <v>37</v>
      </c>
      <c r="I1" s="27" t="s">
        <v>228</v>
      </c>
      <c r="J1" s="27" t="s">
        <v>22</v>
      </c>
      <c r="K1" s="27" t="s">
        <v>227</v>
      </c>
    </row>
    <row r="2" spans="1:11" x14ac:dyDescent="0.2">
      <c r="A2" s="27" t="s">
        <v>78</v>
      </c>
      <c r="B2" s="101" t="s">
        <v>5</v>
      </c>
      <c r="C2" s="101" t="s">
        <v>5</v>
      </c>
      <c r="D2" s="101" t="s">
        <v>5</v>
      </c>
      <c r="E2" s="101" t="s">
        <v>5</v>
      </c>
      <c r="F2" s="101" t="s">
        <v>5</v>
      </c>
      <c r="G2" s="101" t="s">
        <v>5</v>
      </c>
      <c r="H2" s="101" t="s">
        <v>5</v>
      </c>
      <c r="I2" s="101"/>
      <c r="J2" s="101"/>
      <c r="K2" s="101"/>
    </row>
    <row r="3" spans="1:11" x14ac:dyDescent="0.2">
      <c r="A3" s="27" t="s">
        <v>74</v>
      </c>
      <c r="B3" s="101" t="s">
        <v>5</v>
      </c>
      <c r="C3" s="101" t="s">
        <v>5</v>
      </c>
      <c r="D3" s="101" t="s">
        <v>5</v>
      </c>
      <c r="E3" s="101" t="s">
        <v>5</v>
      </c>
      <c r="F3" s="101" t="s">
        <v>5</v>
      </c>
      <c r="G3" s="101" t="s">
        <v>5</v>
      </c>
      <c r="H3" s="101" t="s">
        <v>5</v>
      </c>
      <c r="I3" s="101"/>
      <c r="J3" s="101"/>
      <c r="K3" s="101"/>
    </row>
    <row r="4" spans="1:11" x14ac:dyDescent="0.2">
      <c r="A4" s="27" t="s">
        <v>77</v>
      </c>
      <c r="B4" s="101" t="s">
        <v>5</v>
      </c>
      <c r="C4" s="101" t="s">
        <v>5</v>
      </c>
      <c r="D4" s="101" t="s">
        <v>5</v>
      </c>
      <c r="E4" s="101" t="s">
        <v>5</v>
      </c>
      <c r="F4" s="101" t="s">
        <v>5</v>
      </c>
      <c r="G4" s="101" t="s">
        <v>5</v>
      </c>
      <c r="H4" s="101" t="s">
        <v>5</v>
      </c>
      <c r="I4" s="101"/>
      <c r="J4" s="101"/>
      <c r="K4" s="101"/>
    </row>
    <row r="5" spans="1:11" x14ac:dyDescent="0.2">
      <c r="A5" s="27" t="s">
        <v>75</v>
      </c>
      <c r="B5" s="101" t="s">
        <v>5</v>
      </c>
      <c r="C5" s="101" t="s">
        <v>5</v>
      </c>
      <c r="D5" s="101" t="s">
        <v>5</v>
      </c>
      <c r="E5" s="101" t="s">
        <v>5</v>
      </c>
      <c r="F5" s="101" t="s">
        <v>5</v>
      </c>
      <c r="G5" s="101" t="s">
        <v>5</v>
      </c>
      <c r="H5" s="101" t="s">
        <v>5</v>
      </c>
      <c r="I5" s="101"/>
      <c r="J5" s="101"/>
      <c r="K5" s="101"/>
    </row>
    <row r="6" spans="1:11" x14ac:dyDescent="0.2">
      <c r="A6" s="27" t="s">
        <v>76</v>
      </c>
      <c r="B6" s="101" t="s">
        <v>5</v>
      </c>
      <c r="C6" s="101" t="s">
        <v>5</v>
      </c>
      <c r="D6" s="101" t="s">
        <v>5</v>
      </c>
      <c r="E6" s="101" t="s">
        <v>5</v>
      </c>
      <c r="F6" s="101" t="s">
        <v>5</v>
      </c>
      <c r="G6" s="101" t="s">
        <v>5</v>
      </c>
      <c r="H6" s="101" t="s">
        <v>5</v>
      </c>
      <c r="I6" s="101"/>
      <c r="J6" s="101"/>
      <c r="K6" s="101"/>
    </row>
    <row r="7" spans="1:11" x14ac:dyDescent="0.2">
      <c r="A7" s="27" t="s">
        <v>113</v>
      </c>
      <c r="B7" s="101"/>
      <c r="C7" s="101" t="s">
        <v>5</v>
      </c>
      <c r="D7" s="101"/>
      <c r="E7" s="101"/>
      <c r="F7" s="101"/>
      <c r="G7" s="101"/>
      <c r="H7" s="101" t="s">
        <v>5</v>
      </c>
      <c r="I7" s="101" t="s">
        <v>5</v>
      </c>
      <c r="J7" s="101"/>
      <c r="K7" s="101"/>
    </row>
    <row r="8" spans="1:11" x14ac:dyDescent="0.2">
      <c r="A8" s="27" t="s">
        <v>114</v>
      </c>
      <c r="B8" s="101"/>
      <c r="C8" s="101" t="s">
        <v>5</v>
      </c>
      <c r="D8" s="101"/>
      <c r="E8" s="101"/>
      <c r="F8" s="101"/>
      <c r="G8" s="101"/>
      <c r="H8" s="101" t="s">
        <v>5</v>
      </c>
      <c r="I8" s="101" t="s">
        <v>5</v>
      </c>
      <c r="J8" s="101"/>
      <c r="K8" s="101"/>
    </row>
    <row r="9" spans="1:11" x14ac:dyDescent="0.2">
      <c r="A9" s="27" t="s">
        <v>115</v>
      </c>
      <c r="B9" s="101"/>
      <c r="C9" s="101" t="s">
        <v>5</v>
      </c>
      <c r="D9" s="101"/>
      <c r="E9" s="101"/>
      <c r="F9" s="101"/>
      <c r="G9" s="101"/>
      <c r="H9" s="101" t="s">
        <v>5</v>
      </c>
      <c r="I9" s="101" t="s">
        <v>5</v>
      </c>
      <c r="J9" s="101"/>
      <c r="K9" s="101"/>
    </row>
    <row r="10" spans="1:11" x14ac:dyDescent="0.2">
      <c r="A10" s="27" t="s">
        <v>116</v>
      </c>
      <c r="B10" s="101"/>
      <c r="C10" s="101" t="s">
        <v>5</v>
      </c>
      <c r="D10" s="101"/>
      <c r="E10" s="101"/>
      <c r="F10" s="101"/>
      <c r="G10" s="101"/>
      <c r="H10" s="101" t="s">
        <v>5</v>
      </c>
      <c r="I10" s="101" t="s">
        <v>5</v>
      </c>
      <c r="J10" s="101"/>
      <c r="K10" s="101"/>
    </row>
    <row r="11" spans="1:11" x14ac:dyDescent="0.2">
      <c r="A11" s="27" t="s">
        <v>69</v>
      </c>
      <c r="B11" s="101"/>
      <c r="C11" s="101" t="s">
        <v>5</v>
      </c>
      <c r="D11" s="101"/>
      <c r="E11" s="101"/>
      <c r="F11" s="101"/>
      <c r="G11" s="101"/>
      <c r="H11" s="101"/>
      <c r="I11" s="101"/>
      <c r="J11" s="101" t="s">
        <v>5</v>
      </c>
      <c r="K11" s="101" t="s">
        <v>5</v>
      </c>
    </row>
    <row r="12" spans="1:11" x14ac:dyDescent="0.2">
      <c r="A12" s="27" t="s">
        <v>70</v>
      </c>
      <c r="B12" s="101"/>
      <c r="C12" s="101" t="s">
        <v>5</v>
      </c>
      <c r="D12" s="101"/>
      <c r="E12" s="101"/>
      <c r="F12" s="101"/>
      <c r="G12" s="101"/>
      <c r="H12" s="101"/>
      <c r="I12" s="101"/>
      <c r="J12" s="101"/>
      <c r="K12" s="101" t="s">
        <v>5</v>
      </c>
    </row>
    <row r="13" spans="1:11" x14ac:dyDescent="0.2">
      <c r="A13" s="27" t="s">
        <v>71</v>
      </c>
      <c r="B13" s="101"/>
      <c r="C13" s="101" t="s">
        <v>5</v>
      </c>
      <c r="D13" s="101"/>
      <c r="E13" s="101"/>
      <c r="F13" s="101"/>
      <c r="G13" s="101"/>
      <c r="H13" s="101"/>
      <c r="I13" s="101"/>
      <c r="J13" s="101"/>
      <c r="K13" s="101" t="s">
        <v>5</v>
      </c>
    </row>
    <row r="14" spans="1:11" x14ac:dyDescent="0.2">
      <c r="A14" s="27" t="s">
        <v>72</v>
      </c>
      <c r="B14" s="101"/>
      <c r="C14" s="101" t="s">
        <v>5</v>
      </c>
      <c r="D14" s="101"/>
      <c r="E14" s="101"/>
      <c r="F14" s="101"/>
      <c r="G14" s="101"/>
      <c r="H14" s="101"/>
      <c r="I14" s="101"/>
      <c r="J14" s="101"/>
      <c r="K14" s="101" t="s">
        <v>5</v>
      </c>
    </row>
  </sheetData>
  <sheetProtection algorithmName="SHA-512" hashValue="HSzwl41uuKGDOMWBUu6/33YbaeQTO02w73Ttzy60KjmGrKjIf3Q94gW88CAofn1ERpdEKkp+MDxE6bzqEIq+dg==" saltValue="l/MAt3lw1109dT8VwZepwA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6" sqref="B6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6384" width="14.42578125" style="8"/>
  </cols>
  <sheetData>
    <row r="1" spans="1:9" s="16" customFormat="1" ht="30" customHeight="1" x14ac:dyDescent="0.2">
      <c r="A1" s="25" t="s">
        <v>73</v>
      </c>
      <c r="B1" s="20" t="s">
        <v>67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68</v>
      </c>
      <c r="H1" s="18" t="s">
        <v>65</v>
      </c>
      <c r="I1" s="18" t="s">
        <v>66</v>
      </c>
    </row>
    <row r="2" spans="1:9" ht="15.75" customHeight="1" x14ac:dyDescent="0.2">
      <c r="A2" s="5">
        <f>start_year</f>
        <v>2017</v>
      </c>
      <c r="B2" s="56">
        <v>2110000</v>
      </c>
      <c r="C2" s="57">
        <v>3032037</v>
      </c>
      <c r="D2" s="57">
        <v>4756743</v>
      </c>
      <c r="E2" s="57">
        <v>3406589</v>
      </c>
      <c r="F2" s="57">
        <v>2174712</v>
      </c>
      <c r="G2" s="17">
        <f t="shared" ref="G2:G40" si="0">C2+D2+E2+F2</f>
        <v>13370081</v>
      </c>
      <c r="H2" s="17">
        <f t="shared" ref="H2:H40" si="1">(B2 + stillbirth*B2/(1000-stillbirth))/(1-abortion)</f>
        <v>2480858.588708919</v>
      </c>
      <c r="I2" s="17">
        <f>G2-H2</f>
        <v>10889222.411291081</v>
      </c>
    </row>
    <row r="3" spans="1:9" ht="15.75" customHeight="1" x14ac:dyDescent="0.2">
      <c r="A3" s="5">
        <f t="shared" ref="A3:A40" si="2">IF($A$2+ROW(A3)-2&lt;=end_year,A2+1,"")</f>
        <v>2018</v>
      </c>
      <c r="B3" s="56">
        <v>2150000</v>
      </c>
      <c r="C3" s="57">
        <v>3164674</v>
      </c>
      <c r="D3" s="57">
        <v>4882700</v>
      </c>
      <c r="E3" s="57">
        <v>3520083</v>
      </c>
      <c r="F3" s="57">
        <v>2275309</v>
      </c>
      <c r="G3" s="17">
        <f t="shared" si="0"/>
        <v>13842766</v>
      </c>
      <c r="H3" s="17">
        <f t="shared" si="1"/>
        <v>2527889.0832815999</v>
      </c>
      <c r="I3" s="17">
        <f t="shared" ref="I3:I15" si="3">G3-H3</f>
        <v>11314876.916718401</v>
      </c>
    </row>
    <row r="4" spans="1:9" ht="15.75" customHeight="1" x14ac:dyDescent="0.2">
      <c r="A4" s="5">
        <f t="shared" si="2"/>
        <v>2019</v>
      </c>
      <c r="B4" s="56">
        <v>2200000</v>
      </c>
      <c r="C4" s="57">
        <v>3296354</v>
      </c>
      <c r="D4" s="57">
        <v>5018666</v>
      </c>
      <c r="E4" s="57">
        <v>3634703</v>
      </c>
      <c r="F4" s="57">
        <v>2379017</v>
      </c>
      <c r="G4" s="17">
        <f t="shared" si="0"/>
        <v>14328740</v>
      </c>
      <c r="H4" s="17">
        <f t="shared" si="1"/>
        <v>2586677.2014974509</v>
      </c>
      <c r="I4" s="17">
        <f t="shared" si="3"/>
        <v>11742062.79850255</v>
      </c>
    </row>
    <row r="5" spans="1:9" ht="15.75" customHeight="1" x14ac:dyDescent="0.2">
      <c r="A5" s="5">
        <f t="shared" si="2"/>
        <v>2020</v>
      </c>
      <c r="B5" s="56">
        <v>2240000</v>
      </c>
      <c r="C5" s="57">
        <v>3418969</v>
      </c>
      <c r="D5" s="57">
        <v>5168014</v>
      </c>
      <c r="E5" s="57">
        <v>3750324</v>
      </c>
      <c r="F5" s="57">
        <v>2484409</v>
      </c>
      <c r="G5" s="17">
        <f t="shared" si="0"/>
        <v>14821716</v>
      </c>
      <c r="H5" s="17">
        <f t="shared" si="1"/>
        <v>2633707.6960701318</v>
      </c>
      <c r="I5" s="17">
        <f t="shared" si="3"/>
        <v>12188008.303929869</v>
      </c>
    </row>
    <row r="6" spans="1:9" ht="15.75" customHeight="1" x14ac:dyDescent="0.2">
      <c r="A6" s="5">
        <f t="shared" si="2"/>
        <v>2021</v>
      </c>
      <c r="B6" s="56">
        <v>2280000</v>
      </c>
      <c r="C6" s="57">
        <v>3532758</v>
      </c>
      <c r="D6" s="57">
        <v>5332455</v>
      </c>
      <c r="E6" s="57">
        <v>3869436</v>
      </c>
      <c r="F6" s="57">
        <v>2592003</v>
      </c>
      <c r="G6" s="17">
        <f t="shared" si="0"/>
        <v>15326652</v>
      </c>
      <c r="H6" s="17">
        <f t="shared" si="1"/>
        <v>2680738.1906428128</v>
      </c>
      <c r="I6" s="17">
        <f t="shared" si="3"/>
        <v>12645913.809357187</v>
      </c>
    </row>
    <row r="7" spans="1:9" ht="15.75" customHeight="1" x14ac:dyDescent="0.2">
      <c r="A7" s="5">
        <f t="shared" si="2"/>
        <v>2022</v>
      </c>
      <c r="B7" s="56">
        <v>2330000</v>
      </c>
      <c r="C7" s="57">
        <v>3637390</v>
      </c>
      <c r="D7" s="57">
        <v>5508952</v>
      </c>
      <c r="E7" s="57">
        <v>3990560</v>
      </c>
      <c r="F7" s="57">
        <v>2701259</v>
      </c>
      <c r="G7" s="17">
        <f t="shared" si="0"/>
        <v>15838161</v>
      </c>
      <c r="H7" s="17">
        <f t="shared" si="1"/>
        <v>2739526.3088586638</v>
      </c>
      <c r="I7" s="17">
        <f t="shared" si="3"/>
        <v>13098634.691141337</v>
      </c>
    </row>
    <row r="8" spans="1:9" ht="15.75" customHeight="1" x14ac:dyDescent="0.2">
      <c r="A8" s="5">
        <f t="shared" si="2"/>
        <v>2023</v>
      </c>
      <c r="B8" s="56">
        <v>2380000</v>
      </c>
      <c r="C8" s="57">
        <v>3737403</v>
      </c>
      <c r="D8" s="57">
        <v>5696990</v>
      </c>
      <c r="E8" s="57">
        <v>4112898</v>
      </c>
      <c r="F8" s="57">
        <v>2811667</v>
      </c>
      <c r="G8" s="17">
        <f t="shared" si="0"/>
        <v>16358958</v>
      </c>
      <c r="H8" s="17">
        <f t="shared" si="1"/>
        <v>2798314.4270745148</v>
      </c>
      <c r="I8" s="17">
        <f t="shared" si="3"/>
        <v>13560643.572925486</v>
      </c>
    </row>
    <row r="9" spans="1:9" ht="15.75" customHeight="1" x14ac:dyDescent="0.2">
      <c r="A9" s="5">
        <f t="shared" si="2"/>
        <v>2024</v>
      </c>
      <c r="B9" s="56">
        <v>2420000</v>
      </c>
      <c r="C9" s="57">
        <v>3840674</v>
      </c>
      <c r="D9" s="57">
        <v>5895615</v>
      </c>
      <c r="E9" s="57">
        <v>4235117</v>
      </c>
      <c r="F9" s="57">
        <v>2922818</v>
      </c>
      <c r="G9" s="17">
        <f t="shared" si="0"/>
        <v>16894224</v>
      </c>
      <c r="H9" s="17">
        <f t="shared" si="1"/>
        <v>2845344.9216471957</v>
      </c>
      <c r="I9" s="17">
        <f t="shared" si="3"/>
        <v>14048879.078352805</v>
      </c>
    </row>
    <row r="10" spans="1:9" ht="15.75" customHeight="1" x14ac:dyDescent="0.2">
      <c r="A10" s="5">
        <f t="shared" si="2"/>
        <v>2025</v>
      </c>
      <c r="B10" s="56">
        <v>2480000</v>
      </c>
      <c r="C10" s="57">
        <v>3951644</v>
      </c>
      <c r="D10" s="57">
        <v>6103745</v>
      </c>
      <c r="E10" s="57">
        <v>4356516</v>
      </c>
      <c r="F10" s="57">
        <v>3034340</v>
      </c>
      <c r="G10" s="17">
        <f t="shared" si="0"/>
        <v>17446245</v>
      </c>
      <c r="H10" s="17">
        <f t="shared" si="1"/>
        <v>2915890.6635062173</v>
      </c>
      <c r="I10" s="17">
        <f t="shared" si="3"/>
        <v>14530354.336493783</v>
      </c>
    </row>
    <row r="11" spans="1:9" ht="15.75" customHeight="1" x14ac:dyDescent="0.2">
      <c r="A11" s="5">
        <f t="shared" si="2"/>
        <v>2026</v>
      </c>
      <c r="B11" s="56">
        <v>2530000</v>
      </c>
      <c r="C11" s="57">
        <v>4065313</v>
      </c>
      <c r="D11" s="57">
        <v>6319831</v>
      </c>
      <c r="E11" s="57">
        <v>4477188</v>
      </c>
      <c r="F11" s="57">
        <v>3144612</v>
      </c>
      <c r="G11" s="17">
        <f t="shared" si="0"/>
        <v>18006944</v>
      </c>
      <c r="H11" s="17">
        <f t="shared" si="1"/>
        <v>2974678.7817220683</v>
      </c>
      <c r="I11" s="17">
        <f t="shared" si="3"/>
        <v>15032265.218277931</v>
      </c>
    </row>
    <row r="12" spans="1:9" ht="15.75" customHeight="1" x14ac:dyDescent="0.2">
      <c r="A12" s="5">
        <f t="shared" si="2"/>
        <v>2027</v>
      </c>
      <c r="B12" s="56">
        <v>2580000</v>
      </c>
      <c r="C12" s="57">
        <v>4185562</v>
      </c>
      <c r="D12" s="57">
        <v>6545116</v>
      </c>
      <c r="E12" s="57">
        <v>4597739</v>
      </c>
      <c r="F12" s="57">
        <v>3255252</v>
      </c>
      <c r="G12" s="17">
        <f t="shared" si="0"/>
        <v>18583669</v>
      </c>
      <c r="H12" s="17">
        <f t="shared" si="1"/>
        <v>3033466.8999379198</v>
      </c>
      <c r="I12" s="17">
        <f t="shared" si="3"/>
        <v>15550202.10006208</v>
      </c>
    </row>
    <row r="13" spans="1:9" ht="15.75" customHeight="1" x14ac:dyDescent="0.2">
      <c r="A13" s="5">
        <f t="shared" si="2"/>
        <v>2028</v>
      </c>
      <c r="B13" s="56">
        <v>2630000</v>
      </c>
      <c r="C13" s="57">
        <v>4309237</v>
      </c>
      <c r="D13" s="57">
        <v>6776307</v>
      </c>
      <c r="E13" s="57">
        <v>4722286</v>
      </c>
      <c r="F13" s="57">
        <v>3366750</v>
      </c>
      <c r="G13" s="17">
        <f t="shared" si="0"/>
        <v>19174580</v>
      </c>
      <c r="H13" s="17">
        <f t="shared" si="1"/>
        <v>3092255.0181537713</v>
      </c>
      <c r="I13" s="17">
        <f t="shared" si="3"/>
        <v>16082324.981846228</v>
      </c>
    </row>
    <row r="14" spans="1:9" ht="15.75" customHeight="1" x14ac:dyDescent="0.2">
      <c r="A14" s="5">
        <f t="shared" si="2"/>
        <v>2029</v>
      </c>
      <c r="B14" s="56">
        <v>2690000</v>
      </c>
      <c r="C14" s="57">
        <v>4430738</v>
      </c>
      <c r="D14" s="57">
        <v>7008703</v>
      </c>
      <c r="E14" s="57">
        <v>4856898</v>
      </c>
      <c r="F14" s="57">
        <v>3479917</v>
      </c>
      <c r="G14" s="17">
        <f t="shared" si="0"/>
        <v>19776256</v>
      </c>
      <c r="H14" s="17">
        <f t="shared" si="1"/>
        <v>3162800.7600127924</v>
      </c>
      <c r="I14" s="17">
        <f t="shared" si="3"/>
        <v>16613455.239987208</v>
      </c>
    </row>
    <row r="15" spans="1:9" ht="15.75" customHeight="1" x14ac:dyDescent="0.2">
      <c r="A15" s="5">
        <f t="shared" si="2"/>
        <v>2030</v>
      </c>
      <c r="B15" s="56">
        <v>2740000</v>
      </c>
      <c r="C15" s="57">
        <v>4546624</v>
      </c>
      <c r="D15" s="57">
        <v>7239465</v>
      </c>
      <c r="E15" s="57">
        <v>5005361</v>
      </c>
      <c r="F15" s="57">
        <v>3595278</v>
      </c>
      <c r="G15" s="17">
        <f t="shared" si="0"/>
        <v>20386728</v>
      </c>
      <c r="H15" s="17">
        <f t="shared" si="1"/>
        <v>3221588.8782286434</v>
      </c>
      <c r="I15" s="17">
        <f t="shared" si="3"/>
        <v>17165139.121771358</v>
      </c>
    </row>
    <row r="16" spans="1:9" ht="15.75" customHeight="1" x14ac:dyDescent="0.2">
      <c r="A16" s="5" t="str">
        <f t="shared" si="2"/>
        <v/>
      </c>
      <c r="B16" s="56"/>
      <c r="C16" s="57"/>
      <c r="D16" s="57"/>
      <c r="E16" s="57"/>
      <c r="F16" s="57"/>
      <c r="G16" s="17">
        <f t="shared" si="0"/>
        <v>0</v>
      </c>
      <c r="H16" s="17">
        <f t="shared" si="1"/>
        <v>0</v>
      </c>
      <c r="I16" s="17">
        <f t="shared" ref="I16:I40" si="4">G16-H16</f>
        <v>0</v>
      </c>
    </row>
    <row r="17" spans="1:9" ht="15.75" customHeight="1" x14ac:dyDescent="0.2">
      <c r="A17" s="5" t="str">
        <f t="shared" si="2"/>
        <v/>
      </c>
      <c r="B17" s="56"/>
      <c r="C17" s="57"/>
      <c r="E17" s="57"/>
      <c r="F17" s="57"/>
      <c r="G17" s="17" t="e">
        <f>C17+E17+#REF!+F17</f>
        <v>#REF!</v>
      </c>
      <c r="H17" s="17">
        <f t="shared" si="1"/>
        <v>0</v>
      </c>
      <c r="I17" s="17" t="e">
        <f t="shared" si="4"/>
        <v>#REF!</v>
      </c>
    </row>
    <row r="18" spans="1:9" ht="15.75" customHeight="1" x14ac:dyDescent="0.2">
      <c r="A18" s="5" t="str">
        <f t="shared" si="2"/>
        <v/>
      </c>
      <c r="B18" s="56"/>
      <c r="C18" s="57"/>
      <c r="D18" s="57"/>
      <c r="E18" s="57"/>
      <c r="F18" s="57"/>
      <c r="G18" s="17">
        <f t="shared" si="0"/>
        <v>0</v>
      </c>
      <c r="H18" s="17">
        <f t="shared" si="1"/>
        <v>0</v>
      </c>
      <c r="I18" s="17">
        <f t="shared" si="4"/>
        <v>0</v>
      </c>
    </row>
    <row r="19" spans="1:9" ht="15.75" customHeight="1" x14ac:dyDescent="0.2">
      <c r="A19" s="5" t="str">
        <f t="shared" si="2"/>
        <v/>
      </c>
      <c r="B19" s="56"/>
      <c r="C19" s="57"/>
      <c r="D19" s="57"/>
      <c r="E19" s="57"/>
      <c r="F19" s="57"/>
      <c r="G19" s="17">
        <f t="shared" si="0"/>
        <v>0</v>
      </c>
      <c r="H19" s="17">
        <f t="shared" si="1"/>
        <v>0</v>
      </c>
      <c r="I19" s="17">
        <f t="shared" si="4"/>
        <v>0</v>
      </c>
    </row>
    <row r="20" spans="1:9" ht="15.75" customHeight="1" x14ac:dyDescent="0.2">
      <c r="A20" s="5" t="str">
        <f t="shared" si="2"/>
        <v/>
      </c>
      <c r="B20" s="56"/>
      <c r="C20" s="57"/>
      <c r="D20" s="57"/>
      <c r="E20" s="57"/>
      <c r="F20" s="57"/>
      <c r="G20" s="17">
        <f t="shared" si="0"/>
        <v>0</v>
      </c>
      <c r="H20" s="17">
        <f t="shared" si="1"/>
        <v>0</v>
      </c>
      <c r="I20" s="17">
        <f t="shared" si="4"/>
        <v>0</v>
      </c>
    </row>
    <row r="21" spans="1:9" ht="15.75" customHeight="1" x14ac:dyDescent="0.2">
      <c r="A21" s="5" t="str">
        <f t="shared" si="2"/>
        <v/>
      </c>
      <c r="B21" s="56"/>
      <c r="C21" s="57"/>
      <c r="D21" s="57"/>
      <c r="E21" s="57"/>
      <c r="F21" s="57"/>
      <c r="G21" s="17">
        <f t="shared" si="0"/>
        <v>0</v>
      </c>
      <c r="H21" s="17">
        <f t="shared" si="1"/>
        <v>0</v>
      </c>
      <c r="I21" s="17">
        <f t="shared" si="4"/>
        <v>0</v>
      </c>
    </row>
    <row r="22" spans="1:9" ht="15.75" customHeight="1" x14ac:dyDescent="0.2">
      <c r="A22" s="5" t="str">
        <f t="shared" si="2"/>
        <v/>
      </c>
      <c r="B22" s="56"/>
      <c r="C22" s="57"/>
      <c r="D22" s="57"/>
      <c r="E22" s="57"/>
      <c r="F22" s="57"/>
      <c r="G22" s="17">
        <f t="shared" si="0"/>
        <v>0</v>
      </c>
      <c r="H22" s="17">
        <f t="shared" si="1"/>
        <v>0</v>
      </c>
      <c r="I22" s="17">
        <f t="shared" si="4"/>
        <v>0</v>
      </c>
    </row>
    <row r="23" spans="1:9" ht="15.75" customHeight="1" x14ac:dyDescent="0.2">
      <c r="A23" s="5" t="str">
        <f t="shared" si="2"/>
        <v/>
      </c>
      <c r="B23" s="56"/>
      <c r="C23" s="57"/>
      <c r="D23" s="57"/>
      <c r="E23" s="57"/>
      <c r="F23" s="57"/>
      <c r="G23" s="17">
        <f t="shared" si="0"/>
        <v>0</v>
      </c>
      <c r="H23" s="17">
        <f t="shared" si="1"/>
        <v>0</v>
      </c>
      <c r="I23" s="17">
        <f t="shared" si="4"/>
        <v>0</v>
      </c>
    </row>
    <row r="24" spans="1:9" ht="15.75" customHeight="1" x14ac:dyDescent="0.2">
      <c r="A24" s="5" t="str">
        <f t="shared" si="2"/>
        <v/>
      </c>
      <c r="B24" s="56"/>
      <c r="C24" s="57"/>
      <c r="D24" s="57"/>
      <c r="E24" s="57"/>
      <c r="F24" s="57"/>
      <c r="G24" s="17">
        <f t="shared" si="0"/>
        <v>0</v>
      </c>
      <c r="H24" s="17">
        <f t="shared" si="1"/>
        <v>0</v>
      </c>
      <c r="I24" s="17">
        <f t="shared" si="4"/>
        <v>0</v>
      </c>
    </row>
    <row r="25" spans="1:9" ht="15.75" customHeight="1" x14ac:dyDescent="0.2">
      <c r="A25" s="5" t="str">
        <f t="shared" si="2"/>
        <v/>
      </c>
      <c r="B25" s="56"/>
      <c r="C25" s="57"/>
      <c r="D25" s="57"/>
      <c r="E25" s="57"/>
      <c r="F25" s="57"/>
      <c r="G25" s="17">
        <f t="shared" si="0"/>
        <v>0</v>
      </c>
      <c r="H25" s="17">
        <f t="shared" si="1"/>
        <v>0</v>
      </c>
      <c r="I25" s="17">
        <f t="shared" si="4"/>
        <v>0</v>
      </c>
    </row>
    <row r="26" spans="1:9" ht="15.75" customHeight="1" x14ac:dyDescent="0.2">
      <c r="A26" s="5" t="str">
        <f t="shared" si="2"/>
        <v/>
      </c>
      <c r="B26" s="56"/>
      <c r="C26" s="57"/>
      <c r="D26" s="57"/>
      <c r="E26" s="57"/>
      <c r="F26" s="57"/>
      <c r="G26" s="17">
        <f t="shared" si="0"/>
        <v>0</v>
      </c>
      <c r="H26" s="17">
        <f t="shared" si="1"/>
        <v>0</v>
      </c>
      <c r="I26" s="17">
        <f t="shared" si="4"/>
        <v>0</v>
      </c>
    </row>
    <row r="27" spans="1:9" ht="15.75" customHeight="1" x14ac:dyDescent="0.2">
      <c r="A27" s="5" t="str">
        <f t="shared" si="2"/>
        <v/>
      </c>
      <c r="B27" s="56"/>
      <c r="C27" s="57"/>
      <c r="D27" s="57"/>
      <c r="E27" s="57"/>
      <c r="F27" s="57"/>
      <c r="G27" s="17">
        <f t="shared" si="0"/>
        <v>0</v>
      </c>
      <c r="H27" s="17">
        <f t="shared" si="1"/>
        <v>0</v>
      </c>
      <c r="I27" s="17">
        <f t="shared" si="4"/>
        <v>0</v>
      </c>
    </row>
    <row r="28" spans="1:9" ht="15.75" customHeight="1" x14ac:dyDescent="0.2">
      <c r="A28" s="5" t="str">
        <f t="shared" si="2"/>
        <v/>
      </c>
      <c r="B28" s="56"/>
      <c r="C28" s="57"/>
      <c r="D28" s="57"/>
      <c r="E28" s="57"/>
      <c r="F28" s="57"/>
      <c r="G28" s="17">
        <f t="shared" si="0"/>
        <v>0</v>
      </c>
      <c r="H28" s="17">
        <f t="shared" si="1"/>
        <v>0</v>
      </c>
      <c r="I28" s="17">
        <f t="shared" si="4"/>
        <v>0</v>
      </c>
    </row>
    <row r="29" spans="1:9" ht="15.75" customHeight="1" x14ac:dyDescent="0.2">
      <c r="A29" s="5" t="str">
        <f t="shared" si="2"/>
        <v/>
      </c>
      <c r="B29" s="56"/>
      <c r="C29" s="57"/>
      <c r="D29" s="57"/>
      <c r="E29" s="57"/>
      <c r="F29" s="57"/>
      <c r="G29" s="17">
        <f t="shared" si="0"/>
        <v>0</v>
      </c>
      <c r="H29" s="17">
        <f t="shared" si="1"/>
        <v>0</v>
      </c>
      <c r="I29" s="17">
        <f t="shared" si="4"/>
        <v>0</v>
      </c>
    </row>
    <row r="30" spans="1:9" ht="15.75" customHeight="1" x14ac:dyDescent="0.2">
      <c r="A30" s="5" t="str">
        <f t="shared" si="2"/>
        <v/>
      </c>
      <c r="B30" s="56"/>
      <c r="C30" s="57"/>
      <c r="D30" s="57"/>
      <c r="E30" s="57"/>
      <c r="F30" s="57"/>
      <c r="G30" s="17">
        <f t="shared" si="0"/>
        <v>0</v>
      </c>
      <c r="H30" s="17">
        <f t="shared" si="1"/>
        <v>0</v>
      </c>
      <c r="I30" s="17">
        <f t="shared" si="4"/>
        <v>0</v>
      </c>
    </row>
    <row r="31" spans="1:9" ht="15.75" customHeight="1" x14ac:dyDescent="0.2">
      <c r="A31" s="5" t="str">
        <f t="shared" si="2"/>
        <v/>
      </c>
      <c r="B31" s="56"/>
      <c r="C31" s="57"/>
      <c r="D31" s="57"/>
      <c r="E31" s="57"/>
      <c r="F31" s="57"/>
      <c r="G31" s="17">
        <f t="shared" si="0"/>
        <v>0</v>
      </c>
      <c r="H31" s="17">
        <f t="shared" si="1"/>
        <v>0</v>
      </c>
      <c r="I31" s="17">
        <f t="shared" si="4"/>
        <v>0</v>
      </c>
    </row>
    <row r="32" spans="1:9" ht="15.75" customHeight="1" x14ac:dyDescent="0.2">
      <c r="A32" s="5" t="str">
        <f t="shared" si="2"/>
        <v/>
      </c>
      <c r="B32" s="56"/>
      <c r="C32" s="57"/>
      <c r="D32" s="57"/>
      <c r="E32" s="57"/>
      <c r="F32" s="57"/>
      <c r="G32" s="17">
        <f t="shared" si="0"/>
        <v>0</v>
      </c>
      <c r="H32" s="17">
        <f t="shared" si="1"/>
        <v>0</v>
      </c>
      <c r="I32" s="17">
        <f t="shared" si="4"/>
        <v>0</v>
      </c>
    </row>
    <row r="33" spans="1:9" ht="15.75" customHeight="1" x14ac:dyDescent="0.2">
      <c r="A33" s="5" t="str">
        <f t="shared" si="2"/>
        <v/>
      </c>
      <c r="B33" s="56"/>
      <c r="C33" s="57"/>
      <c r="D33" s="57"/>
      <c r="E33" s="57"/>
      <c r="F33" s="57"/>
      <c r="G33" s="17">
        <f t="shared" si="0"/>
        <v>0</v>
      </c>
      <c r="H33" s="17">
        <f t="shared" si="1"/>
        <v>0</v>
      </c>
      <c r="I33" s="17">
        <f t="shared" si="4"/>
        <v>0</v>
      </c>
    </row>
    <row r="34" spans="1:9" ht="15.75" customHeight="1" x14ac:dyDescent="0.2">
      <c r="A34" s="5" t="str">
        <f t="shared" si="2"/>
        <v/>
      </c>
      <c r="B34" s="56"/>
      <c r="C34" s="57"/>
      <c r="D34" s="57"/>
      <c r="E34" s="57"/>
      <c r="F34" s="57"/>
      <c r="G34" s="17">
        <f t="shared" si="0"/>
        <v>0</v>
      </c>
      <c r="H34" s="17">
        <f t="shared" si="1"/>
        <v>0</v>
      </c>
      <c r="I34" s="17">
        <f t="shared" si="4"/>
        <v>0</v>
      </c>
    </row>
    <row r="35" spans="1:9" ht="15.75" customHeight="1" x14ac:dyDescent="0.2">
      <c r="A35" s="5" t="str">
        <f t="shared" si="2"/>
        <v/>
      </c>
      <c r="B35" s="56"/>
      <c r="C35" s="57"/>
      <c r="D35" s="57"/>
      <c r="E35" s="57"/>
      <c r="F35" s="57"/>
      <c r="G35" s="17">
        <f t="shared" si="0"/>
        <v>0</v>
      </c>
      <c r="H35" s="17">
        <f t="shared" si="1"/>
        <v>0</v>
      </c>
      <c r="I35" s="17">
        <f t="shared" si="4"/>
        <v>0</v>
      </c>
    </row>
    <row r="36" spans="1:9" ht="15.75" customHeight="1" x14ac:dyDescent="0.2">
      <c r="A36" s="5" t="str">
        <f t="shared" si="2"/>
        <v/>
      </c>
      <c r="B36" s="56"/>
      <c r="C36" s="57"/>
      <c r="D36" s="57"/>
      <c r="E36" s="57"/>
      <c r="F36" s="57"/>
      <c r="G36" s="17">
        <f t="shared" si="0"/>
        <v>0</v>
      </c>
      <c r="H36" s="17">
        <f t="shared" si="1"/>
        <v>0</v>
      </c>
      <c r="I36" s="17">
        <f t="shared" si="4"/>
        <v>0</v>
      </c>
    </row>
    <row r="37" spans="1:9" ht="15.75" customHeight="1" x14ac:dyDescent="0.2">
      <c r="A37" s="5" t="str">
        <f t="shared" si="2"/>
        <v/>
      </c>
      <c r="B37" s="56"/>
      <c r="C37" s="57"/>
      <c r="D37" s="57"/>
      <c r="E37" s="57"/>
      <c r="F37" s="57"/>
      <c r="G37" s="17">
        <f t="shared" si="0"/>
        <v>0</v>
      </c>
      <c r="H37" s="17">
        <f t="shared" si="1"/>
        <v>0</v>
      </c>
      <c r="I37" s="17">
        <f t="shared" si="4"/>
        <v>0</v>
      </c>
    </row>
    <row r="38" spans="1:9" ht="15.75" customHeight="1" x14ac:dyDescent="0.2">
      <c r="A38" s="5" t="str">
        <f t="shared" si="2"/>
        <v/>
      </c>
      <c r="B38" s="56"/>
      <c r="C38" s="57"/>
      <c r="D38" s="57"/>
      <c r="E38" s="57"/>
      <c r="F38" s="57"/>
      <c r="G38" s="17">
        <f t="shared" si="0"/>
        <v>0</v>
      </c>
      <c r="H38" s="17">
        <f t="shared" si="1"/>
        <v>0</v>
      </c>
      <c r="I38" s="17">
        <f t="shared" si="4"/>
        <v>0</v>
      </c>
    </row>
    <row r="39" spans="1:9" ht="15.75" customHeight="1" x14ac:dyDescent="0.2">
      <c r="A39" s="5" t="str">
        <f t="shared" si="2"/>
        <v/>
      </c>
      <c r="B39" s="56"/>
      <c r="C39" s="57"/>
      <c r="D39" s="57"/>
      <c r="E39" s="57"/>
      <c r="F39" s="57"/>
      <c r="G39" s="17">
        <f t="shared" si="0"/>
        <v>0</v>
      </c>
      <c r="H39" s="17">
        <f t="shared" si="1"/>
        <v>0</v>
      </c>
      <c r="I39" s="17">
        <f t="shared" si="4"/>
        <v>0</v>
      </c>
    </row>
    <row r="40" spans="1:9" ht="15.75" customHeight="1" x14ac:dyDescent="0.2">
      <c r="A40" s="5" t="str">
        <f t="shared" si="2"/>
        <v/>
      </c>
      <c r="B40" s="56"/>
      <c r="C40" s="57"/>
      <c r="D40" s="57"/>
      <c r="E40" s="57"/>
      <c r="F40" s="57"/>
      <c r="G40" s="17">
        <f t="shared" si="0"/>
        <v>0</v>
      </c>
      <c r="H40" s="17">
        <f t="shared" si="1"/>
        <v>0</v>
      </c>
      <c r="I40" s="17">
        <f t="shared" si="4"/>
        <v>0</v>
      </c>
    </row>
  </sheetData>
  <sheetProtection algorithmName="SHA-512" hashValue="flBRnAIapIr//5WgQe4lfIE4KedS8T5KWLwEbADqcdInCC+B+Aft/8vsan7z5wIHt0ix7PtAnqzDel99zQxH6Q==" saltValue="lWmyqM7TSLMy7zfRB2Je7g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J157"/>
  <sheetViews>
    <sheetView topLeftCell="A37" zoomScale="85" zoomScaleNormal="85" workbookViewId="0">
      <selection activeCell="D56" sqref="D56"/>
    </sheetView>
  </sheetViews>
  <sheetFormatPr defaultColWidth="12.7109375" defaultRowHeight="12.75" x14ac:dyDescent="0.2"/>
  <cols>
    <col min="1" max="1" width="48.140625" style="27" customWidth="1"/>
    <col min="2" max="2" width="15" style="27" customWidth="1"/>
    <col min="3" max="3" width="14.7109375" style="27" customWidth="1"/>
    <col min="4" max="16384" width="12.7109375" style="27"/>
  </cols>
  <sheetData>
    <row r="1" spans="1:10" x14ac:dyDescent="0.2">
      <c r="A1" s="29" t="s">
        <v>233</v>
      </c>
      <c r="B1" s="29" t="s">
        <v>156</v>
      </c>
      <c r="C1" s="29" t="s">
        <v>160</v>
      </c>
      <c r="D1" s="29" t="s">
        <v>78</v>
      </c>
      <c r="E1" s="29" t="s">
        <v>74</v>
      </c>
      <c r="F1" s="29" t="s">
        <v>77</v>
      </c>
      <c r="G1" s="29" t="s">
        <v>75</v>
      </c>
      <c r="H1" s="29" t="s">
        <v>76</v>
      </c>
    </row>
    <row r="2" spans="1:10" x14ac:dyDescent="0.2">
      <c r="A2" s="29" t="s">
        <v>235</v>
      </c>
      <c r="B2" s="118" t="s">
        <v>104</v>
      </c>
      <c r="C2" s="27" t="s">
        <v>150</v>
      </c>
      <c r="D2" s="102">
        <v>1</v>
      </c>
      <c r="E2" s="102">
        <v>1</v>
      </c>
      <c r="F2" s="102">
        <v>1</v>
      </c>
      <c r="G2" s="102">
        <v>1</v>
      </c>
      <c r="H2" s="102">
        <v>1</v>
      </c>
    </row>
    <row r="3" spans="1:10" x14ac:dyDescent="0.2">
      <c r="B3" s="118"/>
      <c r="C3" s="27" t="s">
        <v>149</v>
      </c>
      <c r="D3" s="102">
        <v>1</v>
      </c>
      <c r="E3" s="102">
        <v>1</v>
      </c>
      <c r="F3" s="102">
        <v>1</v>
      </c>
      <c r="G3" s="102">
        <v>1</v>
      </c>
      <c r="H3" s="102">
        <v>1</v>
      </c>
      <c r="J3" s="75"/>
    </row>
    <row r="4" spans="1:10" x14ac:dyDescent="0.2">
      <c r="B4" s="118"/>
      <c r="C4" s="27" t="s">
        <v>155</v>
      </c>
      <c r="D4" s="102">
        <v>1</v>
      </c>
      <c r="E4" s="102">
        <v>1</v>
      </c>
      <c r="F4" s="102">
        <v>1</v>
      </c>
      <c r="G4" s="102">
        <v>1</v>
      </c>
      <c r="H4" s="102">
        <v>1</v>
      </c>
      <c r="J4" s="75"/>
    </row>
    <row r="5" spans="1:10" x14ac:dyDescent="0.2">
      <c r="B5" s="118" t="s">
        <v>78</v>
      </c>
      <c r="C5" s="27" t="s">
        <v>150</v>
      </c>
      <c r="D5" s="102">
        <f>5.16</f>
        <v>5.16</v>
      </c>
      <c r="E5" s="102">
        <v>1</v>
      </c>
      <c r="F5" s="102">
        <v>1</v>
      </c>
      <c r="G5" s="102">
        <v>1</v>
      </c>
      <c r="H5" s="102">
        <v>1</v>
      </c>
    </row>
    <row r="6" spans="1:10" x14ac:dyDescent="0.2">
      <c r="B6" s="118"/>
      <c r="C6" s="27" t="s">
        <v>149</v>
      </c>
      <c r="D6" s="102">
        <v>5.16</v>
      </c>
      <c r="E6" s="102">
        <v>1</v>
      </c>
      <c r="F6" s="102">
        <v>1</v>
      </c>
      <c r="G6" s="102">
        <v>1</v>
      </c>
      <c r="H6" s="102">
        <v>1</v>
      </c>
    </row>
    <row r="7" spans="1:10" x14ac:dyDescent="0.2">
      <c r="B7" s="118"/>
      <c r="C7" s="27" t="s">
        <v>155</v>
      </c>
      <c r="D7" s="102">
        <v>1</v>
      </c>
      <c r="E7" s="102">
        <v>1</v>
      </c>
      <c r="F7" s="102">
        <v>1</v>
      </c>
      <c r="G7" s="102">
        <v>1</v>
      </c>
      <c r="H7" s="102">
        <v>1</v>
      </c>
    </row>
    <row r="8" spans="1:10" x14ac:dyDescent="0.2">
      <c r="B8" s="118" t="s">
        <v>74</v>
      </c>
      <c r="C8" s="27" t="s">
        <v>150</v>
      </c>
      <c r="D8" s="102">
        <v>1</v>
      </c>
      <c r="E8" s="102">
        <v>5.16</v>
      </c>
      <c r="F8" s="102">
        <v>1</v>
      </c>
      <c r="G8" s="102">
        <v>1</v>
      </c>
      <c r="H8" s="102">
        <v>1</v>
      </c>
    </row>
    <row r="9" spans="1:10" x14ac:dyDescent="0.2">
      <c r="B9" s="118"/>
      <c r="C9" s="27" t="s">
        <v>149</v>
      </c>
      <c r="D9" s="102">
        <v>1</v>
      </c>
      <c r="E9" s="102">
        <v>5.16</v>
      </c>
      <c r="F9" s="102">
        <v>1</v>
      </c>
      <c r="G9" s="102">
        <v>1</v>
      </c>
      <c r="H9" s="102">
        <v>1</v>
      </c>
    </row>
    <row r="10" spans="1:10" x14ac:dyDescent="0.2">
      <c r="B10" s="118"/>
      <c r="C10" s="27" t="s">
        <v>155</v>
      </c>
      <c r="D10" s="102">
        <v>1</v>
      </c>
      <c r="E10" s="102">
        <v>1</v>
      </c>
      <c r="F10" s="102">
        <v>1</v>
      </c>
      <c r="G10" s="102">
        <v>1</v>
      </c>
      <c r="H10" s="102">
        <v>1</v>
      </c>
    </row>
    <row r="11" spans="1:10" x14ac:dyDescent="0.2">
      <c r="B11" s="118" t="s">
        <v>77</v>
      </c>
      <c r="C11" s="27" t="s">
        <v>150</v>
      </c>
      <c r="D11" s="102">
        <v>1</v>
      </c>
      <c r="E11" s="102">
        <v>1</v>
      </c>
      <c r="F11" s="102">
        <v>1.82</v>
      </c>
      <c r="G11" s="102">
        <v>1</v>
      </c>
      <c r="H11" s="102">
        <v>1</v>
      </c>
    </row>
    <row r="12" spans="1:10" x14ac:dyDescent="0.2">
      <c r="B12" s="118"/>
      <c r="C12" s="27" t="s">
        <v>149</v>
      </c>
      <c r="D12" s="102">
        <v>1</v>
      </c>
      <c r="E12" s="102">
        <v>1</v>
      </c>
      <c r="F12" s="102">
        <v>1.82</v>
      </c>
      <c r="G12" s="102">
        <v>1</v>
      </c>
      <c r="H12" s="102">
        <v>1</v>
      </c>
    </row>
    <row r="13" spans="1:10" x14ac:dyDescent="0.2">
      <c r="B13" s="118"/>
      <c r="C13" s="27" t="s">
        <v>155</v>
      </c>
      <c r="D13" s="102">
        <v>1</v>
      </c>
      <c r="E13" s="102">
        <v>1</v>
      </c>
      <c r="F13" s="102">
        <v>1</v>
      </c>
      <c r="G13" s="102">
        <v>1</v>
      </c>
      <c r="H13" s="102">
        <v>1</v>
      </c>
    </row>
    <row r="14" spans="1:10" x14ac:dyDescent="0.2">
      <c r="B14" s="118" t="s">
        <v>75</v>
      </c>
      <c r="C14" s="27" t="s">
        <v>150</v>
      </c>
      <c r="D14" s="102">
        <v>1</v>
      </c>
      <c r="E14" s="102">
        <v>1</v>
      </c>
      <c r="F14" s="102">
        <v>1</v>
      </c>
      <c r="G14" s="102">
        <v>1.82</v>
      </c>
      <c r="H14" s="102">
        <v>1</v>
      </c>
    </row>
    <row r="15" spans="1:10" x14ac:dyDescent="0.2">
      <c r="B15" s="118"/>
      <c r="C15" s="27" t="s">
        <v>149</v>
      </c>
      <c r="D15" s="102">
        <v>1</v>
      </c>
      <c r="E15" s="102">
        <v>1</v>
      </c>
      <c r="F15" s="102">
        <v>1</v>
      </c>
      <c r="G15" s="102">
        <v>1.82</v>
      </c>
      <c r="H15" s="102">
        <v>1</v>
      </c>
    </row>
    <row r="16" spans="1:10" x14ac:dyDescent="0.2">
      <c r="B16" s="118"/>
      <c r="C16" s="27" t="s">
        <v>155</v>
      </c>
      <c r="D16" s="102">
        <v>1</v>
      </c>
      <c r="E16" s="102">
        <v>1</v>
      </c>
      <c r="F16" s="102">
        <v>1</v>
      </c>
      <c r="G16" s="102">
        <v>1</v>
      </c>
      <c r="H16" s="102">
        <v>1</v>
      </c>
    </row>
    <row r="17" spans="1:8" x14ac:dyDescent="0.2">
      <c r="B17" s="76" t="s">
        <v>148</v>
      </c>
      <c r="C17" s="27" t="s">
        <v>155</v>
      </c>
      <c r="D17" s="102">
        <v>1.05</v>
      </c>
      <c r="E17" s="102">
        <v>1.05</v>
      </c>
      <c r="F17" s="102">
        <v>1.05</v>
      </c>
      <c r="G17" s="102">
        <v>1.05</v>
      </c>
      <c r="H17" s="102">
        <v>1</v>
      </c>
    </row>
    <row r="18" spans="1:8" x14ac:dyDescent="0.2">
      <c r="D18" s="100"/>
      <c r="E18" s="100"/>
      <c r="F18" s="100"/>
      <c r="G18" s="100"/>
      <c r="H18" s="100"/>
    </row>
    <row r="19" spans="1:8" x14ac:dyDescent="0.2">
      <c r="A19" s="29" t="s">
        <v>241</v>
      </c>
      <c r="B19" s="118" t="s">
        <v>104</v>
      </c>
      <c r="C19" s="27" t="s">
        <v>150</v>
      </c>
      <c r="D19" s="102">
        <v>1</v>
      </c>
      <c r="E19" s="102">
        <v>1</v>
      </c>
      <c r="F19" s="102">
        <v>0.98</v>
      </c>
      <c r="G19" s="102">
        <v>0.98</v>
      </c>
      <c r="H19" s="102">
        <v>1</v>
      </c>
    </row>
    <row r="20" spans="1:8" x14ac:dyDescent="0.2">
      <c r="B20" s="118"/>
      <c r="C20" s="27" t="s">
        <v>149</v>
      </c>
      <c r="D20" s="102">
        <v>1</v>
      </c>
      <c r="E20" s="102">
        <v>1</v>
      </c>
      <c r="F20" s="102">
        <v>0.98</v>
      </c>
      <c r="G20" s="102">
        <v>0.98</v>
      </c>
      <c r="H20" s="102">
        <v>1</v>
      </c>
    </row>
    <row r="21" spans="1:8" x14ac:dyDescent="0.2">
      <c r="B21" s="118"/>
      <c r="C21" s="27" t="s">
        <v>155</v>
      </c>
      <c r="D21" s="102">
        <v>1</v>
      </c>
      <c r="E21" s="102">
        <v>1</v>
      </c>
      <c r="F21" s="102">
        <v>0.99</v>
      </c>
      <c r="G21" s="102">
        <v>0.99</v>
      </c>
      <c r="H21" s="102">
        <v>1</v>
      </c>
    </row>
    <row r="22" spans="1:8" x14ac:dyDescent="0.2">
      <c r="B22" s="118" t="s">
        <v>78</v>
      </c>
      <c r="C22" s="27" t="s">
        <v>150</v>
      </c>
      <c r="D22" s="102">
        <v>1</v>
      </c>
      <c r="E22" s="102">
        <v>1</v>
      </c>
      <c r="F22" s="102">
        <v>1</v>
      </c>
      <c r="G22" s="102">
        <v>1</v>
      </c>
      <c r="H22" s="102">
        <v>1</v>
      </c>
    </row>
    <row r="23" spans="1:8" x14ac:dyDescent="0.2">
      <c r="B23" s="118"/>
      <c r="C23" s="27" t="s">
        <v>149</v>
      </c>
      <c r="D23" s="102">
        <v>1</v>
      </c>
      <c r="E23" s="102">
        <v>1</v>
      </c>
      <c r="F23" s="102">
        <v>1</v>
      </c>
      <c r="G23" s="102">
        <v>1</v>
      </c>
      <c r="H23" s="102">
        <v>1</v>
      </c>
    </row>
    <row r="24" spans="1:8" x14ac:dyDescent="0.2">
      <c r="B24" s="118"/>
      <c r="C24" s="27" t="s">
        <v>155</v>
      </c>
      <c r="D24" s="102">
        <v>1</v>
      </c>
      <c r="E24" s="102">
        <v>1</v>
      </c>
      <c r="F24" s="102">
        <v>0.99</v>
      </c>
      <c r="G24" s="102">
        <v>0.99</v>
      </c>
      <c r="H24" s="102">
        <v>1</v>
      </c>
    </row>
    <row r="25" spans="1:8" x14ac:dyDescent="0.2">
      <c r="B25" s="118" t="s">
        <v>74</v>
      </c>
      <c r="C25" s="27" t="s">
        <v>150</v>
      </c>
      <c r="D25" s="102">
        <v>1</v>
      </c>
      <c r="E25" s="102">
        <v>1</v>
      </c>
      <c r="F25" s="102">
        <v>1</v>
      </c>
      <c r="G25" s="102">
        <v>1</v>
      </c>
      <c r="H25" s="102">
        <v>1</v>
      </c>
    </row>
    <row r="26" spans="1:8" x14ac:dyDescent="0.2">
      <c r="B26" s="118"/>
      <c r="C26" s="27" t="s">
        <v>149</v>
      </c>
      <c r="D26" s="102">
        <v>1</v>
      </c>
      <c r="E26" s="102">
        <v>1</v>
      </c>
      <c r="F26" s="102">
        <v>1</v>
      </c>
      <c r="G26" s="102">
        <v>1</v>
      </c>
      <c r="H26" s="102">
        <v>1</v>
      </c>
    </row>
    <row r="27" spans="1:8" x14ac:dyDescent="0.2">
      <c r="B27" s="118"/>
      <c r="C27" s="27" t="s">
        <v>155</v>
      </c>
      <c r="D27" s="102">
        <v>1</v>
      </c>
      <c r="E27" s="102">
        <v>1</v>
      </c>
      <c r="F27" s="102">
        <v>0.99</v>
      </c>
      <c r="G27" s="102">
        <v>0.99</v>
      </c>
      <c r="H27" s="102">
        <v>1</v>
      </c>
    </row>
    <row r="28" spans="1:8" x14ac:dyDescent="0.2">
      <c r="B28" s="118" t="s">
        <v>77</v>
      </c>
      <c r="C28" s="27" t="s">
        <v>150</v>
      </c>
      <c r="D28" s="102">
        <v>1</v>
      </c>
      <c r="E28" s="102">
        <v>1</v>
      </c>
      <c r="F28" s="102">
        <v>0.78</v>
      </c>
      <c r="G28" s="102">
        <v>1</v>
      </c>
      <c r="H28" s="102">
        <v>1</v>
      </c>
    </row>
    <row r="29" spans="1:8" x14ac:dyDescent="0.2">
      <c r="B29" s="118"/>
      <c r="C29" s="27" t="s">
        <v>149</v>
      </c>
      <c r="D29" s="102">
        <v>1</v>
      </c>
      <c r="E29" s="102">
        <v>1</v>
      </c>
      <c r="F29" s="102">
        <v>0.78</v>
      </c>
      <c r="G29" s="102">
        <v>1</v>
      </c>
      <c r="H29" s="102">
        <v>1</v>
      </c>
    </row>
    <row r="30" spans="1:8" x14ac:dyDescent="0.2">
      <c r="B30" s="118"/>
      <c r="C30" s="27" t="s">
        <v>155</v>
      </c>
      <c r="D30" s="102">
        <v>1</v>
      </c>
      <c r="E30" s="102">
        <v>1</v>
      </c>
      <c r="F30" s="102">
        <v>0.99</v>
      </c>
      <c r="G30" s="102">
        <v>0.99</v>
      </c>
      <c r="H30" s="102">
        <v>1</v>
      </c>
    </row>
    <row r="31" spans="1:8" x14ac:dyDescent="0.2">
      <c r="B31" s="118" t="s">
        <v>75</v>
      </c>
      <c r="C31" s="27" t="s">
        <v>150</v>
      </c>
      <c r="D31" s="102">
        <v>1</v>
      </c>
      <c r="E31" s="102">
        <v>1</v>
      </c>
      <c r="F31" s="102">
        <v>1</v>
      </c>
      <c r="G31" s="102">
        <v>0.78</v>
      </c>
      <c r="H31" s="102">
        <v>1</v>
      </c>
    </row>
    <row r="32" spans="1:8" x14ac:dyDescent="0.2">
      <c r="B32" s="118"/>
      <c r="C32" s="27" t="s">
        <v>149</v>
      </c>
      <c r="D32" s="102">
        <v>1</v>
      </c>
      <c r="E32" s="102">
        <v>1</v>
      </c>
      <c r="F32" s="102">
        <v>1</v>
      </c>
      <c r="G32" s="102">
        <v>0.78</v>
      </c>
      <c r="H32" s="102">
        <v>1</v>
      </c>
    </row>
    <row r="33" spans="1:8" x14ac:dyDescent="0.2">
      <c r="B33" s="118"/>
      <c r="C33" s="27" t="s">
        <v>155</v>
      </c>
      <c r="D33" s="102">
        <v>1</v>
      </c>
      <c r="E33" s="102">
        <v>1</v>
      </c>
      <c r="F33" s="102">
        <v>1</v>
      </c>
      <c r="G33" s="102">
        <v>0.99</v>
      </c>
      <c r="H33" s="102">
        <v>1</v>
      </c>
    </row>
    <row r="34" spans="1:8" x14ac:dyDescent="0.2">
      <c r="B34" s="76" t="s">
        <v>148</v>
      </c>
      <c r="C34" s="27" t="s">
        <v>155</v>
      </c>
      <c r="D34" s="102">
        <v>1</v>
      </c>
      <c r="E34" s="102">
        <v>1</v>
      </c>
      <c r="F34" s="102">
        <v>0.95</v>
      </c>
      <c r="G34" s="102">
        <v>0.95</v>
      </c>
      <c r="H34" s="102">
        <v>1</v>
      </c>
    </row>
    <row r="35" spans="1:8" x14ac:dyDescent="0.2">
      <c r="D35" s="100"/>
      <c r="E35" s="100"/>
      <c r="F35" s="100"/>
      <c r="G35" s="100"/>
      <c r="H35" s="100"/>
    </row>
    <row r="36" spans="1:8" x14ac:dyDescent="0.2">
      <c r="A36" s="77" t="s">
        <v>238</v>
      </c>
      <c r="B36" s="118" t="s">
        <v>104</v>
      </c>
      <c r="C36" s="27" t="s">
        <v>150</v>
      </c>
      <c r="D36" s="102">
        <v>1</v>
      </c>
      <c r="E36" s="102">
        <v>1</v>
      </c>
      <c r="F36" s="102">
        <v>1</v>
      </c>
      <c r="G36" s="102">
        <v>1</v>
      </c>
      <c r="H36" s="102">
        <v>1</v>
      </c>
    </row>
    <row r="37" spans="1:8" x14ac:dyDescent="0.2">
      <c r="B37" s="118"/>
      <c r="C37" s="27" t="s">
        <v>149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</row>
    <row r="38" spans="1:8" x14ac:dyDescent="0.2">
      <c r="B38" s="118"/>
      <c r="C38" s="27" t="s">
        <v>155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</row>
    <row r="39" spans="1:8" x14ac:dyDescent="0.2">
      <c r="B39" s="118" t="s">
        <v>78</v>
      </c>
      <c r="C39" s="27" t="s">
        <v>150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</row>
    <row r="40" spans="1:8" x14ac:dyDescent="0.2">
      <c r="B40" s="118"/>
      <c r="C40" s="27" t="s">
        <v>149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</row>
    <row r="41" spans="1:8" x14ac:dyDescent="0.2">
      <c r="B41" s="118"/>
      <c r="C41" s="27" t="s">
        <v>155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</row>
    <row r="42" spans="1:8" x14ac:dyDescent="0.2">
      <c r="B42" s="118" t="s">
        <v>74</v>
      </c>
      <c r="C42" s="27" t="s">
        <v>150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</row>
    <row r="43" spans="1:8" x14ac:dyDescent="0.2">
      <c r="B43" s="118"/>
      <c r="C43" s="27" t="s">
        <v>149</v>
      </c>
      <c r="D43" s="102">
        <v>1</v>
      </c>
      <c r="E43" s="102">
        <v>1</v>
      </c>
      <c r="F43" s="102">
        <v>1</v>
      </c>
      <c r="G43" s="102">
        <v>1</v>
      </c>
      <c r="H43" s="102">
        <v>1</v>
      </c>
    </row>
    <row r="44" spans="1:8" x14ac:dyDescent="0.2">
      <c r="B44" s="118"/>
      <c r="C44" s="27" t="s">
        <v>155</v>
      </c>
      <c r="D44" s="102">
        <v>1</v>
      </c>
      <c r="E44" s="102">
        <v>1</v>
      </c>
      <c r="F44" s="102">
        <v>1</v>
      </c>
      <c r="G44" s="102">
        <v>1</v>
      </c>
      <c r="H44" s="102">
        <v>1</v>
      </c>
    </row>
    <row r="45" spans="1:8" x14ac:dyDescent="0.2">
      <c r="B45" s="118" t="s">
        <v>77</v>
      </c>
      <c r="C45" s="27" t="s">
        <v>150</v>
      </c>
      <c r="D45" s="102">
        <v>1</v>
      </c>
      <c r="E45" s="102">
        <v>1</v>
      </c>
      <c r="F45" s="102">
        <v>1.82</v>
      </c>
      <c r="G45" s="102">
        <v>1</v>
      </c>
      <c r="H45" s="102">
        <v>1</v>
      </c>
    </row>
    <row r="46" spans="1:8" x14ac:dyDescent="0.2">
      <c r="B46" s="118"/>
      <c r="C46" s="27" t="s">
        <v>149</v>
      </c>
      <c r="D46" s="102">
        <v>1</v>
      </c>
      <c r="E46" s="102">
        <v>1</v>
      </c>
      <c r="F46" s="102">
        <v>1.82</v>
      </c>
      <c r="G46" s="102">
        <v>1</v>
      </c>
      <c r="H46" s="102">
        <v>1</v>
      </c>
    </row>
    <row r="47" spans="1:8" x14ac:dyDescent="0.2">
      <c r="B47" s="118"/>
      <c r="C47" s="27" t="s">
        <v>155</v>
      </c>
      <c r="D47" s="102">
        <v>1</v>
      </c>
      <c r="E47" s="102">
        <v>1</v>
      </c>
      <c r="F47" s="102">
        <v>1</v>
      </c>
      <c r="G47" s="102">
        <v>1</v>
      </c>
      <c r="H47" s="102">
        <v>1</v>
      </c>
    </row>
    <row r="48" spans="1:8" x14ac:dyDescent="0.2">
      <c r="B48" s="118" t="s">
        <v>75</v>
      </c>
      <c r="C48" s="27" t="s">
        <v>150</v>
      </c>
      <c r="D48" s="102">
        <v>1</v>
      </c>
      <c r="E48" s="102">
        <v>1</v>
      </c>
      <c r="F48" s="102">
        <v>1</v>
      </c>
      <c r="G48" s="102">
        <v>1.82</v>
      </c>
      <c r="H48" s="102">
        <v>1</v>
      </c>
    </row>
    <row r="49" spans="1:8" x14ac:dyDescent="0.2">
      <c r="B49" s="118"/>
      <c r="C49" s="27" t="s">
        <v>149</v>
      </c>
      <c r="D49" s="102">
        <v>1</v>
      </c>
      <c r="E49" s="102">
        <v>1</v>
      </c>
      <c r="F49" s="102">
        <v>1</v>
      </c>
      <c r="G49" s="102">
        <v>1.82</v>
      </c>
      <c r="H49" s="102">
        <v>1</v>
      </c>
    </row>
    <row r="50" spans="1:8" x14ac:dyDescent="0.2">
      <c r="B50" s="118"/>
      <c r="C50" s="27" t="s">
        <v>155</v>
      </c>
      <c r="D50" s="102">
        <v>1</v>
      </c>
      <c r="E50" s="102">
        <v>1</v>
      </c>
      <c r="F50" s="102">
        <v>1</v>
      </c>
      <c r="G50" s="102">
        <v>1</v>
      </c>
      <c r="H50" s="102">
        <v>1</v>
      </c>
    </row>
    <row r="51" spans="1:8" x14ac:dyDescent="0.2">
      <c r="B51" s="76" t="s">
        <v>148</v>
      </c>
      <c r="C51" s="27" t="s">
        <v>155</v>
      </c>
      <c r="D51" s="102">
        <v>1.05</v>
      </c>
      <c r="E51" s="102">
        <v>1.05</v>
      </c>
      <c r="F51" s="102">
        <v>1.05</v>
      </c>
      <c r="G51" s="102">
        <v>1.05</v>
      </c>
      <c r="H51" s="102">
        <v>1</v>
      </c>
    </row>
    <row r="53" spans="1:8" x14ac:dyDescent="0.2">
      <c r="A53" s="106" t="s">
        <v>234</v>
      </c>
      <c r="B53" s="106"/>
      <c r="C53" s="106"/>
      <c r="D53" s="106"/>
      <c r="E53" s="106"/>
      <c r="F53" s="106"/>
      <c r="G53" s="106"/>
      <c r="H53" s="106"/>
    </row>
    <row r="54" spans="1:8" x14ac:dyDescent="0.2">
      <c r="A54" s="29" t="s">
        <v>233</v>
      </c>
      <c r="B54" s="29" t="s">
        <v>156</v>
      </c>
      <c r="C54" s="29" t="s">
        <v>160</v>
      </c>
      <c r="D54" s="29" t="s">
        <v>78</v>
      </c>
      <c r="E54" s="29" t="s">
        <v>74</v>
      </c>
      <c r="F54" s="29" t="s">
        <v>77</v>
      </c>
      <c r="G54" s="29" t="s">
        <v>75</v>
      </c>
      <c r="H54" s="29" t="s">
        <v>76</v>
      </c>
    </row>
    <row r="55" spans="1:8" x14ac:dyDescent="0.2">
      <c r="A55" s="29" t="s">
        <v>236</v>
      </c>
      <c r="B55" s="118" t="s">
        <v>104</v>
      </c>
      <c r="C55" s="27" t="s">
        <v>150</v>
      </c>
      <c r="D55" s="102">
        <f>D2*0.9</f>
        <v>0.9</v>
      </c>
      <c r="E55" s="102">
        <f t="shared" ref="E55:H55" si="0">E2*0.9</f>
        <v>0.9</v>
      </c>
      <c r="F55" s="102">
        <f t="shared" si="0"/>
        <v>0.9</v>
      </c>
      <c r="G55" s="102">
        <f t="shared" si="0"/>
        <v>0.9</v>
      </c>
      <c r="H55" s="102">
        <f t="shared" si="0"/>
        <v>0.9</v>
      </c>
    </row>
    <row r="56" spans="1:8" x14ac:dyDescent="0.2">
      <c r="B56" s="118"/>
      <c r="C56" s="27" t="s">
        <v>149</v>
      </c>
      <c r="D56" s="102">
        <f t="shared" ref="D56:H56" si="1">D3*0.9</f>
        <v>0.9</v>
      </c>
      <c r="E56" s="102">
        <f t="shared" si="1"/>
        <v>0.9</v>
      </c>
      <c r="F56" s="102">
        <f t="shared" si="1"/>
        <v>0.9</v>
      </c>
      <c r="G56" s="102">
        <f t="shared" si="1"/>
        <v>0.9</v>
      </c>
      <c r="H56" s="102">
        <f t="shared" si="1"/>
        <v>0.9</v>
      </c>
    </row>
    <row r="57" spans="1:8" x14ac:dyDescent="0.2">
      <c r="B57" s="118"/>
      <c r="C57" s="27" t="s">
        <v>155</v>
      </c>
      <c r="D57" s="102">
        <f t="shared" ref="D57:H57" si="2">D4*0.9</f>
        <v>0.9</v>
      </c>
      <c r="E57" s="102">
        <f t="shared" si="2"/>
        <v>0.9</v>
      </c>
      <c r="F57" s="102">
        <f t="shared" si="2"/>
        <v>0.9</v>
      </c>
      <c r="G57" s="102">
        <f t="shared" si="2"/>
        <v>0.9</v>
      </c>
      <c r="H57" s="102">
        <f t="shared" si="2"/>
        <v>0.9</v>
      </c>
    </row>
    <row r="58" spans="1:8" x14ac:dyDescent="0.2">
      <c r="B58" s="118" t="s">
        <v>78</v>
      </c>
      <c r="C58" s="27" t="s">
        <v>150</v>
      </c>
      <c r="D58" s="102">
        <f t="shared" ref="D58:H58" si="3">D5*0.9</f>
        <v>4.6440000000000001</v>
      </c>
      <c r="E58" s="102">
        <f t="shared" si="3"/>
        <v>0.9</v>
      </c>
      <c r="F58" s="102">
        <f t="shared" si="3"/>
        <v>0.9</v>
      </c>
      <c r="G58" s="102">
        <f t="shared" si="3"/>
        <v>0.9</v>
      </c>
      <c r="H58" s="102">
        <f t="shared" si="3"/>
        <v>0.9</v>
      </c>
    </row>
    <row r="59" spans="1:8" x14ac:dyDescent="0.2">
      <c r="B59" s="118"/>
      <c r="C59" s="27" t="s">
        <v>149</v>
      </c>
      <c r="D59" s="102">
        <f t="shared" ref="D59:H59" si="4">D6*0.9</f>
        <v>4.6440000000000001</v>
      </c>
      <c r="E59" s="102">
        <f t="shared" si="4"/>
        <v>0.9</v>
      </c>
      <c r="F59" s="102">
        <f t="shared" si="4"/>
        <v>0.9</v>
      </c>
      <c r="G59" s="102">
        <f t="shared" si="4"/>
        <v>0.9</v>
      </c>
      <c r="H59" s="102">
        <f t="shared" si="4"/>
        <v>0.9</v>
      </c>
    </row>
    <row r="60" spans="1:8" x14ac:dyDescent="0.2">
      <c r="B60" s="118"/>
      <c r="C60" s="27" t="s">
        <v>155</v>
      </c>
      <c r="D60" s="102">
        <f t="shared" ref="D60:H60" si="5">D7*0.9</f>
        <v>0.9</v>
      </c>
      <c r="E60" s="102">
        <f t="shared" si="5"/>
        <v>0.9</v>
      </c>
      <c r="F60" s="102">
        <f t="shared" si="5"/>
        <v>0.9</v>
      </c>
      <c r="G60" s="102">
        <f t="shared" si="5"/>
        <v>0.9</v>
      </c>
      <c r="H60" s="102">
        <f t="shared" si="5"/>
        <v>0.9</v>
      </c>
    </row>
    <row r="61" spans="1:8" x14ac:dyDescent="0.2">
      <c r="B61" s="118" t="s">
        <v>74</v>
      </c>
      <c r="C61" s="27" t="s">
        <v>150</v>
      </c>
      <c r="D61" s="102">
        <f t="shared" ref="D61:H61" si="6">D8*0.9</f>
        <v>0.9</v>
      </c>
      <c r="E61" s="102">
        <f t="shared" si="6"/>
        <v>4.6440000000000001</v>
      </c>
      <c r="F61" s="102">
        <f t="shared" si="6"/>
        <v>0.9</v>
      </c>
      <c r="G61" s="102">
        <f t="shared" si="6"/>
        <v>0.9</v>
      </c>
      <c r="H61" s="102">
        <f t="shared" si="6"/>
        <v>0.9</v>
      </c>
    </row>
    <row r="62" spans="1:8" x14ac:dyDescent="0.2">
      <c r="B62" s="118"/>
      <c r="C62" s="27" t="s">
        <v>149</v>
      </c>
      <c r="D62" s="102">
        <f t="shared" ref="D62:H62" si="7">D9*0.9</f>
        <v>0.9</v>
      </c>
      <c r="E62" s="102">
        <f t="shared" si="7"/>
        <v>4.6440000000000001</v>
      </c>
      <c r="F62" s="102">
        <f t="shared" si="7"/>
        <v>0.9</v>
      </c>
      <c r="G62" s="102">
        <f t="shared" si="7"/>
        <v>0.9</v>
      </c>
      <c r="H62" s="102">
        <f t="shared" si="7"/>
        <v>0.9</v>
      </c>
    </row>
    <row r="63" spans="1:8" x14ac:dyDescent="0.2">
      <c r="B63" s="118"/>
      <c r="C63" s="27" t="s">
        <v>155</v>
      </c>
      <c r="D63" s="102">
        <f t="shared" ref="D63:H63" si="8">D10*0.9</f>
        <v>0.9</v>
      </c>
      <c r="E63" s="102">
        <f t="shared" si="8"/>
        <v>0.9</v>
      </c>
      <c r="F63" s="102">
        <f t="shared" si="8"/>
        <v>0.9</v>
      </c>
      <c r="G63" s="102">
        <f t="shared" si="8"/>
        <v>0.9</v>
      </c>
      <c r="H63" s="102">
        <f t="shared" si="8"/>
        <v>0.9</v>
      </c>
    </row>
    <row r="64" spans="1:8" x14ac:dyDescent="0.2">
      <c r="B64" s="118" t="s">
        <v>77</v>
      </c>
      <c r="C64" s="27" t="s">
        <v>150</v>
      </c>
      <c r="D64" s="102">
        <f t="shared" ref="D64:H64" si="9">D11*0.9</f>
        <v>0.9</v>
      </c>
      <c r="E64" s="102">
        <f t="shared" si="9"/>
        <v>0.9</v>
      </c>
      <c r="F64" s="102">
        <f t="shared" si="9"/>
        <v>1.6380000000000001</v>
      </c>
      <c r="G64" s="102">
        <f t="shared" si="9"/>
        <v>0.9</v>
      </c>
      <c r="H64" s="102">
        <f t="shared" si="9"/>
        <v>0.9</v>
      </c>
    </row>
    <row r="65" spans="1:8" x14ac:dyDescent="0.2">
      <c r="B65" s="118"/>
      <c r="C65" s="27" t="s">
        <v>149</v>
      </c>
      <c r="D65" s="102">
        <f t="shared" ref="D65:H65" si="10">D12*0.9</f>
        <v>0.9</v>
      </c>
      <c r="E65" s="102">
        <f t="shared" si="10"/>
        <v>0.9</v>
      </c>
      <c r="F65" s="102">
        <f t="shared" si="10"/>
        <v>1.6380000000000001</v>
      </c>
      <c r="G65" s="102">
        <f t="shared" si="10"/>
        <v>0.9</v>
      </c>
      <c r="H65" s="102">
        <f t="shared" si="10"/>
        <v>0.9</v>
      </c>
    </row>
    <row r="66" spans="1:8" x14ac:dyDescent="0.2">
      <c r="B66" s="118"/>
      <c r="C66" s="27" t="s">
        <v>155</v>
      </c>
      <c r="D66" s="102">
        <f t="shared" ref="D66:H66" si="11">D13*0.9</f>
        <v>0.9</v>
      </c>
      <c r="E66" s="102">
        <f t="shared" si="11"/>
        <v>0.9</v>
      </c>
      <c r="F66" s="102">
        <f t="shared" si="11"/>
        <v>0.9</v>
      </c>
      <c r="G66" s="102">
        <f t="shared" si="11"/>
        <v>0.9</v>
      </c>
      <c r="H66" s="102">
        <f t="shared" si="11"/>
        <v>0.9</v>
      </c>
    </row>
    <row r="67" spans="1:8" x14ac:dyDescent="0.2">
      <c r="B67" s="118" t="s">
        <v>75</v>
      </c>
      <c r="C67" s="27" t="s">
        <v>150</v>
      </c>
      <c r="D67" s="102">
        <f t="shared" ref="D67:H67" si="12">D14*0.9</f>
        <v>0.9</v>
      </c>
      <c r="E67" s="102">
        <f t="shared" si="12"/>
        <v>0.9</v>
      </c>
      <c r="F67" s="102">
        <f t="shared" si="12"/>
        <v>0.9</v>
      </c>
      <c r="G67" s="102">
        <f t="shared" si="12"/>
        <v>1.6380000000000001</v>
      </c>
      <c r="H67" s="102">
        <f t="shared" si="12"/>
        <v>0.9</v>
      </c>
    </row>
    <row r="68" spans="1:8" x14ac:dyDescent="0.2">
      <c r="B68" s="118"/>
      <c r="C68" s="27" t="s">
        <v>149</v>
      </c>
      <c r="D68" s="102">
        <f t="shared" ref="D68:H68" si="13">D15*0.9</f>
        <v>0.9</v>
      </c>
      <c r="E68" s="102">
        <f t="shared" si="13"/>
        <v>0.9</v>
      </c>
      <c r="F68" s="102">
        <f t="shared" si="13"/>
        <v>0.9</v>
      </c>
      <c r="G68" s="102">
        <f t="shared" si="13"/>
        <v>1.6380000000000001</v>
      </c>
      <c r="H68" s="102">
        <f t="shared" si="13"/>
        <v>0.9</v>
      </c>
    </row>
    <row r="69" spans="1:8" x14ac:dyDescent="0.2">
      <c r="B69" s="118"/>
      <c r="C69" s="27" t="s">
        <v>155</v>
      </c>
      <c r="D69" s="102">
        <f t="shared" ref="D69:H69" si="14">D16*0.9</f>
        <v>0.9</v>
      </c>
      <c r="E69" s="102">
        <f t="shared" si="14"/>
        <v>0.9</v>
      </c>
      <c r="F69" s="102">
        <f t="shared" si="14"/>
        <v>0.9</v>
      </c>
      <c r="G69" s="102">
        <f t="shared" si="14"/>
        <v>0.9</v>
      </c>
      <c r="H69" s="102">
        <f t="shared" si="14"/>
        <v>0.9</v>
      </c>
    </row>
    <row r="70" spans="1:8" x14ac:dyDescent="0.2">
      <c r="B70" s="76" t="s">
        <v>148</v>
      </c>
      <c r="C70" s="27" t="s">
        <v>155</v>
      </c>
      <c r="D70" s="102">
        <f t="shared" ref="D70:H70" si="15">D17*0.9</f>
        <v>0.94500000000000006</v>
      </c>
      <c r="E70" s="102">
        <f t="shared" si="15"/>
        <v>0.94500000000000006</v>
      </c>
      <c r="F70" s="102">
        <f t="shared" si="15"/>
        <v>0.94500000000000006</v>
      </c>
      <c r="G70" s="102">
        <f t="shared" si="15"/>
        <v>0.94500000000000006</v>
      </c>
      <c r="H70" s="102">
        <f t="shared" si="15"/>
        <v>0.9</v>
      </c>
    </row>
    <row r="71" spans="1:8" x14ac:dyDescent="0.2">
      <c r="D71" s="100"/>
      <c r="E71" s="100"/>
      <c r="F71" s="100"/>
      <c r="G71" s="100"/>
      <c r="H71" s="100"/>
    </row>
    <row r="72" spans="1:8" x14ac:dyDescent="0.2">
      <c r="A72" s="29" t="s">
        <v>242</v>
      </c>
      <c r="B72" s="118" t="s">
        <v>104</v>
      </c>
      <c r="C72" s="27" t="s">
        <v>150</v>
      </c>
      <c r="D72" s="102">
        <f>D19*0.9</f>
        <v>0.9</v>
      </c>
      <c r="E72" s="102">
        <f t="shared" ref="E72:H72" si="16">E19*0.9</f>
        <v>0.9</v>
      </c>
      <c r="F72" s="102">
        <f t="shared" si="16"/>
        <v>0.88200000000000001</v>
      </c>
      <c r="G72" s="102">
        <f t="shared" si="16"/>
        <v>0.88200000000000001</v>
      </c>
      <c r="H72" s="102">
        <f t="shared" si="16"/>
        <v>0.9</v>
      </c>
    </row>
    <row r="73" spans="1:8" x14ac:dyDescent="0.2">
      <c r="B73" s="118"/>
      <c r="C73" s="27" t="s">
        <v>149</v>
      </c>
      <c r="D73" s="102">
        <f t="shared" ref="D73:D87" si="17">D20*0.9</f>
        <v>0.9</v>
      </c>
      <c r="E73" s="102">
        <f t="shared" ref="E73:H73" si="18">E20*0.9</f>
        <v>0.9</v>
      </c>
      <c r="F73" s="102">
        <f t="shared" si="18"/>
        <v>0.88200000000000001</v>
      </c>
      <c r="G73" s="102">
        <f t="shared" si="18"/>
        <v>0.88200000000000001</v>
      </c>
      <c r="H73" s="102">
        <f t="shared" si="18"/>
        <v>0.9</v>
      </c>
    </row>
    <row r="74" spans="1:8" x14ac:dyDescent="0.2">
      <c r="B74" s="118"/>
      <c r="C74" s="27" t="s">
        <v>155</v>
      </c>
      <c r="D74" s="102">
        <f t="shared" si="17"/>
        <v>0.9</v>
      </c>
      <c r="E74" s="102">
        <f t="shared" ref="E74:H74" si="19">E21*0.9</f>
        <v>0.9</v>
      </c>
      <c r="F74" s="102">
        <f t="shared" si="19"/>
        <v>0.89100000000000001</v>
      </c>
      <c r="G74" s="102">
        <f t="shared" si="19"/>
        <v>0.89100000000000001</v>
      </c>
      <c r="H74" s="102">
        <f t="shared" si="19"/>
        <v>0.9</v>
      </c>
    </row>
    <row r="75" spans="1:8" x14ac:dyDescent="0.2">
      <c r="B75" s="118" t="s">
        <v>78</v>
      </c>
      <c r="C75" s="27" t="s">
        <v>150</v>
      </c>
      <c r="D75" s="102">
        <f t="shared" si="17"/>
        <v>0.9</v>
      </c>
      <c r="E75" s="102">
        <f t="shared" ref="E75:H75" si="20">E22*0.9</f>
        <v>0.9</v>
      </c>
      <c r="F75" s="102">
        <f t="shared" si="20"/>
        <v>0.9</v>
      </c>
      <c r="G75" s="102">
        <f t="shared" si="20"/>
        <v>0.9</v>
      </c>
      <c r="H75" s="102">
        <f t="shared" si="20"/>
        <v>0.9</v>
      </c>
    </row>
    <row r="76" spans="1:8" x14ac:dyDescent="0.2">
      <c r="B76" s="118"/>
      <c r="C76" s="27" t="s">
        <v>149</v>
      </c>
      <c r="D76" s="102">
        <f t="shared" si="17"/>
        <v>0.9</v>
      </c>
      <c r="E76" s="102">
        <f t="shared" ref="E76:H76" si="21">E23*0.9</f>
        <v>0.9</v>
      </c>
      <c r="F76" s="102">
        <f t="shared" si="21"/>
        <v>0.9</v>
      </c>
      <c r="G76" s="102">
        <f t="shared" si="21"/>
        <v>0.9</v>
      </c>
      <c r="H76" s="102">
        <f t="shared" si="21"/>
        <v>0.9</v>
      </c>
    </row>
    <row r="77" spans="1:8" x14ac:dyDescent="0.2">
      <c r="B77" s="118"/>
      <c r="C77" s="27" t="s">
        <v>155</v>
      </c>
      <c r="D77" s="102">
        <f t="shared" si="17"/>
        <v>0.9</v>
      </c>
      <c r="E77" s="102">
        <f t="shared" ref="E77:H77" si="22">E24*0.9</f>
        <v>0.9</v>
      </c>
      <c r="F77" s="102">
        <f t="shared" si="22"/>
        <v>0.89100000000000001</v>
      </c>
      <c r="G77" s="102">
        <f t="shared" si="22"/>
        <v>0.89100000000000001</v>
      </c>
      <c r="H77" s="102">
        <f t="shared" si="22"/>
        <v>0.9</v>
      </c>
    </row>
    <row r="78" spans="1:8" x14ac:dyDescent="0.2">
      <c r="B78" s="118" t="s">
        <v>74</v>
      </c>
      <c r="C78" s="27" t="s">
        <v>150</v>
      </c>
      <c r="D78" s="102">
        <f t="shared" si="17"/>
        <v>0.9</v>
      </c>
      <c r="E78" s="102">
        <f t="shared" ref="E78:H78" si="23">E25*0.9</f>
        <v>0.9</v>
      </c>
      <c r="F78" s="102">
        <f t="shared" si="23"/>
        <v>0.9</v>
      </c>
      <c r="G78" s="102">
        <f t="shared" si="23"/>
        <v>0.9</v>
      </c>
      <c r="H78" s="102">
        <f t="shared" si="23"/>
        <v>0.9</v>
      </c>
    </row>
    <row r="79" spans="1:8" x14ac:dyDescent="0.2">
      <c r="B79" s="118"/>
      <c r="C79" s="27" t="s">
        <v>149</v>
      </c>
      <c r="D79" s="102">
        <f t="shared" si="17"/>
        <v>0.9</v>
      </c>
      <c r="E79" s="102">
        <f t="shared" ref="E79:H79" si="24">E26*0.9</f>
        <v>0.9</v>
      </c>
      <c r="F79" s="102">
        <f t="shared" si="24"/>
        <v>0.9</v>
      </c>
      <c r="G79" s="102">
        <f t="shared" si="24"/>
        <v>0.9</v>
      </c>
      <c r="H79" s="102">
        <f t="shared" si="24"/>
        <v>0.9</v>
      </c>
    </row>
    <row r="80" spans="1:8" x14ac:dyDescent="0.2">
      <c r="B80" s="118"/>
      <c r="C80" s="27" t="s">
        <v>155</v>
      </c>
      <c r="D80" s="102">
        <f t="shared" si="17"/>
        <v>0.9</v>
      </c>
      <c r="E80" s="102">
        <f t="shared" ref="E80:H80" si="25">E27*0.9</f>
        <v>0.9</v>
      </c>
      <c r="F80" s="102">
        <f t="shared" si="25"/>
        <v>0.89100000000000001</v>
      </c>
      <c r="G80" s="102">
        <f t="shared" si="25"/>
        <v>0.89100000000000001</v>
      </c>
      <c r="H80" s="102">
        <f t="shared" si="25"/>
        <v>0.9</v>
      </c>
    </row>
    <row r="81" spans="1:8" x14ac:dyDescent="0.2">
      <c r="B81" s="118" t="s">
        <v>77</v>
      </c>
      <c r="C81" s="27" t="s">
        <v>150</v>
      </c>
      <c r="D81" s="102">
        <f t="shared" si="17"/>
        <v>0.9</v>
      </c>
      <c r="E81" s="102">
        <f t="shared" ref="E81:H81" si="26">E28*0.9</f>
        <v>0.9</v>
      </c>
      <c r="F81" s="102">
        <f t="shared" si="26"/>
        <v>0.70200000000000007</v>
      </c>
      <c r="G81" s="102">
        <f t="shared" si="26"/>
        <v>0.9</v>
      </c>
      <c r="H81" s="102">
        <f t="shared" si="26"/>
        <v>0.9</v>
      </c>
    </row>
    <row r="82" spans="1:8" x14ac:dyDescent="0.2">
      <c r="B82" s="118"/>
      <c r="C82" s="27" t="s">
        <v>149</v>
      </c>
      <c r="D82" s="102">
        <f t="shared" si="17"/>
        <v>0.9</v>
      </c>
      <c r="E82" s="102">
        <f t="shared" ref="E82:H82" si="27">E29*0.9</f>
        <v>0.9</v>
      </c>
      <c r="F82" s="102">
        <f t="shared" si="27"/>
        <v>0.70200000000000007</v>
      </c>
      <c r="G82" s="102">
        <f t="shared" si="27"/>
        <v>0.9</v>
      </c>
      <c r="H82" s="102">
        <f t="shared" si="27"/>
        <v>0.9</v>
      </c>
    </row>
    <row r="83" spans="1:8" x14ac:dyDescent="0.2">
      <c r="B83" s="118"/>
      <c r="C83" s="27" t="s">
        <v>155</v>
      </c>
      <c r="D83" s="102">
        <f t="shared" si="17"/>
        <v>0.9</v>
      </c>
      <c r="E83" s="102">
        <f t="shared" ref="E83:H83" si="28">E30*0.9</f>
        <v>0.9</v>
      </c>
      <c r="F83" s="102">
        <f t="shared" si="28"/>
        <v>0.89100000000000001</v>
      </c>
      <c r="G83" s="102">
        <f t="shared" si="28"/>
        <v>0.89100000000000001</v>
      </c>
      <c r="H83" s="102">
        <f t="shared" si="28"/>
        <v>0.9</v>
      </c>
    </row>
    <row r="84" spans="1:8" x14ac:dyDescent="0.2">
      <c r="B84" s="118" t="s">
        <v>75</v>
      </c>
      <c r="C84" s="27" t="s">
        <v>150</v>
      </c>
      <c r="D84" s="102">
        <f t="shared" si="17"/>
        <v>0.9</v>
      </c>
      <c r="E84" s="102">
        <f t="shared" ref="E84:H84" si="29">E31*0.9</f>
        <v>0.9</v>
      </c>
      <c r="F84" s="102">
        <f t="shared" si="29"/>
        <v>0.9</v>
      </c>
      <c r="G84" s="102">
        <f t="shared" si="29"/>
        <v>0.70200000000000007</v>
      </c>
      <c r="H84" s="102">
        <f t="shared" si="29"/>
        <v>0.9</v>
      </c>
    </row>
    <row r="85" spans="1:8" x14ac:dyDescent="0.2">
      <c r="B85" s="118"/>
      <c r="C85" s="27" t="s">
        <v>149</v>
      </c>
      <c r="D85" s="102">
        <f t="shared" si="17"/>
        <v>0.9</v>
      </c>
      <c r="E85" s="102">
        <f t="shared" ref="E85:H85" si="30">E32*0.9</f>
        <v>0.9</v>
      </c>
      <c r="F85" s="102">
        <f t="shared" si="30"/>
        <v>0.9</v>
      </c>
      <c r="G85" s="102">
        <f t="shared" si="30"/>
        <v>0.70200000000000007</v>
      </c>
      <c r="H85" s="102">
        <f t="shared" si="30"/>
        <v>0.9</v>
      </c>
    </row>
    <row r="86" spans="1:8" x14ac:dyDescent="0.2">
      <c r="B86" s="118"/>
      <c r="C86" s="27" t="s">
        <v>155</v>
      </c>
      <c r="D86" s="102">
        <f t="shared" si="17"/>
        <v>0.9</v>
      </c>
      <c r="E86" s="102">
        <f t="shared" ref="E86:H86" si="31">E33*0.9</f>
        <v>0.9</v>
      </c>
      <c r="F86" s="102">
        <f t="shared" si="31"/>
        <v>0.9</v>
      </c>
      <c r="G86" s="102">
        <f t="shared" si="31"/>
        <v>0.89100000000000001</v>
      </c>
      <c r="H86" s="102">
        <f t="shared" si="31"/>
        <v>0.9</v>
      </c>
    </row>
    <row r="87" spans="1:8" x14ac:dyDescent="0.2">
      <c r="B87" s="76" t="s">
        <v>148</v>
      </c>
      <c r="C87" s="27" t="s">
        <v>155</v>
      </c>
      <c r="D87" s="102">
        <f t="shared" si="17"/>
        <v>0.9</v>
      </c>
      <c r="E87" s="102">
        <f t="shared" ref="E87:H87" si="32">E34*0.9</f>
        <v>0.9</v>
      </c>
      <c r="F87" s="102">
        <f t="shared" si="32"/>
        <v>0.85499999999999998</v>
      </c>
      <c r="G87" s="102">
        <f t="shared" si="32"/>
        <v>0.85499999999999998</v>
      </c>
      <c r="H87" s="102">
        <f t="shared" si="32"/>
        <v>0.9</v>
      </c>
    </row>
    <row r="88" spans="1:8" x14ac:dyDescent="0.2">
      <c r="D88" s="100"/>
      <c r="E88" s="100"/>
      <c r="F88" s="100"/>
      <c r="G88" s="100"/>
      <c r="H88" s="100"/>
    </row>
    <row r="89" spans="1:8" x14ac:dyDescent="0.2">
      <c r="A89" s="77" t="s">
        <v>239</v>
      </c>
      <c r="B89" s="118" t="s">
        <v>104</v>
      </c>
      <c r="C89" s="27" t="s">
        <v>150</v>
      </c>
      <c r="D89" s="102">
        <f>D36*0.9</f>
        <v>0.9</v>
      </c>
      <c r="E89" s="102">
        <f t="shared" ref="E89:H89" si="33">E36*0.9</f>
        <v>0.9</v>
      </c>
      <c r="F89" s="102">
        <f t="shared" si="33"/>
        <v>0.9</v>
      </c>
      <c r="G89" s="102">
        <f t="shared" si="33"/>
        <v>0.9</v>
      </c>
      <c r="H89" s="102">
        <f t="shared" si="33"/>
        <v>0.9</v>
      </c>
    </row>
    <row r="90" spans="1:8" x14ac:dyDescent="0.2">
      <c r="B90" s="118"/>
      <c r="C90" s="27" t="s">
        <v>149</v>
      </c>
      <c r="D90" s="102">
        <f t="shared" ref="D90:D104" si="34">D37*0.9</f>
        <v>0.9</v>
      </c>
      <c r="E90" s="102">
        <f t="shared" ref="E90:H90" si="35">E37*0.9</f>
        <v>0.9</v>
      </c>
      <c r="F90" s="102">
        <f t="shared" si="35"/>
        <v>0.9</v>
      </c>
      <c r="G90" s="102">
        <f t="shared" si="35"/>
        <v>0.9</v>
      </c>
      <c r="H90" s="102">
        <f t="shared" si="35"/>
        <v>0.9</v>
      </c>
    </row>
    <row r="91" spans="1:8" x14ac:dyDescent="0.2">
      <c r="B91" s="118"/>
      <c r="C91" s="27" t="s">
        <v>155</v>
      </c>
      <c r="D91" s="102">
        <f t="shared" si="34"/>
        <v>0.9</v>
      </c>
      <c r="E91" s="102">
        <f t="shared" ref="E91:H91" si="36">E38*0.9</f>
        <v>0.9</v>
      </c>
      <c r="F91" s="102">
        <f t="shared" si="36"/>
        <v>0.9</v>
      </c>
      <c r="G91" s="102">
        <f t="shared" si="36"/>
        <v>0.9</v>
      </c>
      <c r="H91" s="102">
        <f t="shared" si="36"/>
        <v>0.9</v>
      </c>
    </row>
    <row r="92" spans="1:8" x14ac:dyDescent="0.2">
      <c r="B92" s="118" t="s">
        <v>78</v>
      </c>
      <c r="C92" s="27" t="s">
        <v>150</v>
      </c>
      <c r="D92" s="102">
        <f t="shared" si="34"/>
        <v>0.9</v>
      </c>
      <c r="E92" s="102">
        <f t="shared" ref="E92:H92" si="37">E39*0.9</f>
        <v>0.9</v>
      </c>
      <c r="F92" s="102">
        <f t="shared" si="37"/>
        <v>0.9</v>
      </c>
      <c r="G92" s="102">
        <f t="shared" si="37"/>
        <v>0.9</v>
      </c>
      <c r="H92" s="102">
        <f t="shared" si="37"/>
        <v>0.9</v>
      </c>
    </row>
    <row r="93" spans="1:8" x14ac:dyDescent="0.2">
      <c r="B93" s="118"/>
      <c r="C93" s="27" t="s">
        <v>149</v>
      </c>
      <c r="D93" s="102">
        <f t="shared" si="34"/>
        <v>0.9</v>
      </c>
      <c r="E93" s="102">
        <f t="shared" ref="E93:H93" si="38">E40*0.9</f>
        <v>0.9</v>
      </c>
      <c r="F93" s="102">
        <f t="shared" si="38"/>
        <v>0.9</v>
      </c>
      <c r="G93" s="102">
        <f t="shared" si="38"/>
        <v>0.9</v>
      </c>
      <c r="H93" s="102">
        <f t="shared" si="38"/>
        <v>0.9</v>
      </c>
    </row>
    <row r="94" spans="1:8" x14ac:dyDescent="0.2">
      <c r="B94" s="118"/>
      <c r="C94" s="27" t="s">
        <v>155</v>
      </c>
      <c r="D94" s="102">
        <f t="shared" si="34"/>
        <v>0.9</v>
      </c>
      <c r="E94" s="102">
        <f t="shared" ref="E94:H94" si="39">E41*0.9</f>
        <v>0.9</v>
      </c>
      <c r="F94" s="102">
        <f t="shared" si="39"/>
        <v>0.9</v>
      </c>
      <c r="G94" s="102">
        <f t="shared" si="39"/>
        <v>0.9</v>
      </c>
      <c r="H94" s="102">
        <f t="shared" si="39"/>
        <v>0.9</v>
      </c>
    </row>
    <row r="95" spans="1:8" x14ac:dyDescent="0.2">
      <c r="B95" s="118" t="s">
        <v>74</v>
      </c>
      <c r="C95" s="27" t="s">
        <v>150</v>
      </c>
      <c r="D95" s="102">
        <f t="shared" si="34"/>
        <v>0.9</v>
      </c>
      <c r="E95" s="102">
        <f t="shared" ref="E95:H95" si="40">E42*0.9</f>
        <v>0.9</v>
      </c>
      <c r="F95" s="102">
        <f t="shared" si="40"/>
        <v>0.9</v>
      </c>
      <c r="G95" s="102">
        <f t="shared" si="40"/>
        <v>0.9</v>
      </c>
      <c r="H95" s="102">
        <f t="shared" si="40"/>
        <v>0.9</v>
      </c>
    </row>
    <row r="96" spans="1:8" x14ac:dyDescent="0.2">
      <c r="B96" s="118"/>
      <c r="C96" s="27" t="s">
        <v>149</v>
      </c>
      <c r="D96" s="102">
        <f t="shared" si="34"/>
        <v>0.9</v>
      </c>
      <c r="E96" s="102">
        <f t="shared" ref="E96:H96" si="41">E43*0.9</f>
        <v>0.9</v>
      </c>
      <c r="F96" s="102">
        <f t="shared" si="41"/>
        <v>0.9</v>
      </c>
      <c r="G96" s="102">
        <f t="shared" si="41"/>
        <v>0.9</v>
      </c>
      <c r="H96" s="102">
        <f t="shared" si="41"/>
        <v>0.9</v>
      </c>
    </row>
    <row r="97" spans="1:8" x14ac:dyDescent="0.2">
      <c r="B97" s="118"/>
      <c r="C97" s="27" t="s">
        <v>155</v>
      </c>
      <c r="D97" s="102">
        <f t="shared" si="34"/>
        <v>0.9</v>
      </c>
      <c r="E97" s="102">
        <f t="shared" ref="E97:H97" si="42">E44*0.9</f>
        <v>0.9</v>
      </c>
      <c r="F97" s="102">
        <f t="shared" si="42"/>
        <v>0.9</v>
      </c>
      <c r="G97" s="102">
        <f t="shared" si="42"/>
        <v>0.9</v>
      </c>
      <c r="H97" s="102">
        <f t="shared" si="42"/>
        <v>0.9</v>
      </c>
    </row>
    <row r="98" spans="1:8" x14ac:dyDescent="0.2">
      <c r="B98" s="118" t="s">
        <v>77</v>
      </c>
      <c r="C98" s="27" t="s">
        <v>150</v>
      </c>
      <c r="D98" s="102">
        <f t="shared" si="34"/>
        <v>0.9</v>
      </c>
      <c r="E98" s="102">
        <f t="shared" ref="E98:H98" si="43">E45*0.9</f>
        <v>0.9</v>
      </c>
      <c r="F98" s="102">
        <f t="shared" si="43"/>
        <v>1.6380000000000001</v>
      </c>
      <c r="G98" s="102">
        <f t="shared" si="43"/>
        <v>0.9</v>
      </c>
      <c r="H98" s="102">
        <f t="shared" si="43"/>
        <v>0.9</v>
      </c>
    </row>
    <row r="99" spans="1:8" x14ac:dyDescent="0.2">
      <c r="B99" s="118"/>
      <c r="C99" s="27" t="s">
        <v>149</v>
      </c>
      <c r="D99" s="102">
        <f t="shared" si="34"/>
        <v>0.9</v>
      </c>
      <c r="E99" s="102">
        <f t="shared" ref="E99:H99" si="44">E46*0.9</f>
        <v>0.9</v>
      </c>
      <c r="F99" s="102">
        <f t="shared" si="44"/>
        <v>1.6380000000000001</v>
      </c>
      <c r="G99" s="102">
        <f t="shared" si="44"/>
        <v>0.9</v>
      </c>
      <c r="H99" s="102">
        <f t="shared" si="44"/>
        <v>0.9</v>
      </c>
    </row>
    <row r="100" spans="1:8" x14ac:dyDescent="0.2">
      <c r="B100" s="118"/>
      <c r="C100" s="27" t="s">
        <v>155</v>
      </c>
      <c r="D100" s="102">
        <f t="shared" si="34"/>
        <v>0.9</v>
      </c>
      <c r="E100" s="102">
        <f t="shared" ref="E100:H100" si="45">E47*0.9</f>
        <v>0.9</v>
      </c>
      <c r="F100" s="102">
        <f t="shared" si="45"/>
        <v>0.9</v>
      </c>
      <c r="G100" s="102">
        <f t="shared" si="45"/>
        <v>0.9</v>
      </c>
      <c r="H100" s="102">
        <f t="shared" si="45"/>
        <v>0.9</v>
      </c>
    </row>
    <row r="101" spans="1:8" x14ac:dyDescent="0.2">
      <c r="B101" s="118" t="s">
        <v>75</v>
      </c>
      <c r="C101" s="27" t="s">
        <v>150</v>
      </c>
      <c r="D101" s="102">
        <f t="shared" si="34"/>
        <v>0.9</v>
      </c>
      <c r="E101" s="102">
        <f t="shared" ref="E101:H101" si="46">E48*0.9</f>
        <v>0.9</v>
      </c>
      <c r="F101" s="102">
        <f t="shared" si="46"/>
        <v>0.9</v>
      </c>
      <c r="G101" s="102">
        <f t="shared" si="46"/>
        <v>1.6380000000000001</v>
      </c>
      <c r="H101" s="102">
        <f t="shared" si="46"/>
        <v>0.9</v>
      </c>
    </row>
    <row r="102" spans="1:8" x14ac:dyDescent="0.2">
      <c r="B102" s="118"/>
      <c r="C102" s="27" t="s">
        <v>149</v>
      </c>
      <c r="D102" s="102">
        <f t="shared" si="34"/>
        <v>0.9</v>
      </c>
      <c r="E102" s="102">
        <f t="shared" ref="E102:H102" si="47">E49*0.9</f>
        <v>0.9</v>
      </c>
      <c r="F102" s="102">
        <f t="shared" si="47"/>
        <v>0.9</v>
      </c>
      <c r="G102" s="102">
        <f t="shared" si="47"/>
        <v>1.6380000000000001</v>
      </c>
      <c r="H102" s="102">
        <f t="shared" si="47"/>
        <v>0.9</v>
      </c>
    </row>
    <row r="103" spans="1:8" x14ac:dyDescent="0.2">
      <c r="B103" s="118"/>
      <c r="C103" s="27" t="s">
        <v>155</v>
      </c>
      <c r="D103" s="102">
        <f t="shared" si="34"/>
        <v>0.9</v>
      </c>
      <c r="E103" s="102">
        <f t="shared" ref="E103:H103" si="48">E50*0.9</f>
        <v>0.9</v>
      </c>
      <c r="F103" s="102">
        <f t="shared" si="48"/>
        <v>0.9</v>
      </c>
      <c r="G103" s="102">
        <f t="shared" si="48"/>
        <v>0.9</v>
      </c>
      <c r="H103" s="102">
        <f t="shared" si="48"/>
        <v>0.9</v>
      </c>
    </row>
    <row r="104" spans="1:8" x14ac:dyDescent="0.2">
      <c r="B104" s="76" t="s">
        <v>148</v>
      </c>
      <c r="C104" s="27" t="s">
        <v>155</v>
      </c>
      <c r="D104" s="102">
        <f t="shared" si="34"/>
        <v>0.94500000000000006</v>
      </c>
      <c r="E104" s="102">
        <f t="shared" ref="E104:H104" si="49">E51*0.9</f>
        <v>0.94500000000000006</v>
      </c>
      <c r="F104" s="102">
        <f t="shared" si="49"/>
        <v>0.94500000000000006</v>
      </c>
      <c r="G104" s="102">
        <f t="shared" si="49"/>
        <v>0.94500000000000006</v>
      </c>
      <c r="H104" s="102">
        <f t="shared" si="49"/>
        <v>0.9</v>
      </c>
    </row>
    <row r="106" spans="1:8" x14ac:dyDescent="0.2">
      <c r="A106" s="106" t="s">
        <v>244</v>
      </c>
      <c r="B106" s="106"/>
      <c r="C106" s="106"/>
      <c r="D106" s="106"/>
      <c r="E106" s="106"/>
      <c r="F106" s="106"/>
      <c r="G106" s="106"/>
      <c r="H106" s="106"/>
    </row>
    <row r="107" spans="1:8" x14ac:dyDescent="0.2">
      <c r="A107" s="29" t="s">
        <v>233</v>
      </c>
      <c r="B107" s="29" t="s">
        <v>156</v>
      </c>
      <c r="C107" s="29" t="s">
        <v>160</v>
      </c>
      <c r="D107" s="29" t="s">
        <v>78</v>
      </c>
      <c r="E107" s="29" t="s">
        <v>74</v>
      </c>
      <c r="F107" s="29" t="s">
        <v>77</v>
      </c>
      <c r="G107" s="29" t="s">
        <v>75</v>
      </c>
      <c r="H107" s="29" t="s">
        <v>76</v>
      </c>
    </row>
    <row r="108" spans="1:8" x14ac:dyDescent="0.2">
      <c r="A108" s="29" t="s">
        <v>237</v>
      </c>
      <c r="B108" s="118" t="s">
        <v>104</v>
      </c>
      <c r="C108" s="27" t="s">
        <v>150</v>
      </c>
      <c r="D108" s="102">
        <f>D2*1.05</f>
        <v>1.05</v>
      </c>
      <c r="E108" s="102">
        <f t="shared" ref="E108:H108" si="50">E2*1.05</f>
        <v>1.05</v>
      </c>
      <c r="F108" s="102">
        <f t="shared" si="50"/>
        <v>1.05</v>
      </c>
      <c r="G108" s="102">
        <f t="shared" si="50"/>
        <v>1.05</v>
      </c>
      <c r="H108" s="102">
        <f t="shared" si="50"/>
        <v>1.05</v>
      </c>
    </row>
    <row r="109" spans="1:8" x14ac:dyDescent="0.2">
      <c r="B109" s="118"/>
      <c r="C109" s="27" t="s">
        <v>149</v>
      </c>
      <c r="D109" s="102">
        <f t="shared" ref="D109:D112" si="51">D3*1.05</f>
        <v>1.05</v>
      </c>
      <c r="E109" s="102">
        <f t="shared" ref="E109:H109" si="52">E3*1.05</f>
        <v>1.05</v>
      </c>
      <c r="F109" s="102">
        <f t="shared" si="52"/>
        <v>1.05</v>
      </c>
      <c r="G109" s="102">
        <f t="shared" si="52"/>
        <v>1.05</v>
      </c>
      <c r="H109" s="102">
        <f t="shared" si="52"/>
        <v>1.05</v>
      </c>
    </row>
    <row r="110" spans="1:8" x14ac:dyDescent="0.2">
      <c r="B110" s="118"/>
      <c r="C110" s="27" t="s">
        <v>155</v>
      </c>
      <c r="D110" s="102">
        <f t="shared" si="51"/>
        <v>1.05</v>
      </c>
      <c r="E110" s="102">
        <f t="shared" ref="E110:H110" si="53">E4*1.05</f>
        <v>1.05</v>
      </c>
      <c r="F110" s="102">
        <f t="shared" si="53"/>
        <v>1.05</v>
      </c>
      <c r="G110" s="102">
        <f t="shared" si="53"/>
        <v>1.05</v>
      </c>
      <c r="H110" s="102">
        <f t="shared" si="53"/>
        <v>1.05</v>
      </c>
    </row>
    <row r="111" spans="1:8" x14ac:dyDescent="0.2">
      <c r="B111" s="118" t="s">
        <v>78</v>
      </c>
      <c r="C111" s="27" t="s">
        <v>150</v>
      </c>
      <c r="D111" s="102">
        <f t="shared" si="51"/>
        <v>5.4180000000000001</v>
      </c>
      <c r="E111" s="102">
        <f t="shared" ref="E111:H111" si="54">E5*1.05</f>
        <v>1.05</v>
      </c>
      <c r="F111" s="102">
        <f t="shared" si="54"/>
        <v>1.05</v>
      </c>
      <c r="G111" s="102">
        <f t="shared" si="54"/>
        <v>1.05</v>
      </c>
      <c r="H111" s="102">
        <f t="shared" si="54"/>
        <v>1.05</v>
      </c>
    </row>
    <row r="112" spans="1:8" x14ac:dyDescent="0.2">
      <c r="B112" s="118"/>
      <c r="C112" s="27" t="s">
        <v>149</v>
      </c>
      <c r="D112" s="102">
        <f t="shared" si="51"/>
        <v>5.4180000000000001</v>
      </c>
      <c r="E112" s="102">
        <f t="shared" ref="E112:H112" si="55">E6*1.05</f>
        <v>1.05</v>
      </c>
      <c r="F112" s="102">
        <f t="shared" si="55"/>
        <v>1.05</v>
      </c>
      <c r="G112" s="102">
        <f t="shared" si="55"/>
        <v>1.05</v>
      </c>
      <c r="H112" s="102">
        <f t="shared" si="55"/>
        <v>1.05</v>
      </c>
    </row>
    <row r="113" spans="1:8" x14ac:dyDescent="0.2">
      <c r="B113" s="118"/>
      <c r="C113" s="27" t="s">
        <v>155</v>
      </c>
      <c r="D113" s="102">
        <f t="shared" ref="D113:H113" si="56">D7*1.05</f>
        <v>1.05</v>
      </c>
      <c r="E113" s="102">
        <f t="shared" si="56"/>
        <v>1.05</v>
      </c>
      <c r="F113" s="102">
        <f t="shared" si="56"/>
        <v>1.05</v>
      </c>
      <c r="G113" s="102">
        <f t="shared" si="56"/>
        <v>1.05</v>
      </c>
      <c r="H113" s="102">
        <f t="shared" si="56"/>
        <v>1.05</v>
      </c>
    </row>
    <row r="114" spans="1:8" x14ac:dyDescent="0.2">
      <c r="B114" s="118" t="s">
        <v>74</v>
      </c>
      <c r="C114" s="27" t="s">
        <v>150</v>
      </c>
      <c r="D114" s="102">
        <f t="shared" ref="D114:H114" si="57">D8*1.05</f>
        <v>1.05</v>
      </c>
      <c r="E114" s="102">
        <f t="shared" si="57"/>
        <v>5.4180000000000001</v>
      </c>
      <c r="F114" s="102">
        <f t="shared" si="57"/>
        <v>1.05</v>
      </c>
      <c r="G114" s="102">
        <f t="shared" si="57"/>
        <v>1.05</v>
      </c>
      <c r="H114" s="102">
        <f t="shared" si="57"/>
        <v>1.05</v>
      </c>
    </row>
    <row r="115" spans="1:8" x14ac:dyDescent="0.2">
      <c r="B115" s="118"/>
      <c r="C115" s="27" t="s">
        <v>149</v>
      </c>
      <c r="D115" s="102">
        <f t="shared" ref="D115:H115" si="58">D9*1.05</f>
        <v>1.05</v>
      </c>
      <c r="E115" s="102">
        <f t="shared" si="58"/>
        <v>5.4180000000000001</v>
      </c>
      <c r="F115" s="102">
        <f t="shared" si="58"/>
        <v>1.05</v>
      </c>
      <c r="G115" s="102">
        <f t="shared" si="58"/>
        <v>1.05</v>
      </c>
      <c r="H115" s="102">
        <f t="shared" si="58"/>
        <v>1.05</v>
      </c>
    </row>
    <row r="116" spans="1:8" x14ac:dyDescent="0.2">
      <c r="B116" s="118"/>
      <c r="C116" s="27" t="s">
        <v>155</v>
      </c>
      <c r="D116" s="102">
        <f t="shared" ref="D116:H116" si="59">D10*1.05</f>
        <v>1.05</v>
      </c>
      <c r="E116" s="102">
        <f t="shared" si="59"/>
        <v>1.05</v>
      </c>
      <c r="F116" s="102">
        <f t="shared" si="59"/>
        <v>1.05</v>
      </c>
      <c r="G116" s="102">
        <f t="shared" si="59"/>
        <v>1.05</v>
      </c>
      <c r="H116" s="102">
        <f t="shared" si="59"/>
        <v>1.05</v>
      </c>
    </row>
    <row r="117" spans="1:8" x14ac:dyDescent="0.2">
      <c r="B117" s="118" t="s">
        <v>77</v>
      </c>
      <c r="C117" s="27" t="s">
        <v>150</v>
      </c>
      <c r="D117" s="102">
        <f t="shared" ref="D117:H117" si="60">D11*1.05</f>
        <v>1.05</v>
      </c>
      <c r="E117" s="102">
        <f t="shared" si="60"/>
        <v>1.05</v>
      </c>
      <c r="F117" s="102">
        <f t="shared" si="60"/>
        <v>1.9110000000000003</v>
      </c>
      <c r="G117" s="102">
        <f t="shared" si="60"/>
        <v>1.05</v>
      </c>
      <c r="H117" s="102">
        <f t="shared" si="60"/>
        <v>1.05</v>
      </c>
    </row>
    <row r="118" spans="1:8" x14ac:dyDescent="0.2">
      <c r="B118" s="118"/>
      <c r="C118" s="27" t="s">
        <v>149</v>
      </c>
      <c r="D118" s="102">
        <f t="shared" ref="D118:H118" si="61">D12*1.05</f>
        <v>1.05</v>
      </c>
      <c r="E118" s="102">
        <f t="shared" si="61"/>
        <v>1.05</v>
      </c>
      <c r="F118" s="102">
        <f t="shared" si="61"/>
        <v>1.9110000000000003</v>
      </c>
      <c r="G118" s="102">
        <f t="shared" si="61"/>
        <v>1.05</v>
      </c>
      <c r="H118" s="102">
        <f t="shared" si="61"/>
        <v>1.05</v>
      </c>
    </row>
    <row r="119" spans="1:8" x14ac:dyDescent="0.2">
      <c r="B119" s="118"/>
      <c r="C119" s="27" t="s">
        <v>155</v>
      </c>
      <c r="D119" s="102">
        <f t="shared" ref="D119:H119" si="62">D13*1.05</f>
        <v>1.05</v>
      </c>
      <c r="E119" s="102">
        <f t="shared" si="62"/>
        <v>1.05</v>
      </c>
      <c r="F119" s="102">
        <f t="shared" si="62"/>
        <v>1.05</v>
      </c>
      <c r="G119" s="102">
        <f t="shared" si="62"/>
        <v>1.05</v>
      </c>
      <c r="H119" s="102">
        <f t="shared" si="62"/>
        <v>1.05</v>
      </c>
    </row>
    <row r="120" spans="1:8" x14ac:dyDescent="0.2">
      <c r="B120" s="118" t="s">
        <v>75</v>
      </c>
      <c r="C120" s="27" t="s">
        <v>150</v>
      </c>
      <c r="D120" s="102">
        <f t="shared" ref="D120:H120" si="63">D14*1.05</f>
        <v>1.05</v>
      </c>
      <c r="E120" s="102">
        <f t="shared" si="63"/>
        <v>1.05</v>
      </c>
      <c r="F120" s="102">
        <f t="shared" si="63"/>
        <v>1.05</v>
      </c>
      <c r="G120" s="102">
        <f t="shared" si="63"/>
        <v>1.9110000000000003</v>
      </c>
      <c r="H120" s="102">
        <f t="shared" si="63"/>
        <v>1.05</v>
      </c>
    </row>
    <row r="121" spans="1:8" x14ac:dyDescent="0.2">
      <c r="B121" s="118"/>
      <c r="C121" s="27" t="s">
        <v>149</v>
      </c>
      <c r="D121" s="102">
        <f t="shared" ref="D121:H121" si="64">D15*1.05</f>
        <v>1.05</v>
      </c>
      <c r="E121" s="102">
        <f t="shared" si="64"/>
        <v>1.05</v>
      </c>
      <c r="F121" s="102">
        <f t="shared" si="64"/>
        <v>1.05</v>
      </c>
      <c r="G121" s="102">
        <f t="shared" si="64"/>
        <v>1.9110000000000003</v>
      </c>
      <c r="H121" s="102">
        <f t="shared" si="64"/>
        <v>1.05</v>
      </c>
    </row>
    <row r="122" spans="1:8" x14ac:dyDescent="0.2">
      <c r="B122" s="118"/>
      <c r="C122" s="27" t="s">
        <v>155</v>
      </c>
      <c r="D122" s="102">
        <f t="shared" ref="D122:H122" si="65">D16*1.05</f>
        <v>1.05</v>
      </c>
      <c r="E122" s="102">
        <f t="shared" si="65"/>
        <v>1.05</v>
      </c>
      <c r="F122" s="102">
        <f t="shared" si="65"/>
        <v>1.05</v>
      </c>
      <c r="G122" s="102">
        <f t="shared" si="65"/>
        <v>1.05</v>
      </c>
      <c r="H122" s="102">
        <f t="shared" si="65"/>
        <v>1.05</v>
      </c>
    </row>
    <row r="123" spans="1:8" x14ac:dyDescent="0.2">
      <c r="B123" s="76" t="s">
        <v>148</v>
      </c>
      <c r="C123" s="27" t="s">
        <v>155</v>
      </c>
      <c r="D123" s="102">
        <f t="shared" ref="D123:H123" si="66">D17*1.05</f>
        <v>1.1025</v>
      </c>
      <c r="E123" s="102">
        <f t="shared" si="66"/>
        <v>1.1025</v>
      </c>
      <c r="F123" s="102">
        <f t="shared" si="66"/>
        <v>1.1025</v>
      </c>
      <c r="G123" s="102">
        <f t="shared" si="66"/>
        <v>1.1025</v>
      </c>
      <c r="H123" s="102">
        <f t="shared" si="66"/>
        <v>1.05</v>
      </c>
    </row>
    <row r="124" spans="1:8" x14ac:dyDescent="0.2">
      <c r="D124" s="100"/>
      <c r="E124" s="100"/>
      <c r="F124" s="100"/>
      <c r="G124" s="100"/>
      <c r="H124" s="100"/>
    </row>
    <row r="125" spans="1:8" x14ac:dyDescent="0.2">
      <c r="A125" s="29" t="s">
        <v>243</v>
      </c>
      <c r="B125" s="118" t="s">
        <v>104</v>
      </c>
      <c r="C125" s="27" t="s">
        <v>150</v>
      </c>
      <c r="D125" s="102">
        <f>D19*1.05</f>
        <v>1.05</v>
      </c>
      <c r="E125" s="102">
        <f>E19*1.05</f>
        <v>1.05</v>
      </c>
      <c r="F125" s="102">
        <f t="shared" ref="F125:H125" si="67">F19*1.05</f>
        <v>1.0289999999999999</v>
      </c>
      <c r="G125" s="102">
        <f t="shared" si="67"/>
        <v>1.0289999999999999</v>
      </c>
      <c r="H125" s="102">
        <f t="shared" si="67"/>
        <v>1.05</v>
      </c>
    </row>
    <row r="126" spans="1:8" x14ac:dyDescent="0.2">
      <c r="B126" s="118"/>
      <c r="C126" s="27" t="s">
        <v>149</v>
      </c>
      <c r="D126" s="102">
        <f t="shared" ref="D126:H126" si="68">D20*1.05</f>
        <v>1.05</v>
      </c>
      <c r="E126" s="102">
        <f t="shared" si="68"/>
        <v>1.05</v>
      </c>
      <c r="F126" s="102">
        <f t="shared" si="68"/>
        <v>1.0289999999999999</v>
      </c>
      <c r="G126" s="102">
        <f t="shared" si="68"/>
        <v>1.0289999999999999</v>
      </c>
      <c r="H126" s="102">
        <f t="shared" si="68"/>
        <v>1.05</v>
      </c>
    </row>
    <row r="127" spans="1:8" x14ac:dyDescent="0.2">
      <c r="B127" s="118"/>
      <c r="C127" s="27" t="s">
        <v>155</v>
      </c>
      <c r="D127" s="102">
        <f t="shared" ref="D127:H127" si="69">D21*1.05</f>
        <v>1.05</v>
      </c>
      <c r="E127" s="102">
        <f t="shared" si="69"/>
        <v>1.05</v>
      </c>
      <c r="F127" s="102">
        <f t="shared" si="69"/>
        <v>1.0395000000000001</v>
      </c>
      <c r="G127" s="102">
        <f t="shared" si="69"/>
        <v>1.0395000000000001</v>
      </c>
      <c r="H127" s="102">
        <f t="shared" si="69"/>
        <v>1.05</v>
      </c>
    </row>
    <row r="128" spans="1:8" x14ac:dyDescent="0.2">
      <c r="B128" s="118" t="s">
        <v>78</v>
      </c>
      <c r="C128" s="27" t="s">
        <v>150</v>
      </c>
      <c r="D128" s="102">
        <f t="shared" ref="D128:H128" si="70">D22*1.05</f>
        <v>1.05</v>
      </c>
      <c r="E128" s="102">
        <f t="shared" si="70"/>
        <v>1.05</v>
      </c>
      <c r="F128" s="102">
        <f t="shared" si="70"/>
        <v>1.05</v>
      </c>
      <c r="G128" s="102">
        <f t="shared" si="70"/>
        <v>1.05</v>
      </c>
      <c r="H128" s="102">
        <f t="shared" si="70"/>
        <v>1.05</v>
      </c>
    </row>
    <row r="129" spans="1:8" x14ac:dyDescent="0.2">
      <c r="B129" s="118"/>
      <c r="C129" s="27" t="s">
        <v>149</v>
      </c>
      <c r="D129" s="102">
        <f t="shared" ref="D129:H129" si="71">D23*1.05</f>
        <v>1.05</v>
      </c>
      <c r="E129" s="102">
        <f t="shared" si="71"/>
        <v>1.05</v>
      </c>
      <c r="F129" s="102">
        <f t="shared" si="71"/>
        <v>1.05</v>
      </c>
      <c r="G129" s="102">
        <f t="shared" si="71"/>
        <v>1.05</v>
      </c>
      <c r="H129" s="102">
        <f t="shared" si="71"/>
        <v>1.05</v>
      </c>
    </row>
    <row r="130" spans="1:8" x14ac:dyDescent="0.2">
      <c r="B130" s="118"/>
      <c r="C130" s="27" t="s">
        <v>155</v>
      </c>
      <c r="D130" s="102">
        <f t="shared" ref="D130:H130" si="72">D24*1.05</f>
        <v>1.05</v>
      </c>
      <c r="E130" s="102">
        <f t="shared" si="72"/>
        <v>1.05</v>
      </c>
      <c r="F130" s="102">
        <f t="shared" si="72"/>
        <v>1.0395000000000001</v>
      </c>
      <c r="G130" s="102">
        <f t="shared" si="72"/>
        <v>1.0395000000000001</v>
      </c>
      <c r="H130" s="102">
        <f t="shared" si="72"/>
        <v>1.05</v>
      </c>
    </row>
    <row r="131" spans="1:8" x14ac:dyDescent="0.2">
      <c r="B131" s="118" t="s">
        <v>74</v>
      </c>
      <c r="C131" s="27" t="s">
        <v>150</v>
      </c>
      <c r="D131" s="102">
        <f t="shared" ref="D131:H131" si="73">D25*1.05</f>
        <v>1.05</v>
      </c>
      <c r="E131" s="102">
        <f t="shared" si="73"/>
        <v>1.05</v>
      </c>
      <c r="F131" s="102">
        <f t="shared" si="73"/>
        <v>1.05</v>
      </c>
      <c r="G131" s="102">
        <f t="shared" si="73"/>
        <v>1.05</v>
      </c>
      <c r="H131" s="102">
        <f t="shared" si="73"/>
        <v>1.05</v>
      </c>
    </row>
    <row r="132" spans="1:8" x14ac:dyDescent="0.2">
      <c r="B132" s="118"/>
      <c r="C132" s="27" t="s">
        <v>149</v>
      </c>
      <c r="D132" s="102">
        <f t="shared" ref="D132:H132" si="74">D26*1.05</f>
        <v>1.05</v>
      </c>
      <c r="E132" s="102">
        <f t="shared" si="74"/>
        <v>1.05</v>
      </c>
      <c r="F132" s="102">
        <f t="shared" si="74"/>
        <v>1.05</v>
      </c>
      <c r="G132" s="102">
        <f t="shared" si="74"/>
        <v>1.05</v>
      </c>
      <c r="H132" s="102">
        <f t="shared" si="74"/>
        <v>1.05</v>
      </c>
    </row>
    <row r="133" spans="1:8" x14ac:dyDescent="0.2">
      <c r="B133" s="118"/>
      <c r="C133" s="27" t="s">
        <v>155</v>
      </c>
      <c r="D133" s="102">
        <f t="shared" ref="D133:H133" si="75">D27*1.05</f>
        <v>1.05</v>
      </c>
      <c r="E133" s="102">
        <f t="shared" si="75"/>
        <v>1.05</v>
      </c>
      <c r="F133" s="102">
        <f t="shared" si="75"/>
        <v>1.0395000000000001</v>
      </c>
      <c r="G133" s="102">
        <f t="shared" si="75"/>
        <v>1.0395000000000001</v>
      </c>
      <c r="H133" s="102">
        <f t="shared" si="75"/>
        <v>1.05</v>
      </c>
    </row>
    <row r="134" spans="1:8" x14ac:dyDescent="0.2">
      <c r="B134" s="118" t="s">
        <v>77</v>
      </c>
      <c r="C134" s="27" t="s">
        <v>150</v>
      </c>
      <c r="D134" s="102">
        <f t="shared" ref="D134:H134" si="76">D28*1.05</f>
        <v>1.05</v>
      </c>
      <c r="E134" s="102">
        <f t="shared" si="76"/>
        <v>1.05</v>
      </c>
      <c r="F134" s="102">
        <f t="shared" si="76"/>
        <v>0.81900000000000006</v>
      </c>
      <c r="G134" s="102">
        <f t="shared" si="76"/>
        <v>1.05</v>
      </c>
      <c r="H134" s="102">
        <f t="shared" si="76"/>
        <v>1.05</v>
      </c>
    </row>
    <row r="135" spans="1:8" x14ac:dyDescent="0.2">
      <c r="B135" s="118"/>
      <c r="C135" s="27" t="s">
        <v>149</v>
      </c>
      <c r="D135" s="102">
        <f t="shared" ref="D135:H135" si="77">D29*1.05</f>
        <v>1.05</v>
      </c>
      <c r="E135" s="102">
        <f t="shared" si="77"/>
        <v>1.05</v>
      </c>
      <c r="F135" s="102">
        <f t="shared" si="77"/>
        <v>0.81900000000000006</v>
      </c>
      <c r="G135" s="102">
        <f t="shared" si="77"/>
        <v>1.05</v>
      </c>
      <c r="H135" s="102">
        <f t="shared" si="77"/>
        <v>1.05</v>
      </c>
    </row>
    <row r="136" spans="1:8" x14ac:dyDescent="0.2">
      <c r="B136" s="118"/>
      <c r="C136" s="27" t="s">
        <v>155</v>
      </c>
      <c r="D136" s="102">
        <f t="shared" ref="D136:H136" si="78">D30*1.05</f>
        <v>1.05</v>
      </c>
      <c r="E136" s="102">
        <f t="shared" si="78"/>
        <v>1.05</v>
      </c>
      <c r="F136" s="102">
        <f t="shared" si="78"/>
        <v>1.0395000000000001</v>
      </c>
      <c r="G136" s="102">
        <f t="shared" si="78"/>
        <v>1.0395000000000001</v>
      </c>
      <c r="H136" s="102">
        <f t="shared" si="78"/>
        <v>1.05</v>
      </c>
    </row>
    <row r="137" spans="1:8" x14ac:dyDescent="0.2">
      <c r="B137" s="118" t="s">
        <v>75</v>
      </c>
      <c r="C137" s="27" t="s">
        <v>150</v>
      </c>
      <c r="D137" s="102">
        <f t="shared" ref="D137:H137" si="79">D31*1.05</f>
        <v>1.05</v>
      </c>
      <c r="E137" s="102">
        <f t="shared" si="79"/>
        <v>1.05</v>
      </c>
      <c r="F137" s="102">
        <f t="shared" si="79"/>
        <v>1.05</v>
      </c>
      <c r="G137" s="102">
        <f t="shared" si="79"/>
        <v>0.81900000000000006</v>
      </c>
      <c r="H137" s="102">
        <f t="shared" si="79"/>
        <v>1.05</v>
      </c>
    </row>
    <row r="138" spans="1:8" x14ac:dyDescent="0.2">
      <c r="B138" s="118"/>
      <c r="C138" s="27" t="s">
        <v>149</v>
      </c>
      <c r="D138" s="102">
        <f t="shared" ref="D138:H138" si="80">D32*1.05</f>
        <v>1.05</v>
      </c>
      <c r="E138" s="102">
        <f t="shared" si="80"/>
        <v>1.05</v>
      </c>
      <c r="F138" s="102">
        <f t="shared" si="80"/>
        <v>1.05</v>
      </c>
      <c r="G138" s="102">
        <f t="shared" si="80"/>
        <v>0.81900000000000006</v>
      </c>
      <c r="H138" s="102">
        <f t="shared" si="80"/>
        <v>1.05</v>
      </c>
    </row>
    <row r="139" spans="1:8" x14ac:dyDescent="0.2">
      <c r="B139" s="118"/>
      <c r="C139" s="27" t="s">
        <v>155</v>
      </c>
      <c r="D139" s="102">
        <f t="shared" ref="D139:H139" si="81">D33*1.05</f>
        <v>1.05</v>
      </c>
      <c r="E139" s="102">
        <f t="shared" si="81"/>
        <v>1.05</v>
      </c>
      <c r="F139" s="102">
        <f t="shared" si="81"/>
        <v>1.05</v>
      </c>
      <c r="G139" s="102">
        <f t="shared" si="81"/>
        <v>1.0395000000000001</v>
      </c>
      <c r="H139" s="102">
        <f t="shared" si="81"/>
        <v>1.05</v>
      </c>
    </row>
    <row r="140" spans="1:8" x14ac:dyDescent="0.2">
      <c r="B140" s="76" t="s">
        <v>148</v>
      </c>
      <c r="C140" s="27" t="s">
        <v>155</v>
      </c>
      <c r="D140" s="102">
        <f t="shared" ref="D140:H140" si="82">D34*1.05</f>
        <v>1.05</v>
      </c>
      <c r="E140" s="102">
        <f t="shared" si="82"/>
        <v>1.05</v>
      </c>
      <c r="F140" s="102">
        <f t="shared" si="82"/>
        <v>0.99749999999999994</v>
      </c>
      <c r="G140" s="102">
        <f t="shared" si="82"/>
        <v>0.99749999999999994</v>
      </c>
      <c r="H140" s="102">
        <f t="shared" si="82"/>
        <v>1.05</v>
      </c>
    </row>
    <row r="141" spans="1:8" x14ac:dyDescent="0.2">
      <c r="D141" s="100"/>
      <c r="E141" s="100"/>
      <c r="F141" s="100"/>
      <c r="G141" s="100"/>
      <c r="H141" s="100"/>
    </row>
    <row r="142" spans="1:8" x14ac:dyDescent="0.2">
      <c r="A142" s="77" t="s">
        <v>240</v>
      </c>
      <c r="B142" s="118" t="s">
        <v>104</v>
      </c>
      <c r="C142" s="27" t="s">
        <v>150</v>
      </c>
      <c r="D142" s="102">
        <f>D36*1.05</f>
        <v>1.05</v>
      </c>
      <c r="E142" s="102">
        <f>E36*1.05</f>
        <v>1.05</v>
      </c>
      <c r="F142" s="102">
        <f t="shared" ref="F142:H142" si="83">F36*1.05</f>
        <v>1.05</v>
      </c>
      <c r="G142" s="102">
        <f t="shared" si="83"/>
        <v>1.05</v>
      </c>
      <c r="H142" s="102">
        <f t="shared" si="83"/>
        <v>1.05</v>
      </c>
    </row>
    <row r="143" spans="1:8" x14ac:dyDescent="0.2">
      <c r="B143" s="118"/>
      <c r="C143" s="27" t="s">
        <v>149</v>
      </c>
      <c r="D143" s="102">
        <f t="shared" ref="D143:H143" si="84">D37*1.05</f>
        <v>1.05</v>
      </c>
      <c r="E143" s="102">
        <f t="shared" si="84"/>
        <v>1.05</v>
      </c>
      <c r="F143" s="102">
        <f t="shared" si="84"/>
        <v>1.05</v>
      </c>
      <c r="G143" s="102">
        <f t="shared" si="84"/>
        <v>1.05</v>
      </c>
      <c r="H143" s="102">
        <f t="shared" si="84"/>
        <v>1.05</v>
      </c>
    </row>
    <row r="144" spans="1:8" x14ac:dyDescent="0.2">
      <c r="B144" s="118"/>
      <c r="C144" s="27" t="s">
        <v>155</v>
      </c>
      <c r="D144" s="102">
        <f t="shared" ref="D144:H144" si="85">D38*1.05</f>
        <v>1.05</v>
      </c>
      <c r="E144" s="102">
        <f t="shared" si="85"/>
        <v>1.05</v>
      </c>
      <c r="F144" s="102">
        <f t="shared" si="85"/>
        <v>1.05</v>
      </c>
      <c r="G144" s="102">
        <f t="shared" si="85"/>
        <v>1.05</v>
      </c>
      <c r="H144" s="102">
        <f t="shared" si="85"/>
        <v>1.05</v>
      </c>
    </row>
    <row r="145" spans="2:8" x14ac:dyDescent="0.2">
      <c r="B145" s="118" t="s">
        <v>78</v>
      </c>
      <c r="C145" s="27" t="s">
        <v>150</v>
      </c>
      <c r="D145" s="102">
        <f t="shared" ref="D145:H145" si="86">D39*1.05</f>
        <v>1.05</v>
      </c>
      <c r="E145" s="102">
        <f t="shared" si="86"/>
        <v>1.05</v>
      </c>
      <c r="F145" s="102">
        <f t="shared" si="86"/>
        <v>1.05</v>
      </c>
      <c r="G145" s="102">
        <f t="shared" si="86"/>
        <v>1.05</v>
      </c>
      <c r="H145" s="102">
        <f t="shared" si="86"/>
        <v>1.05</v>
      </c>
    </row>
    <row r="146" spans="2:8" x14ac:dyDescent="0.2">
      <c r="B146" s="118"/>
      <c r="C146" s="27" t="s">
        <v>149</v>
      </c>
      <c r="D146" s="102">
        <f t="shared" ref="D146:H146" si="87">D40*1.05</f>
        <v>1.05</v>
      </c>
      <c r="E146" s="102">
        <f t="shared" si="87"/>
        <v>1.05</v>
      </c>
      <c r="F146" s="102">
        <f t="shared" si="87"/>
        <v>1.05</v>
      </c>
      <c r="G146" s="102">
        <f t="shared" si="87"/>
        <v>1.05</v>
      </c>
      <c r="H146" s="102">
        <f t="shared" si="87"/>
        <v>1.05</v>
      </c>
    </row>
    <row r="147" spans="2:8" x14ac:dyDescent="0.2">
      <c r="B147" s="118"/>
      <c r="C147" s="27" t="s">
        <v>155</v>
      </c>
      <c r="D147" s="102">
        <f t="shared" ref="D147:H147" si="88">D41*1.05</f>
        <v>1.05</v>
      </c>
      <c r="E147" s="102">
        <f t="shared" si="88"/>
        <v>1.05</v>
      </c>
      <c r="F147" s="102">
        <f t="shared" si="88"/>
        <v>1.05</v>
      </c>
      <c r="G147" s="102">
        <f t="shared" si="88"/>
        <v>1.05</v>
      </c>
      <c r="H147" s="102">
        <f t="shared" si="88"/>
        <v>1.05</v>
      </c>
    </row>
    <row r="148" spans="2:8" x14ac:dyDescent="0.2">
      <c r="B148" s="118" t="s">
        <v>74</v>
      </c>
      <c r="C148" s="27" t="s">
        <v>150</v>
      </c>
      <c r="D148" s="102">
        <f t="shared" ref="D148:H148" si="89">D42*1.05</f>
        <v>1.05</v>
      </c>
      <c r="E148" s="102">
        <f t="shared" si="89"/>
        <v>1.05</v>
      </c>
      <c r="F148" s="102">
        <f t="shared" si="89"/>
        <v>1.05</v>
      </c>
      <c r="G148" s="102">
        <f t="shared" si="89"/>
        <v>1.05</v>
      </c>
      <c r="H148" s="102">
        <f t="shared" si="89"/>
        <v>1.05</v>
      </c>
    </row>
    <row r="149" spans="2:8" x14ac:dyDescent="0.2">
      <c r="B149" s="118"/>
      <c r="C149" s="27" t="s">
        <v>149</v>
      </c>
      <c r="D149" s="102">
        <f t="shared" ref="D149:H149" si="90">D43*1.05</f>
        <v>1.05</v>
      </c>
      <c r="E149" s="102">
        <f t="shared" si="90"/>
        <v>1.05</v>
      </c>
      <c r="F149" s="102">
        <f t="shared" si="90"/>
        <v>1.05</v>
      </c>
      <c r="G149" s="102">
        <f t="shared" si="90"/>
        <v>1.05</v>
      </c>
      <c r="H149" s="102">
        <f t="shared" si="90"/>
        <v>1.05</v>
      </c>
    </row>
    <row r="150" spans="2:8" x14ac:dyDescent="0.2">
      <c r="B150" s="118"/>
      <c r="C150" s="27" t="s">
        <v>155</v>
      </c>
      <c r="D150" s="102">
        <f t="shared" ref="D150:H150" si="91">D44*1.05</f>
        <v>1.05</v>
      </c>
      <c r="E150" s="102">
        <f t="shared" si="91"/>
        <v>1.05</v>
      </c>
      <c r="F150" s="102">
        <f t="shared" si="91"/>
        <v>1.05</v>
      </c>
      <c r="G150" s="102">
        <f t="shared" si="91"/>
        <v>1.05</v>
      </c>
      <c r="H150" s="102">
        <f t="shared" si="91"/>
        <v>1.05</v>
      </c>
    </row>
    <row r="151" spans="2:8" x14ac:dyDescent="0.2">
      <c r="B151" s="118" t="s">
        <v>77</v>
      </c>
      <c r="C151" s="27" t="s">
        <v>150</v>
      </c>
      <c r="D151" s="102">
        <f t="shared" ref="D151:H151" si="92">D45*1.05</f>
        <v>1.05</v>
      </c>
      <c r="E151" s="102">
        <f t="shared" si="92"/>
        <v>1.05</v>
      </c>
      <c r="F151" s="102">
        <f t="shared" si="92"/>
        <v>1.9110000000000003</v>
      </c>
      <c r="G151" s="102">
        <f t="shared" si="92"/>
        <v>1.05</v>
      </c>
      <c r="H151" s="102">
        <f t="shared" si="92"/>
        <v>1.05</v>
      </c>
    </row>
    <row r="152" spans="2:8" x14ac:dyDescent="0.2">
      <c r="B152" s="118"/>
      <c r="C152" s="27" t="s">
        <v>149</v>
      </c>
      <c r="D152" s="102">
        <f t="shared" ref="D152:H152" si="93">D46*1.05</f>
        <v>1.05</v>
      </c>
      <c r="E152" s="102">
        <f t="shared" si="93"/>
        <v>1.05</v>
      </c>
      <c r="F152" s="102">
        <f t="shared" si="93"/>
        <v>1.9110000000000003</v>
      </c>
      <c r="G152" s="102">
        <f t="shared" si="93"/>
        <v>1.05</v>
      </c>
      <c r="H152" s="102">
        <f t="shared" si="93"/>
        <v>1.05</v>
      </c>
    </row>
    <row r="153" spans="2:8" x14ac:dyDescent="0.2">
      <c r="B153" s="118"/>
      <c r="C153" s="27" t="s">
        <v>155</v>
      </c>
      <c r="D153" s="102">
        <f t="shared" ref="D153:H153" si="94">D47*1.05</f>
        <v>1.05</v>
      </c>
      <c r="E153" s="102">
        <f t="shared" si="94"/>
        <v>1.05</v>
      </c>
      <c r="F153" s="102">
        <f t="shared" si="94"/>
        <v>1.05</v>
      </c>
      <c r="G153" s="102">
        <f t="shared" si="94"/>
        <v>1.05</v>
      </c>
      <c r="H153" s="102">
        <f t="shared" si="94"/>
        <v>1.05</v>
      </c>
    </row>
    <row r="154" spans="2:8" x14ac:dyDescent="0.2">
      <c r="B154" s="118" t="s">
        <v>75</v>
      </c>
      <c r="C154" s="27" t="s">
        <v>150</v>
      </c>
      <c r="D154" s="102">
        <f t="shared" ref="D154:H154" si="95">D48*1.05</f>
        <v>1.05</v>
      </c>
      <c r="E154" s="102">
        <f t="shared" si="95"/>
        <v>1.05</v>
      </c>
      <c r="F154" s="102">
        <f t="shared" si="95"/>
        <v>1.05</v>
      </c>
      <c r="G154" s="102">
        <f t="shared" si="95"/>
        <v>1.9110000000000003</v>
      </c>
      <c r="H154" s="102">
        <f t="shared" si="95"/>
        <v>1.05</v>
      </c>
    </row>
    <row r="155" spans="2:8" x14ac:dyDescent="0.2">
      <c r="B155" s="118"/>
      <c r="C155" s="27" t="s">
        <v>149</v>
      </c>
      <c r="D155" s="102">
        <f t="shared" ref="D155:H155" si="96">D49*1.05</f>
        <v>1.05</v>
      </c>
      <c r="E155" s="102">
        <f t="shared" si="96"/>
        <v>1.05</v>
      </c>
      <c r="F155" s="102">
        <f t="shared" si="96"/>
        <v>1.05</v>
      </c>
      <c r="G155" s="102">
        <f t="shared" si="96"/>
        <v>1.9110000000000003</v>
      </c>
      <c r="H155" s="102">
        <f t="shared" si="96"/>
        <v>1.05</v>
      </c>
    </row>
    <row r="156" spans="2:8" x14ac:dyDescent="0.2">
      <c r="B156" s="118"/>
      <c r="C156" s="27" t="s">
        <v>155</v>
      </c>
      <c r="D156" s="102">
        <f t="shared" ref="D156:H156" si="97">D50*1.05</f>
        <v>1.05</v>
      </c>
      <c r="E156" s="102">
        <f t="shared" si="97"/>
        <v>1.05</v>
      </c>
      <c r="F156" s="102">
        <f t="shared" si="97"/>
        <v>1.05</v>
      </c>
      <c r="G156" s="102">
        <f t="shared" si="97"/>
        <v>1.05</v>
      </c>
      <c r="H156" s="102">
        <f t="shared" si="97"/>
        <v>1.05</v>
      </c>
    </row>
    <row r="157" spans="2:8" x14ac:dyDescent="0.2">
      <c r="B157" s="76" t="s">
        <v>148</v>
      </c>
      <c r="C157" s="27" t="s">
        <v>155</v>
      </c>
      <c r="D157" s="102">
        <f t="shared" ref="D157:H157" si="98">D51*1.05</f>
        <v>1.1025</v>
      </c>
      <c r="E157" s="102">
        <f t="shared" si="98"/>
        <v>1.1025</v>
      </c>
      <c r="F157" s="102">
        <f t="shared" si="98"/>
        <v>1.1025</v>
      </c>
      <c r="G157" s="102">
        <f t="shared" si="98"/>
        <v>1.1025</v>
      </c>
      <c r="H157" s="102">
        <f t="shared" si="98"/>
        <v>1.05</v>
      </c>
    </row>
  </sheetData>
  <sheetProtection algorithmName="SHA-512" hashValue="vk4O/pi0FEDXr8i38lSMDR2I/ND2vaIuCFnPgHxNW1sloJgR1nEdBR/k/uPJ9t4ffIyF1ZBK2CIAzHLl1VFpEA==" saltValue="ZQdz4xwcky4mx/yXk4ivOg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ignoredErrors>
    <ignoredError sqref="D158:H158 D55:H70 D72:H87 D89 H104 D90:H103 D104:G104 E89:H89 D108:H123 D125:H140 D142:H157" unlockedFormula="1"/>
  </ignoredErrors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140625" defaultRowHeight="15.75" customHeight="1" x14ac:dyDescent="0.2"/>
  <cols>
    <col min="1" max="1" width="23.85546875" style="27" customWidth="1"/>
    <col min="2" max="2" width="34.140625" style="27" customWidth="1"/>
    <col min="3" max="3" width="11.28515625" style="27" bestFit="1" customWidth="1"/>
    <col min="4" max="4" width="11.85546875" style="27" customWidth="1"/>
    <col min="5" max="6" width="15" style="27" customWidth="1"/>
    <col min="7" max="16384" width="16.140625" style="27"/>
  </cols>
  <sheetData>
    <row r="1" spans="1:6" s="79" customFormat="1" ht="18.75" customHeight="1" x14ac:dyDescent="0.2">
      <c r="A1" s="78" t="s">
        <v>247</v>
      </c>
    </row>
    <row r="2" spans="1:6" ht="15.75" customHeight="1" x14ac:dyDescent="0.2">
      <c r="B2" s="80"/>
      <c r="C2" s="81" t="s">
        <v>58</v>
      </c>
      <c r="D2" s="82" t="s">
        <v>59</v>
      </c>
      <c r="E2" s="82" t="s">
        <v>51</v>
      </c>
      <c r="F2" s="82" t="s">
        <v>52</v>
      </c>
    </row>
    <row r="3" spans="1:6" ht="15.75" customHeight="1" x14ac:dyDescent="0.2">
      <c r="A3" s="29" t="s">
        <v>254</v>
      </c>
      <c r="B3" s="83"/>
      <c r="C3" s="84"/>
      <c r="D3" s="85"/>
      <c r="E3" s="85"/>
      <c r="F3" s="85"/>
    </row>
    <row r="4" spans="1:6" ht="15.75" customHeight="1" x14ac:dyDescent="0.2">
      <c r="B4" s="72" t="s">
        <v>27</v>
      </c>
      <c r="C4" s="103">
        <v>1</v>
      </c>
      <c r="D4" s="104">
        <v>1</v>
      </c>
      <c r="E4" s="104">
        <v>1</v>
      </c>
      <c r="F4" s="104">
        <v>1</v>
      </c>
    </row>
    <row r="5" spans="1:6" ht="15.75" customHeight="1" x14ac:dyDescent="0.2">
      <c r="B5" s="72" t="s">
        <v>63</v>
      </c>
      <c r="C5" s="103">
        <v>1</v>
      </c>
      <c r="D5" s="104">
        <v>1.41</v>
      </c>
      <c r="E5" s="104">
        <v>1.49</v>
      </c>
      <c r="F5" s="104">
        <v>3.03</v>
      </c>
    </row>
    <row r="6" spans="1:6" ht="15.75" customHeight="1" x14ac:dyDescent="0.2">
      <c r="B6" s="72" t="s">
        <v>10</v>
      </c>
      <c r="C6" s="103">
        <v>1</v>
      </c>
      <c r="D6" s="104">
        <v>1.18</v>
      </c>
      <c r="E6" s="104">
        <v>1.1000000000000001</v>
      </c>
      <c r="F6" s="104">
        <v>1.77</v>
      </c>
    </row>
    <row r="7" spans="1:6" ht="15.75" customHeight="1" x14ac:dyDescent="0.2">
      <c r="B7" s="72" t="s">
        <v>11</v>
      </c>
      <c r="C7" s="103">
        <v>1</v>
      </c>
      <c r="D7" s="104">
        <v>1</v>
      </c>
      <c r="E7" s="104">
        <v>1</v>
      </c>
      <c r="F7" s="104">
        <v>1</v>
      </c>
    </row>
    <row r="8" spans="1:6" ht="15.75" customHeight="1" x14ac:dyDescent="0.2">
      <c r="C8" s="86"/>
      <c r="D8" s="75"/>
      <c r="E8" s="75"/>
      <c r="F8" s="75"/>
    </row>
    <row r="9" spans="1:6" ht="15.75" customHeight="1" x14ac:dyDescent="0.2">
      <c r="A9" s="29" t="s">
        <v>251</v>
      </c>
      <c r="C9" s="103">
        <v>1</v>
      </c>
      <c r="D9" s="104">
        <v>1.53</v>
      </c>
      <c r="E9" s="104">
        <v>1.32</v>
      </c>
      <c r="F9" s="104">
        <v>1.53</v>
      </c>
    </row>
    <row r="10" spans="1:6" ht="15.75" customHeight="1" x14ac:dyDescent="0.2">
      <c r="C10" s="86"/>
      <c r="D10" s="75"/>
      <c r="E10" s="75"/>
      <c r="F10" s="75"/>
    </row>
    <row r="11" spans="1:6" s="79" customFormat="1" ht="15" customHeight="1" x14ac:dyDescent="0.2">
      <c r="A11" s="78" t="s">
        <v>260</v>
      </c>
      <c r="C11" s="87"/>
      <c r="D11" s="88"/>
      <c r="E11" s="88"/>
      <c r="F11" s="88"/>
    </row>
    <row r="12" spans="1:6" ht="15.75" customHeight="1" x14ac:dyDescent="0.2">
      <c r="A12" s="29" t="s">
        <v>248</v>
      </c>
      <c r="C12" s="86"/>
      <c r="D12" s="75"/>
      <c r="E12" s="75"/>
      <c r="F12" s="75"/>
    </row>
    <row r="13" spans="1:6" ht="15.75" customHeight="1" x14ac:dyDescent="0.2">
      <c r="B13" s="45" t="s">
        <v>263</v>
      </c>
      <c r="C13" s="103">
        <v>1</v>
      </c>
      <c r="D13" s="104">
        <v>5</v>
      </c>
      <c r="E13" s="104">
        <v>6.4</v>
      </c>
      <c r="F13" s="104">
        <v>46.5</v>
      </c>
    </row>
    <row r="14" spans="1:6" ht="15.75" customHeight="1" x14ac:dyDescent="0.2">
      <c r="B14" s="45" t="s">
        <v>107</v>
      </c>
      <c r="C14" s="103">
        <v>1</v>
      </c>
      <c r="D14" s="104">
        <v>2.52</v>
      </c>
      <c r="E14" s="104">
        <v>1.96</v>
      </c>
      <c r="F14" s="104">
        <v>4.1900000000000004</v>
      </c>
    </row>
    <row r="15" spans="1:6" ht="15.75" customHeight="1" x14ac:dyDescent="0.2">
      <c r="B15" s="45" t="s">
        <v>119</v>
      </c>
      <c r="C15" s="103">
        <v>1</v>
      </c>
      <c r="D15" s="104">
        <v>2.52</v>
      </c>
      <c r="E15" s="104">
        <v>1.96</v>
      </c>
      <c r="F15" s="104">
        <v>4.1900000000000004</v>
      </c>
    </row>
    <row r="16" spans="1:6" ht="15.75" customHeight="1" x14ac:dyDescent="0.2">
      <c r="A16" s="29"/>
      <c r="B16" s="45"/>
      <c r="C16" s="89"/>
      <c r="D16" s="75"/>
      <c r="E16" s="75"/>
      <c r="F16" s="75"/>
    </row>
    <row r="17" spans="1:6" ht="15.75" customHeight="1" x14ac:dyDescent="0.2">
      <c r="A17" s="29" t="s">
        <v>257</v>
      </c>
      <c r="B17" s="83"/>
      <c r="C17" s="90"/>
      <c r="D17" s="91"/>
      <c r="E17" s="91"/>
      <c r="F17" s="91"/>
    </row>
    <row r="18" spans="1:6" ht="15.75" customHeight="1" x14ac:dyDescent="0.2">
      <c r="B18" s="72" t="s">
        <v>93</v>
      </c>
      <c r="C18" s="103">
        <v>1</v>
      </c>
      <c r="D18" s="104">
        <v>1</v>
      </c>
      <c r="E18" s="104">
        <v>1</v>
      </c>
      <c r="F18" s="104">
        <v>1</v>
      </c>
    </row>
    <row r="19" spans="1:6" ht="15.75" customHeight="1" x14ac:dyDescent="0.2">
      <c r="B19" s="72" t="s">
        <v>97</v>
      </c>
      <c r="C19" s="103">
        <v>1</v>
      </c>
      <c r="D19" s="104">
        <v>2.0699999999999998</v>
      </c>
      <c r="E19" s="104">
        <v>8.02</v>
      </c>
      <c r="F19" s="104">
        <v>11.54</v>
      </c>
    </row>
    <row r="20" spans="1:6" ht="15.75" customHeight="1" x14ac:dyDescent="0.2">
      <c r="B20" s="72" t="s">
        <v>95</v>
      </c>
      <c r="C20" s="103">
        <v>1</v>
      </c>
      <c r="D20" s="104">
        <v>2.0699999999999998</v>
      </c>
      <c r="E20" s="104">
        <v>8.02</v>
      </c>
      <c r="F20" s="104">
        <v>11.54</v>
      </c>
    </row>
    <row r="21" spans="1:6" ht="15.75" customHeight="1" x14ac:dyDescent="0.2">
      <c r="B21" s="72" t="s">
        <v>91</v>
      </c>
      <c r="C21" s="103">
        <v>1</v>
      </c>
      <c r="D21" s="104">
        <v>2.0699999999999998</v>
      </c>
      <c r="E21" s="104">
        <v>8.02</v>
      </c>
      <c r="F21" s="104">
        <v>11.54</v>
      </c>
    </row>
    <row r="22" spans="1:6" ht="15.75" customHeight="1" x14ac:dyDescent="0.2">
      <c r="B22" s="72" t="s">
        <v>96</v>
      </c>
      <c r="C22" s="103">
        <v>1</v>
      </c>
      <c r="D22" s="104">
        <v>1</v>
      </c>
      <c r="E22" s="104">
        <v>999.99</v>
      </c>
      <c r="F22" s="104">
        <v>999.99</v>
      </c>
    </row>
    <row r="23" spans="1:6" ht="15.75" customHeight="1" x14ac:dyDescent="0.2">
      <c r="B23" s="72" t="s">
        <v>98</v>
      </c>
      <c r="C23" s="103">
        <v>1</v>
      </c>
      <c r="D23" s="104">
        <v>1</v>
      </c>
      <c r="E23" s="104">
        <v>1</v>
      </c>
      <c r="F23" s="104">
        <v>1</v>
      </c>
    </row>
    <row r="24" spans="1:6" ht="15.75" customHeight="1" x14ac:dyDescent="0.2">
      <c r="B24" s="72" t="s">
        <v>92</v>
      </c>
      <c r="C24" s="103">
        <v>1</v>
      </c>
      <c r="D24" s="104">
        <v>1</v>
      </c>
      <c r="E24" s="104">
        <v>1</v>
      </c>
      <c r="F24" s="104">
        <v>1</v>
      </c>
    </row>
    <row r="25" spans="1:6" ht="15.75" customHeight="1" x14ac:dyDescent="0.2">
      <c r="B25" s="72" t="s">
        <v>94</v>
      </c>
      <c r="C25" s="103">
        <v>1</v>
      </c>
      <c r="D25" s="104">
        <v>1</v>
      </c>
      <c r="E25" s="104">
        <v>1</v>
      </c>
      <c r="F25" s="104">
        <v>1</v>
      </c>
    </row>
    <row r="26" spans="1:6" ht="15.75" customHeight="1" x14ac:dyDescent="0.2">
      <c r="B26" s="45"/>
    </row>
    <row r="27" spans="1:6" ht="15.75" customHeight="1" x14ac:dyDescent="0.2">
      <c r="A27" s="106" t="s">
        <v>234</v>
      </c>
      <c r="B27" s="107"/>
      <c r="C27" s="108"/>
      <c r="D27" s="109"/>
      <c r="E27" s="109"/>
      <c r="F27" s="109"/>
    </row>
    <row r="28" spans="1:6" s="79" customFormat="1" ht="18.75" customHeight="1" x14ac:dyDescent="0.2">
      <c r="A28" s="78" t="s">
        <v>247</v>
      </c>
    </row>
    <row r="29" spans="1:6" ht="15.75" customHeight="1" x14ac:dyDescent="0.2">
      <c r="B29" s="80"/>
      <c r="C29" s="81" t="s">
        <v>58</v>
      </c>
      <c r="D29" s="82" t="s">
        <v>59</v>
      </c>
      <c r="E29" s="82" t="s">
        <v>51</v>
      </c>
      <c r="F29" s="82" t="s">
        <v>52</v>
      </c>
    </row>
    <row r="30" spans="1:6" ht="15.75" customHeight="1" x14ac:dyDescent="0.2">
      <c r="A30" s="29" t="s">
        <v>255</v>
      </c>
      <c r="B30" s="83"/>
      <c r="C30" s="84"/>
      <c r="D30" s="85"/>
      <c r="E30" s="85"/>
      <c r="F30" s="85"/>
    </row>
    <row r="31" spans="1:6" ht="15.75" customHeight="1" x14ac:dyDescent="0.2">
      <c r="B31" s="72" t="s">
        <v>27</v>
      </c>
      <c r="C31" s="105">
        <f>C4*0.7</f>
        <v>0.7</v>
      </c>
      <c r="D31" s="105">
        <f t="shared" ref="D31:F31" si="0">D4*0.7</f>
        <v>0.7</v>
      </c>
      <c r="E31" s="105">
        <f t="shared" si="0"/>
        <v>0.7</v>
      </c>
      <c r="F31" s="105">
        <f t="shared" si="0"/>
        <v>0.7</v>
      </c>
    </row>
    <row r="32" spans="1:6" ht="15.75" customHeight="1" x14ac:dyDescent="0.2">
      <c r="B32" s="72" t="s">
        <v>63</v>
      </c>
      <c r="C32" s="105">
        <f t="shared" ref="C32:F32" si="1">C5*0.7</f>
        <v>0.7</v>
      </c>
      <c r="D32" s="105">
        <f t="shared" si="1"/>
        <v>0.98699999999999988</v>
      </c>
      <c r="E32" s="105">
        <f t="shared" si="1"/>
        <v>1.0429999999999999</v>
      </c>
      <c r="F32" s="105">
        <f t="shared" si="1"/>
        <v>2.1209999999999996</v>
      </c>
    </row>
    <row r="33" spans="1:6" ht="15.75" customHeight="1" x14ac:dyDescent="0.2">
      <c r="B33" s="72" t="s">
        <v>10</v>
      </c>
      <c r="C33" s="105">
        <f t="shared" ref="C33:F33" si="2">C6*0.7</f>
        <v>0.7</v>
      </c>
      <c r="D33" s="105">
        <f t="shared" si="2"/>
        <v>0.82599999999999996</v>
      </c>
      <c r="E33" s="105">
        <f t="shared" si="2"/>
        <v>0.77</v>
      </c>
      <c r="F33" s="105">
        <f t="shared" si="2"/>
        <v>1.2389999999999999</v>
      </c>
    </row>
    <row r="34" spans="1:6" ht="15.75" customHeight="1" x14ac:dyDescent="0.2">
      <c r="B34" s="72" t="s">
        <v>11</v>
      </c>
      <c r="C34" s="105">
        <f t="shared" ref="C34:F34" si="3">C7*0.7</f>
        <v>0.7</v>
      </c>
      <c r="D34" s="105">
        <f t="shared" si="3"/>
        <v>0.7</v>
      </c>
      <c r="E34" s="105">
        <f t="shared" si="3"/>
        <v>0.7</v>
      </c>
      <c r="F34" s="105">
        <f t="shared" si="3"/>
        <v>0.7</v>
      </c>
    </row>
    <row r="35" spans="1:6" ht="15.75" customHeight="1" x14ac:dyDescent="0.2">
      <c r="C35" s="86"/>
      <c r="D35" s="75"/>
      <c r="E35" s="75"/>
      <c r="F35" s="75"/>
    </row>
    <row r="36" spans="1:6" ht="15.75" customHeight="1" x14ac:dyDescent="0.2">
      <c r="A36" s="29" t="s">
        <v>252</v>
      </c>
      <c r="C36" s="105">
        <f>C9*0.7</f>
        <v>0.7</v>
      </c>
      <c r="D36" s="105">
        <f t="shared" ref="D36:F36" si="4">D9*0.7</f>
        <v>1.071</v>
      </c>
      <c r="E36" s="105">
        <f t="shared" si="4"/>
        <v>0.92399999999999993</v>
      </c>
      <c r="F36" s="105">
        <f t="shared" si="4"/>
        <v>1.071</v>
      </c>
    </row>
    <row r="38" spans="1:6" ht="15.75" customHeight="1" x14ac:dyDescent="0.2">
      <c r="A38" s="78" t="s">
        <v>260</v>
      </c>
      <c r="B38" s="79"/>
      <c r="C38" s="87"/>
      <c r="D38" s="88"/>
      <c r="E38" s="88"/>
      <c r="F38" s="88"/>
    </row>
    <row r="39" spans="1:6" ht="15.75" customHeight="1" x14ac:dyDescent="0.2">
      <c r="A39" s="29" t="s">
        <v>249</v>
      </c>
      <c r="C39" s="86"/>
      <c r="D39" s="75"/>
      <c r="E39" s="75"/>
      <c r="F39" s="75"/>
    </row>
    <row r="40" spans="1:6" ht="15.75" customHeight="1" x14ac:dyDescent="0.2">
      <c r="B40" s="45" t="s">
        <v>264</v>
      </c>
      <c r="C40" s="105">
        <f>C13*0.7</f>
        <v>0.7</v>
      </c>
      <c r="D40" s="105">
        <f t="shared" ref="D40:F40" si="5">D13*0.7</f>
        <v>3.5</v>
      </c>
      <c r="E40" s="105">
        <f t="shared" si="5"/>
        <v>4.4799999999999995</v>
      </c>
      <c r="F40" s="105">
        <f t="shared" si="5"/>
        <v>32.549999999999997</v>
      </c>
    </row>
    <row r="41" spans="1:6" ht="15.75" customHeight="1" x14ac:dyDescent="0.2">
      <c r="B41" s="45" t="s">
        <v>245</v>
      </c>
      <c r="C41" s="105">
        <f t="shared" ref="C41:F41" si="6">C14*0.7</f>
        <v>0.7</v>
      </c>
      <c r="D41" s="105">
        <f t="shared" si="6"/>
        <v>1.7639999999999998</v>
      </c>
      <c r="E41" s="105">
        <f t="shared" si="6"/>
        <v>1.3719999999999999</v>
      </c>
      <c r="F41" s="105">
        <f t="shared" si="6"/>
        <v>2.9330000000000003</v>
      </c>
    </row>
    <row r="42" spans="1:6" ht="15.75" customHeight="1" x14ac:dyDescent="0.2">
      <c r="B42" s="45" t="s">
        <v>261</v>
      </c>
      <c r="C42" s="105">
        <f t="shared" ref="C42:F42" si="7">C15*0.7</f>
        <v>0.7</v>
      </c>
      <c r="D42" s="105">
        <f t="shared" si="7"/>
        <v>1.7639999999999998</v>
      </c>
      <c r="E42" s="105">
        <f t="shared" si="7"/>
        <v>1.3719999999999999</v>
      </c>
      <c r="F42" s="105">
        <f t="shared" si="7"/>
        <v>2.9330000000000003</v>
      </c>
    </row>
    <row r="43" spans="1:6" ht="15.75" customHeight="1" x14ac:dyDescent="0.2">
      <c r="A43" s="29"/>
      <c r="B43" s="45"/>
      <c r="C43" s="89"/>
      <c r="D43" s="75"/>
      <c r="E43" s="75"/>
      <c r="F43" s="75"/>
    </row>
    <row r="44" spans="1:6" ht="15.75" customHeight="1" x14ac:dyDescent="0.2">
      <c r="A44" s="29" t="s">
        <v>258</v>
      </c>
      <c r="B44" s="83"/>
      <c r="C44" s="90"/>
      <c r="D44" s="91"/>
      <c r="E44" s="91"/>
      <c r="F44" s="91"/>
    </row>
    <row r="45" spans="1:6" ht="15.75" customHeight="1" x14ac:dyDescent="0.2">
      <c r="B45" s="72" t="s">
        <v>93</v>
      </c>
      <c r="C45" s="105">
        <f>C18*0.7</f>
        <v>0.7</v>
      </c>
      <c r="D45" s="105">
        <f t="shared" ref="D45:F45" si="8">D18*0.7</f>
        <v>0.7</v>
      </c>
      <c r="E45" s="105">
        <f t="shared" si="8"/>
        <v>0.7</v>
      </c>
      <c r="F45" s="105">
        <f t="shared" si="8"/>
        <v>0.7</v>
      </c>
    </row>
    <row r="46" spans="1:6" ht="15.75" customHeight="1" x14ac:dyDescent="0.2">
      <c r="B46" s="72" t="s">
        <v>97</v>
      </c>
      <c r="C46" s="105">
        <f t="shared" ref="C46:F46" si="9">C19*0.7</f>
        <v>0.7</v>
      </c>
      <c r="D46" s="105">
        <f t="shared" si="9"/>
        <v>1.4489999999999998</v>
      </c>
      <c r="E46" s="105">
        <f t="shared" si="9"/>
        <v>5.613999999999999</v>
      </c>
      <c r="F46" s="105">
        <f t="shared" si="9"/>
        <v>8.0779999999999994</v>
      </c>
    </row>
    <row r="47" spans="1:6" ht="15.75" customHeight="1" x14ac:dyDescent="0.2">
      <c r="B47" s="72" t="s">
        <v>95</v>
      </c>
      <c r="C47" s="105">
        <f t="shared" ref="C47:F47" si="10">C20*0.7</f>
        <v>0.7</v>
      </c>
      <c r="D47" s="105">
        <f t="shared" si="10"/>
        <v>1.4489999999999998</v>
      </c>
      <c r="E47" s="105">
        <f t="shared" si="10"/>
        <v>5.613999999999999</v>
      </c>
      <c r="F47" s="105">
        <f t="shared" si="10"/>
        <v>8.0779999999999994</v>
      </c>
    </row>
    <row r="48" spans="1:6" ht="15.75" customHeight="1" x14ac:dyDescent="0.2">
      <c r="B48" s="72" t="s">
        <v>91</v>
      </c>
      <c r="C48" s="105">
        <f t="shared" ref="C48:F48" si="11">C21*0.7</f>
        <v>0.7</v>
      </c>
      <c r="D48" s="105">
        <f t="shared" si="11"/>
        <v>1.4489999999999998</v>
      </c>
      <c r="E48" s="105">
        <f t="shared" si="11"/>
        <v>5.613999999999999</v>
      </c>
      <c r="F48" s="105">
        <f t="shared" si="11"/>
        <v>8.0779999999999994</v>
      </c>
    </row>
    <row r="49" spans="1:6" ht="15.75" customHeight="1" x14ac:dyDescent="0.2">
      <c r="B49" s="72" t="s">
        <v>96</v>
      </c>
      <c r="C49" s="105">
        <f t="shared" ref="C49:F49" si="12">C22*0.7</f>
        <v>0.7</v>
      </c>
      <c r="D49" s="105">
        <f t="shared" si="12"/>
        <v>0.7</v>
      </c>
      <c r="E49" s="105">
        <f t="shared" si="12"/>
        <v>699.99299999999994</v>
      </c>
      <c r="F49" s="105">
        <f t="shared" si="12"/>
        <v>699.99299999999994</v>
      </c>
    </row>
    <row r="50" spans="1:6" ht="15.75" customHeight="1" x14ac:dyDescent="0.2">
      <c r="B50" s="72" t="s">
        <v>98</v>
      </c>
      <c r="C50" s="105">
        <f t="shared" ref="C50:F50" si="13">C23*0.7</f>
        <v>0.7</v>
      </c>
      <c r="D50" s="105">
        <f t="shared" si="13"/>
        <v>0.7</v>
      </c>
      <c r="E50" s="105">
        <f t="shared" si="13"/>
        <v>0.7</v>
      </c>
      <c r="F50" s="105">
        <f t="shared" si="13"/>
        <v>0.7</v>
      </c>
    </row>
    <row r="51" spans="1:6" ht="15.75" customHeight="1" x14ac:dyDescent="0.2">
      <c r="B51" s="72" t="s">
        <v>92</v>
      </c>
      <c r="C51" s="105">
        <f t="shared" ref="C51:F51" si="14">C24*0.7</f>
        <v>0.7</v>
      </c>
      <c r="D51" s="105">
        <f t="shared" si="14"/>
        <v>0.7</v>
      </c>
      <c r="E51" s="105">
        <f t="shared" si="14"/>
        <v>0.7</v>
      </c>
      <c r="F51" s="105">
        <f t="shared" si="14"/>
        <v>0.7</v>
      </c>
    </row>
    <row r="52" spans="1:6" ht="15.75" customHeight="1" x14ac:dyDescent="0.2">
      <c r="B52" s="72" t="s">
        <v>94</v>
      </c>
      <c r="C52" s="105">
        <f t="shared" ref="C52:F52" si="15">C25*0.7</f>
        <v>0.7</v>
      </c>
      <c r="D52" s="105">
        <f t="shared" si="15"/>
        <v>0.7</v>
      </c>
      <c r="E52" s="105">
        <f t="shared" si="15"/>
        <v>0.7</v>
      </c>
      <c r="F52" s="105">
        <f t="shared" si="15"/>
        <v>0.7</v>
      </c>
    </row>
    <row r="54" spans="1:6" ht="15.75" customHeight="1" x14ac:dyDescent="0.2">
      <c r="A54" s="106" t="s">
        <v>244</v>
      </c>
      <c r="B54" s="107"/>
      <c r="C54" s="108"/>
      <c r="D54" s="109"/>
      <c r="E54" s="109"/>
      <c r="F54" s="109"/>
    </row>
    <row r="55" spans="1:6" s="79" customFormat="1" ht="18.75" customHeight="1" x14ac:dyDescent="0.2">
      <c r="A55" s="78" t="s">
        <v>247</v>
      </c>
    </row>
    <row r="56" spans="1:6" ht="15.75" customHeight="1" x14ac:dyDescent="0.2">
      <c r="B56" s="80"/>
      <c r="C56" s="81" t="s">
        <v>58</v>
      </c>
      <c r="D56" s="82" t="s">
        <v>59</v>
      </c>
      <c r="E56" s="82" t="s">
        <v>51</v>
      </c>
      <c r="F56" s="82" t="s">
        <v>52</v>
      </c>
    </row>
    <row r="57" spans="1:6" ht="15.75" customHeight="1" x14ac:dyDescent="0.2">
      <c r="A57" s="29" t="s">
        <v>256</v>
      </c>
      <c r="B57" s="83"/>
      <c r="C57" s="84"/>
      <c r="D57" s="85"/>
      <c r="E57" s="85"/>
      <c r="F57" s="85"/>
    </row>
    <row r="58" spans="1:6" ht="15.75" customHeight="1" x14ac:dyDescent="0.2">
      <c r="B58" s="72" t="s">
        <v>27</v>
      </c>
      <c r="C58" s="105">
        <f>C4*1.3</f>
        <v>1.3</v>
      </c>
      <c r="D58" s="105">
        <f t="shared" ref="D58:F58" si="16">D4*1.3</f>
        <v>1.3</v>
      </c>
      <c r="E58" s="105">
        <f t="shared" si="16"/>
        <v>1.3</v>
      </c>
      <c r="F58" s="105">
        <f t="shared" si="16"/>
        <v>1.3</v>
      </c>
    </row>
    <row r="59" spans="1:6" ht="15.75" customHeight="1" x14ac:dyDescent="0.2">
      <c r="B59" s="72" t="s">
        <v>63</v>
      </c>
      <c r="C59" s="105">
        <f t="shared" ref="C59:F59" si="17">C5*1.3</f>
        <v>1.3</v>
      </c>
      <c r="D59" s="105">
        <f t="shared" si="17"/>
        <v>1.833</v>
      </c>
      <c r="E59" s="105">
        <f t="shared" si="17"/>
        <v>1.9370000000000001</v>
      </c>
      <c r="F59" s="105">
        <f t="shared" si="17"/>
        <v>3.9390000000000001</v>
      </c>
    </row>
    <row r="60" spans="1:6" ht="15.75" customHeight="1" x14ac:dyDescent="0.2">
      <c r="B60" s="72" t="s">
        <v>10</v>
      </c>
      <c r="C60" s="105">
        <f t="shared" ref="C60:F60" si="18">C6*1.3</f>
        <v>1.3</v>
      </c>
      <c r="D60" s="105">
        <f t="shared" si="18"/>
        <v>1.534</v>
      </c>
      <c r="E60" s="105">
        <f t="shared" si="18"/>
        <v>1.4300000000000002</v>
      </c>
      <c r="F60" s="105">
        <f t="shared" si="18"/>
        <v>2.3010000000000002</v>
      </c>
    </row>
    <row r="61" spans="1:6" ht="15.75" customHeight="1" x14ac:dyDescent="0.2">
      <c r="B61" s="72" t="s">
        <v>11</v>
      </c>
      <c r="C61" s="105">
        <f t="shared" ref="C61:F61" si="19">C7*1.3</f>
        <v>1.3</v>
      </c>
      <c r="D61" s="105">
        <f t="shared" si="19"/>
        <v>1.3</v>
      </c>
      <c r="E61" s="105">
        <f t="shared" si="19"/>
        <v>1.3</v>
      </c>
      <c r="F61" s="105">
        <f t="shared" si="19"/>
        <v>1.3</v>
      </c>
    </row>
    <row r="62" spans="1:6" ht="15.75" customHeight="1" x14ac:dyDescent="0.2">
      <c r="C62" s="86"/>
      <c r="D62" s="75"/>
      <c r="E62" s="75"/>
      <c r="F62" s="75"/>
    </row>
    <row r="63" spans="1:6" ht="15.75" customHeight="1" x14ac:dyDescent="0.2">
      <c r="A63" s="29" t="s">
        <v>253</v>
      </c>
      <c r="C63" s="105">
        <f>C9*1.3</f>
        <v>1.3</v>
      </c>
      <c r="D63" s="105">
        <f t="shared" ref="D63:F63" si="20">D9*1.3</f>
        <v>1.9890000000000001</v>
      </c>
      <c r="E63" s="105">
        <f t="shared" si="20"/>
        <v>1.7160000000000002</v>
      </c>
      <c r="F63" s="105">
        <f t="shared" si="20"/>
        <v>1.9890000000000001</v>
      </c>
    </row>
    <row r="65" spans="1:6" ht="15.75" customHeight="1" x14ac:dyDescent="0.2">
      <c r="A65" s="78" t="s">
        <v>260</v>
      </c>
      <c r="B65" s="79"/>
      <c r="C65" s="87"/>
      <c r="D65" s="88"/>
      <c r="E65" s="88"/>
      <c r="F65" s="88"/>
    </row>
    <row r="66" spans="1:6" ht="15.75" customHeight="1" x14ac:dyDescent="0.2">
      <c r="A66" s="29" t="s">
        <v>250</v>
      </c>
      <c r="C66" s="86"/>
      <c r="D66" s="75"/>
      <c r="E66" s="75"/>
      <c r="F66" s="75"/>
    </row>
    <row r="67" spans="1:6" ht="15.75" customHeight="1" x14ac:dyDescent="0.2">
      <c r="B67" s="45" t="s">
        <v>265</v>
      </c>
      <c r="C67" s="105">
        <f>C13*1.3</f>
        <v>1.3</v>
      </c>
      <c r="D67" s="105">
        <f t="shared" ref="D67:F67" si="21">D13*1.3</f>
        <v>6.5</v>
      </c>
      <c r="E67" s="105">
        <f t="shared" si="21"/>
        <v>8.32</v>
      </c>
      <c r="F67" s="105">
        <f t="shared" si="21"/>
        <v>60.45</v>
      </c>
    </row>
    <row r="68" spans="1:6" ht="15.75" customHeight="1" x14ac:dyDescent="0.2">
      <c r="B68" s="45" t="s">
        <v>246</v>
      </c>
      <c r="C68" s="105">
        <f t="shared" ref="C68:F68" si="22">C14*1.3</f>
        <v>1.3</v>
      </c>
      <c r="D68" s="105">
        <f t="shared" si="22"/>
        <v>3.2760000000000002</v>
      </c>
      <c r="E68" s="105">
        <f t="shared" si="22"/>
        <v>2.548</v>
      </c>
      <c r="F68" s="105">
        <f t="shared" si="22"/>
        <v>5.447000000000001</v>
      </c>
    </row>
    <row r="69" spans="1:6" ht="15.75" customHeight="1" x14ac:dyDescent="0.2">
      <c r="B69" s="45" t="s">
        <v>262</v>
      </c>
      <c r="C69" s="105">
        <f t="shared" ref="C69:F69" si="23">C15*1.3</f>
        <v>1.3</v>
      </c>
      <c r="D69" s="105">
        <f t="shared" si="23"/>
        <v>3.2760000000000002</v>
      </c>
      <c r="E69" s="105">
        <f t="shared" si="23"/>
        <v>2.548</v>
      </c>
      <c r="F69" s="105">
        <f t="shared" si="23"/>
        <v>5.447000000000001</v>
      </c>
    </row>
    <row r="70" spans="1:6" ht="15.75" customHeight="1" x14ac:dyDescent="0.2">
      <c r="A70" s="29"/>
      <c r="B70" s="45"/>
      <c r="C70" s="89"/>
      <c r="D70" s="75"/>
      <c r="E70" s="75"/>
      <c r="F70" s="75"/>
    </row>
    <row r="71" spans="1:6" ht="15.75" customHeight="1" x14ac:dyDescent="0.2">
      <c r="A71" s="29" t="s">
        <v>259</v>
      </c>
      <c r="B71" s="83"/>
      <c r="C71" s="90"/>
      <c r="D71" s="91"/>
      <c r="E71" s="91"/>
      <c r="F71" s="91"/>
    </row>
    <row r="72" spans="1:6" ht="15.75" customHeight="1" x14ac:dyDescent="0.2">
      <c r="B72" s="72" t="s">
        <v>93</v>
      </c>
      <c r="C72" s="105">
        <f>C18*1.3</f>
        <v>1.3</v>
      </c>
      <c r="D72" s="105">
        <f t="shared" ref="D72:F72" si="24">D18*1.3</f>
        <v>1.3</v>
      </c>
      <c r="E72" s="105">
        <f t="shared" si="24"/>
        <v>1.3</v>
      </c>
      <c r="F72" s="105">
        <f t="shared" si="24"/>
        <v>1.3</v>
      </c>
    </row>
    <row r="73" spans="1:6" ht="15.75" customHeight="1" x14ac:dyDescent="0.2">
      <c r="B73" s="72" t="s">
        <v>97</v>
      </c>
      <c r="C73" s="105">
        <f t="shared" ref="C73:F73" si="25">C19*1.3</f>
        <v>1.3</v>
      </c>
      <c r="D73" s="105">
        <f t="shared" si="25"/>
        <v>2.6909999999999998</v>
      </c>
      <c r="E73" s="105">
        <f t="shared" si="25"/>
        <v>10.426</v>
      </c>
      <c r="F73" s="105">
        <f t="shared" si="25"/>
        <v>15.001999999999999</v>
      </c>
    </row>
    <row r="74" spans="1:6" ht="15.75" customHeight="1" x14ac:dyDescent="0.2">
      <c r="B74" s="72" t="s">
        <v>95</v>
      </c>
      <c r="C74" s="105">
        <f t="shared" ref="C74:F74" si="26">C20*1.3</f>
        <v>1.3</v>
      </c>
      <c r="D74" s="105">
        <f t="shared" si="26"/>
        <v>2.6909999999999998</v>
      </c>
      <c r="E74" s="105">
        <f t="shared" si="26"/>
        <v>10.426</v>
      </c>
      <c r="F74" s="105">
        <f t="shared" si="26"/>
        <v>15.001999999999999</v>
      </c>
    </row>
    <row r="75" spans="1:6" ht="15.75" customHeight="1" x14ac:dyDescent="0.2">
      <c r="B75" s="72" t="s">
        <v>91</v>
      </c>
      <c r="C75" s="105">
        <f t="shared" ref="C75:F75" si="27">C21*1.3</f>
        <v>1.3</v>
      </c>
      <c r="D75" s="105">
        <f t="shared" si="27"/>
        <v>2.6909999999999998</v>
      </c>
      <c r="E75" s="105">
        <f t="shared" si="27"/>
        <v>10.426</v>
      </c>
      <c r="F75" s="105">
        <f t="shared" si="27"/>
        <v>15.001999999999999</v>
      </c>
    </row>
    <row r="76" spans="1:6" ht="15.75" customHeight="1" x14ac:dyDescent="0.2">
      <c r="B76" s="72" t="s">
        <v>96</v>
      </c>
      <c r="C76" s="105">
        <f t="shared" ref="C76:F76" si="28">C22*1.3</f>
        <v>1.3</v>
      </c>
      <c r="D76" s="105">
        <f t="shared" si="28"/>
        <v>1.3</v>
      </c>
      <c r="E76" s="105">
        <f t="shared" si="28"/>
        <v>1299.9870000000001</v>
      </c>
      <c r="F76" s="105">
        <f t="shared" si="28"/>
        <v>1299.9870000000001</v>
      </c>
    </row>
    <row r="77" spans="1:6" ht="15.75" customHeight="1" x14ac:dyDescent="0.2">
      <c r="B77" s="72" t="s">
        <v>98</v>
      </c>
      <c r="C77" s="105">
        <f t="shared" ref="C77:F77" si="29">C23*1.3</f>
        <v>1.3</v>
      </c>
      <c r="D77" s="105">
        <f t="shared" si="29"/>
        <v>1.3</v>
      </c>
      <c r="E77" s="105">
        <f t="shared" si="29"/>
        <v>1.3</v>
      </c>
      <c r="F77" s="105">
        <f t="shared" si="29"/>
        <v>1.3</v>
      </c>
    </row>
    <row r="78" spans="1:6" ht="15.75" customHeight="1" x14ac:dyDescent="0.2">
      <c r="B78" s="72" t="s">
        <v>92</v>
      </c>
      <c r="C78" s="105">
        <f t="shared" ref="C78:F78" si="30">C24*1.3</f>
        <v>1.3</v>
      </c>
      <c r="D78" s="105">
        <f t="shared" si="30"/>
        <v>1.3</v>
      </c>
      <c r="E78" s="105">
        <f t="shared" si="30"/>
        <v>1.3</v>
      </c>
      <c r="F78" s="105">
        <f t="shared" si="30"/>
        <v>1.3</v>
      </c>
    </row>
    <row r="79" spans="1:6" ht="15.75" customHeight="1" x14ac:dyDescent="0.2">
      <c r="B79" s="72" t="s">
        <v>94</v>
      </c>
      <c r="C79" s="105">
        <f t="shared" ref="C79:F79" si="31">C25*1.3</f>
        <v>1.3</v>
      </c>
      <c r="D79" s="105">
        <f t="shared" si="31"/>
        <v>1.3</v>
      </c>
      <c r="E79" s="105">
        <f t="shared" si="31"/>
        <v>1.3</v>
      </c>
      <c r="F79" s="105">
        <f t="shared" si="31"/>
        <v>1.3</v>
      </c>
    </row>
  </sheetData>
  <sheetProtection algorithmName="SHA-512" hashValue="X4f1DQUtWUrmzlmdRY0ouFPKVxehFdSSj8De0sciBnPY9svlNLkRnVc2YMmZkhJW65vy+Ap7kFV7QXBVhLvM0Q==" saltValue="NUvrgoTbK98qX3wL/DCEAQ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31:F34 C36:F36 C40:F42 C45:F52 C58:F61 C63:F63 C67:F69 C72:F79" unlockedFormula="1"/>
  </ignoredError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P328"/>
  <sheetViews>
    <sheetView topLeftCell="A3" zoomScaleNormal="100" workbookViewId="0">
      <selection activeCell="D3" sqref="D3"/>
    </sheetView>
  </sheetViews>
  <sheetFormatPr defaultColWidth="12.7109375" defaultRowHeight="12.75" x14ac:dyDescent="0.2"/>
  <cols>
    <col min="1" max="1" width="27.28515625" style="27" customWidth="1"/>
    <col min="2" max="2" width="26.85546875" style="27" customWidth="1"/>
    <col min="3" max="3" width="18.28515625" style="27" customWidth="1"/>
    <col min="4" max="8" width="14.7109375" style="27" customWidth="1"/>
    <col min="9" max="12" width="15.28515625" style="27" bestFit="1" customWidth="1"/>
    <col min="13" max="16" width="16.85546875" style="27" bestFit="1" customWidth="1"/>
    <col min="17" max="16384" width="12.7109375" style="27"/>
  </cols>
  <sheetData>
    <row r="1" spans="1:16" s="79" customFormat="1" x14ac:dyDescent="0.2">
      <c r="A1" s="78" t="s">
        <v>277</v>
      </c>
    </row>
    <row r="2" spans="1:16" x14ac:dyDescent="0.2">
      <c r="A2" s="92" t="s">
        <v>229</v>
      </c>
      <c r="B2" s="41" t="s">
        <v>269</v>
      </c>
      <c r="C2" s="41" t="s">
        <v>270</v>
      </c>
      <c r="D2" s="82" t="s">
        <v>78</v>
      </c>
      <c r="E2" s="82" t="s">
        <v>74</v>
      </c>
      <c r="F2" s="82" t="s">
        <v>77</v>
      </c>
      <c r="G2" s="82" t="s">
        <v>75</v>
      </c>
      <c r="H2" s="82" t="s">
        <v>76</v>
      </c>
      <c r="I2" s="93"/>
      <c r="J2" s="93"/>
      <c r="K2" s="93"/>
      <c r="L2" s="93"/>
      <c r="M2" s="93"/>
      <c r="N2" s="93"/>
      <c r="O2" s="93"/>
      <c r="P2" s="93"/>
    </row>
    <row r="3" spans="1:16" x14ac:dyDescent="0.2">
      <c r="A3" s="29"/>
      <c r="B3" s="27" t="s">
        <v>84</v>
      </c>
      <c r="C3" s="31" t="s">
        <v>7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">
      <c r="C4" s="31" t="s">
        <v>272</v>
      </c>
      <c r="D4" s="104">
        <v>1</v>
      </c>
      <c r="E4" s="104">
        <v>1.67</v>
      </c>
      <c r="F4" s="104">
        <v>1.67</v>
      </c>
      <c r="G4" s="104">
        <v>1.67</v>
      </c>
      <c r="H4" s="104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">
      <c r="C5" s="31" t="s">
        <v>273</v>
      </c>
      <c r="D5" s="104">
        <v>1</v>
      </c>
      <c r="E5" s="104">
        <v>2.38</v>
      </c>
      <c r="F5" s="104">
        <v>2.38</v>
      </c>
      <c r="G5" s="104">
        <v>2.38</v>
      </c>
      <c r="H5" s="104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">
      <c r="C6" s="31" t="s">
        <v>271</v>
      </c>
      <c r="D6" s="104">
        <v>1</v>
      </c>
      <c r="E6" s="104">
        <v>6.33</v>
      </c>
      <c r="F6" s="104">
        <v>6.33</v>
      </c>
      <c r="G6" s="104">
        <v>6.33</v>
      </c>
      <c r="H6" s="104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">
      <c r="B7" s="27" t="s">
        <v>102</v>
      </c>
      <c r="C7" s="31" t="s">
        <v>7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">
      <c r="C8" s="31" t="s">
        <v>272</v>
      </c>
      <c r="D8" s="104">
        <v>1</v>
      </c>
      <c r="E8" s="104">
        <v>1.55</v>
      </c>
      <c r="F8" s="104">
        <v>1.55</v>
      </c>
      <c r="G8" s="104">
        <v>1.55</v>
      </c>
      <c r="H8" s="104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">
      <c r="C9" s="31" t="s">
        <v>273</v>
      </c>
      <c r="D9" s="104">
        <v>1</v>
      </c>
      <c r="E9" s="104">
        <v>2.1800000000000002</v>
      </c>
      <c r="F9" s="104">
        <v>2.1800000000000002</v>
      </c>
      <c r="G9" s="104">
        <v>2.1800000000000002</v>
      </c>
      <c r="H9" s="104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">
      <c r="C10" s="31" t="s">
        <v>271</v>
      </c>
      <c r="D10" s="104">
        <v>1</v>
      </c>
      <c r="E10" s="104">
        <v>6.39</v>
      </c>
      <c r="F10" s="104">
        <v>6.39</v>
      </c>
      <c r="G10" s="104">
        <v>6.39</v>
      </c>
      <c r="H10" s="104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">
      <c r="B11" s="27" t="s">
        <v>90</v>
      </c>
      <c r="C11" s="31" t="s">
        <v>7</v>
      </c>
      <c r="D11" s="103">
        <v>1</v>
      </c>
      <c r="E11" s="103">
        <v>1</v>
      </c>
      <c r="F11" s="103">
        <v>1</v>
      </c>
      <c r="G11" s="103">
        <v>1</v>
      </c>
      <c r="H11" s="103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">
      <c r="C12" s="31" t="s">
        <v>272</v>
      </c>
      <c r="D12" s="104">
        <v>1</v>
      </c>
      <c r="E12" s="104">
        <v>1</v>
      </c>
      <c r="F12" s="104">
        <v>1</v>
      </c>
      <c r="G12" s="104">
        <v>1</v>
      </c>
      <c r="H12" s="104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">
      <c r="C13" s="31" t="s">
        <v>273</v>
      </c>
      <c r="D13" s="104">
        <v>1</v>
      </c>
      <c r="E13" s="104">
        <v>2.79</v>
      </c>
      <c r="F13" s="104">
        <v>2.79</v>
      </c>
      <c r="G13" s="104">
        <v>2.79</v>
      </c>
      <c r="H13" s="104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">
      <c r="C14" s="31" t="s">
        <v>271</v>
      </c>
      <c r="D14" s="104">
        <v>1</v>
      </c>
      <c r="E14" s="104">
        <v>6.01</v>
      </c>
      <c r="F14" s="104">
        <v>6.01</v>
      </c>
      <c r="G14" s="104">
        <v>6.01</v>
      </c>
      <c r="H14" s="104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">
      <c r="B15" s="27" t="s">
        <v>1</v>
      </c>
      <c r="C15" s="31" t="s">
        <v>7</v>
      </c>
      <c r="D15" s="103">
        <v>1</v>
      </c>
      <c r="E15" s="103">
        <v>1</v>
      </c>
      <c r="F15" s="103">
        <v>1</v>
      </c>
      <c r="G15" s="103">
        <v>1</v>
      </c>
      <c r="H15" s="103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">
      <c r="C16" s="31" t="s">
        <v>272</v>
      </c>
      <c r="D16" s="104">
        <v>1</v>
      </c>
      <c r="E16" s="104">
        <v>1</v>
      </c>
      <c r="F16" s="104">
        <v>1</v>
      </c>
      <c r="G16" s="104">
        <v>1</v>
      </c>
      <c r="H16" s="104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">
      <c r="C17" s="31" t="s">
        <v>273</v>
      </c>
      <c r="D17" s="104">
        <v>1</v>
      </c>
      <c r="E17" s="104">
        <v>1</v>
      </c>
      <c r="F17" s="104">
        <v>1</v>
      </c>
      <c r="G17" s="104">
        <v>1</v>
      </c>
      <c r="H17" s="104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" customHeight="1" x14ac:dyDescent="0.2">
      <c r="C18" s="31" t="s">
        <v>271</v>
      </c>
      <c r="D18" s="104">
        <v>1</v>
      </c>
      <c r="E18" s="104">
        <v>1</v>
      </c>
      <c r="F18" s="104">
        <v>1</v>
      </c>
      <c r="G18" s="104">
        <v>1</v>
      </c>
      <c r="H18" s="104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">
      <c r="B19" s="27" t="s">
        <v>0</v>
      </c>
      <c r="C19" s="31" t="s">
        <v>7</v>
      </c>
      <c r="D19" s="103">
        <v>1</v>
      </c>
      <c r="E19" s="103">
        <v>1</v>
      </c>
      <c r="F19" s="103">
        <v>1</v>
      </c>
      <c r="G19" s="103">
        <v>1</v>
      </c>
      <c r="H19" s="103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">
      <c r="C20" s="31" t="s">
        <v>272</v>
      </c>
      <c r="D20" s="104">
        <v>1</v>
      </c>
      <c r="E20" s="104">
        <v>1</v>
      </c>
      <c r="F20" s="104">
        <v>1</v>
      </c>
      <c r="G20" s="104">
        <v>1</v>
      </c>
      <c r="H20" s="104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">
      <c r="C21" s="31" t="s">
        <v>273</v>
      </c>
      <c r="D21" s="104">
        <v>1</v>
      </c>
      <c r="E21" s="104">
        <v>1.86</v>
      </c>
      <c r="F21" s="104">
        <v>1.86</v>
      </c>
      <c r="G21" s="104">
        <v>1.86</v>
      </c>
      <c r="H21" s="104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">
      <c r="C22" s="31" t="s">
        <v>271</v>
      </c>
      <c r="D22" s="104">
        <v>1</v>
      </c>
      <c r="E22" s="104">
        <v>3.01</v>
      </c>
      <c r="F22" s="104">
        <v>3.01</v>
      </c>
      <c r="G22" s="104">
        <v>3.01</v>
      </c>
      <c r="H22" s="104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">
      <c r="B23" s="27" t="s">
        <v>99</v>
      </c>
      <c r="C23" s="31" t="s">
        <v>7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">
      <c r="C24" s="31" t="s">
        <v>272</v>
      </c>
      <c r="D24" s="104">
        <v>1</v>
      </c>
      <c r="E24" s="104">
        <v>1</v>
      </c>
      <c r="F24" s="104">
        <v>1</v>
      </c>
      <c r="G24" s="104">
        <v>1</v>
      </c>
      <c r="H24" s="104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">
      <c r="C25" s="31" t="s">
        <v>273</v>
      </c>
      <c r="D25" s="104">
        <v>1</v>
      </c>
      <c r="E25" s="104">
        <v>1.86</v>
      </c>
      <c r="F25" s="104">
        <v>1.86</v>
      </c>
      <c r="G25" s="104">
        <v>1.86</v>
      </c>
      <c r="H25" s="104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">
      <c r="C26" s="31" t="s">
        <v>271</v>
      </c>
      <c r="D26" s="104">
        <v>1</v>
      </c>
      <c r="E26" s="104">
        <v>3.01</v>
      </c>
      <c r="F26" s="104">
        <v>3.01</v>
      </c>
      <c r="G26" s="104">
        <v>3.01</v>
      </c>
      <c r="H26" s="104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79" customFormat="1" x14ac:dyDescent="0.2">
      <c r="A28" s="78" t="s">
        <v>278</v>
      </c>
    </row>
    <row r="29" spans="1:16" x14ac:dyDescent="0.2">
      <c r="A29" s="92" t="s">
        <v>281</v>
      </c>
      <c r="B29" s="29" t="s">
        <v>269</v>
      </c>
      <c r="C29" s="29" t="s">
        <v>280</v>
      </c>
      <c r="D29" s="82" t="s">
        <v>78</v>
      </c>
      <c r="E29" s="82" t="s">
        <v>74</v>
      </c>
      <c r="F29" s="82" t="s">
        <v>77</v>
      </c>
      <c r="G29" s="82" t="s">
        <v>75</v>
      </c>
      <c r="H29" s="82" t="s">
        <v>76</v>
      </c>
      <c r="I29" s="93"/>
      <c r="J29" s="93"/>
      <c r="K29" s="93"/>
      <c r="L29" s="93"/>
      <c r="M29" s="93"/>
      <c r="N29" s="93"/>
      <c r="O29" s="93"/>
      <c r="P29" s="93"/>
    </row>
    <row r="30" spans="1:16" x14ac:dyDescent="0.2">
      <c r="A30" s="29"/>
      <c r="B30" s="27" t="s">
        <v>84</v>
      </c>
      <c r="C30" s="31" t="s">
        <v>7</v>
      </c>
      <c r="D30" s="103">
        <v>1</v>
      </c>
      <c r="E30" s="103">
        <v>1</v>
      </c>
      <c r="F30" s="103">
        <v>1</v>
      </c>
      <c r="G30" s="103">
        <v>1</v>
      </c>
      <c r="H30" s="103">
        <v>1</v>
      </c>
      <c r="I30" s="94"/>
      <c r="J30" s="92"/>
      <c r="K30" s="92"/>
      <c r="L30" s="92"/>
      <c r="M30" s="92"/>
      <c r="N30" s="92"/>
      <c r="O30" s="92"/>
      <c r="P30" s="92"/>
    </row>
    <row r="31" spans="1:16" x14ac:dyDescent="0.2">
      <c r="C31" s="31" t="s">
        <v>272</v>
      </c>
      <c r="D31" s="104">
        <v>1</v>
      </c>
      <c r="E31" s="104">
        <v>1.6</v>
      </c>
      <c r="F31" s="104">
        <v>1.6</v>
      </c>
      <c r="G31" s="104">
        <v>1.6</v>
      </c>
      <c r="H31" s="104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">
      <c r="C32" s="31" t="s">
        <v>3</v>
      </c>
      <c r="D32" s="104">
        <v>1</v>
      </c>
      <c r="E32" s="104">
        <v>3.41</v>
      </c>
      <c r="F32" s="104">
        <v>3.41</v>
      </c>
      <c r="G32" s="104">
        <v>3.41</v>
      </c>
      <c r="H32" s="104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">
      <c r="C33" s="31" t="s">
        <v>207</v>
      </c>
      <c r="D33" s="104">
        <v>1</v>
      </c>
      <c r="E33" s="104">
        <v>12.33</v>
      </c>
      <c r="F33" s="104">
        <v>12.33</v>
      </c>
      <c r="G33" s="104">
        <v>12.33</v>
      </c>
      <c r="H33" s="104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">
      <c r="B34" s="27" t="s">
        <v>102</v>
      </c>
      <c r="C34" s="31" t="s">
        <v>7</v>
      </c>
      <c r="D34" s="103">
        <v>1</v>
      </c>
      <c r="E34" s="103">
        <v>1</v>
      </c>
      <c r="F34" s="103">
        <v>1</v>
      </c>
      <c r="G34" s="103">
        <v>1</v>
      </c>
      <c r="H34" s="103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">
      <c r="C35" s="31" t="s">
        <v>272</v>
      </c>
      <c r="D35" s="104">
        <v>1</v>
      </c>
      <c r="E35" s="104">
        <v>1.92</v>
      </c>
      <c r="F35" s="104">
        <v>1.92</v>
      </c>
      <c r="G35" s="104">
        <v>1.92</v>
      </c>
      <c r="H35" s="104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">
      <c r="C36" s="31" t="s">
        <v>3</v>
      </c>
      <c r="D36" s="104">
        <v>1</v>
      </c>
      <c r="E36" s="104">
        <v>4.66</v>
      </c>
      <c r="F36" s="104">
        <v>4.66</v>
      </c>
      <c r="G36" s="104">
        <v>4.66</v>
      </c>
      <c r="H36" s="104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">
      <c r="C37" s="31" t="s">
        <v>207</v>
      </c>
      <c r="D37" s="104">
        <v>1</v>
      </c>
      <c r="E37" s="104">
        <v>9.68</v>
      </c>
      <c r="F37" s="104">
        <v>9.68</v>
      </c>
      <c r="G37" s="104">
        <v>9.68</v>
      </c>
      <c r="H37" s="104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">
      <c r="B38" s="27" t="s">
        <v>90</v>
      </c>
      <c r="C38" s="31" t="s">
        <v>7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">
      <c r="C39" s="31" t="s">
        <v>272</v>
      </c>
      <c r="D39" s="104">
        <v>1</v>
      </c>
      <c r="E39" s="104">
        <v>1</v>
      </c>
      <c r="F39" s="104">
        <v>1</v>
      </c>
      <c r="G39" s="104">
        <v>1</v>
      </c>
      <c r="H39" s="104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">
      <c r="C40" s="31" t="s">
        <v>3</v>
      </c>
      <c r="D40" s="104">
        <v>1</v>
      </c>
      <c r="E40" s="104">
        <v>2.58</v>
      </c>
      <c r="F40" s="104">
        <v>2.58</v>
      </c>
      <c r="G40" s="104">
        <v>2.58</v>
      </c>
      <c r="H40" s="104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">
      <c r="C41" s="31" t="s">
        <v>207</v>
      </c>
      <c r="D41" s="104">
        <v>1</v>
      </c>
      <c r="E41" s="104">
        <v>9.6300000000000008</v>
      </c>
      <c r="F41" s="104">
        <v>9.6300000000000008</v>
      </c>
      <c r="G41" s="104">
        <v>9.6300000000000008</v>
      </c>
      <c r="H41" s="104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">
      <c r="B42" s="27" t="s">
        <v>1</v>
      </c>
      <c r="C42" s="31" t="s">
        <v>7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">
      <c r="C43" s="31" t="s">
        <v>272</v>
      </c>
      <c r="D43" s="104">
        <v>1</v>
      </c>
      <c r="E43" s="104">
        <v>1</v>
      </c>
      <c r="F43" s="104">
        <v>1</v>
      </c>
      <c r="G43" s="104">
        <v>1</v>
      </c>
      <c r="H43" s="104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">
      <c r="C44" s="31" t="s">
        <v>3</v>
      </c>
      <c r="D44" s="104">
        <v>1</v>
      </c>
      <c r="E44" s="104">
        <v>1</v>
      </c>
      <c r="F44" s="104">
        <v>1</v>
      </c>
      <c r="G44" s="104">
        <v>1</v>
      </c>
      <c r="H44" s="104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">
      <c r="C45" s="31" t="s">
        <v>207</v>
      </c>
      <c r="D45" s="104">
        <v>1</v>
      </c>
      <c r="E45" s="104">
        <v>1</v>
      </c>
      <c r="F45" s="104">
        <v>1</v>
      </c>
      <c r="G45" s="104">
        <v>1</v>
      </c>
      <c r="H45" s="104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">
      <c r="B46" s="27" t="s">
        <v>0</v>
      </c>
      <c r="C46" s="31" t="s">
        <v>7</v>
      </c>
      <c r="D46" s="103">
        <v>1</v>
      </c>
      <c r="E46" s="103">
        <v>1</v>
      </c>
      <c r="F46" s="103">
        <v>1</v>
      </c>
      <c r="G46" s="103">
        <v>1</v>
      </c>
      <c r="H46" s="103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">
      <c r="C47" s="31" t="s">
        <v>272</v>
      </c>
      <c r="D47" s="104">
        <v>1</v>
      </c>
      <c r="E47" s="104">
        <v>1.65</v>
      </c>
      <c r="F47" s="104">
        <v>1.65</v>
      </c>
      <c r="G47" s="104">
        <v>1.65</v>
      </c>
      <c r="H47" s="104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">
      <c r="C48" s="31" t="s">
        <v>3</v>
      </c>
      <c r="D48" s="104">
        <v>1</v>
      </c>
      <c r="E48" s="104">
        <v>2.73</v>
      </c>
      <c r="F48" s="104">
        <v>2.73</v>
      </c>
      <c r="G48" s="104">
        <v>2.73</v>
      </c>
      <c r="H48" s="104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">
      <c r="C49" s="31" t="s">
        <v>207</v>
      </c>
      <c r="D49" s="104">
        <v>1</v>
      </c>
      <c r="E49" s="104">
        <v>11.21</v>
      </c>
      <c r="F49" s="104">
        <v>11.21</v>
      </c>
      <c r="G49" s="104">
        <v>11.21</v>
      </c>
      <c r="H49" s="104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">
      <c r="B50" s="27" t="s">
        <v>99</v>
      </c>
      <c r="C50" s="31" t="s">
        <v>7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">
      <c r="C51" s="31" t="s">
        <v>272</v>
      </c>
      <c r="D51" s="104">
        <v>1</v>
      </c>
      <c r="E51" s="104">
        <v>1.65</v>
      </c>
      <c r="F51" s="104">
        <v>1.65</v>
      </c>
      <c r="G51" s="104">
        <v>1.65</v>
      </c>
      <c r="H51" s="104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">
      <c r="C52" s="31" t="s">
        <v>3</v>
      </c>
      <c r="D52" s="104">
        <v>1</v>
      </c>
      <c r="E52" s="104">
        <v>2.73</v>
      </c>
      <c r="F52" s="104">
        <v>2.73</v>
      </c>
      <c r="G52" s="104">
        <v>2.73</v>
      </c>
      <c r="H52" s="104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">
      <c r="C53" s="31" t="s">
        <v>207</v>
      </c>
      <c r="D53" s="104">
        <v>1</v>
      </c>
      <c r="E53" s="104">
        <v>11.21</v>
      </c>
      <c r="F53" s="104">
        <v>11.21</v>
      </c>
      <c r="G53" s="104">
        <v>11.21</v>
      </c>
      <c r="H53" s="104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">
      <c r="C54" s="31"/>
      <c r="D54" s="31"/>
    </row>
    <row r="55" spans="1:16" s="79" customFormat="1" x14ac:dyDescent="0.2">
      <c r="A55" s="78" t="s">
        <v>275</v>
      </c>
    </row>
    <row r="56" spans="1:16" ht="25.5" x14ac:dyDescent="0.2">
      <c r="A56" s="92" t="s">
        <v>105</v>
      </c>
      <c r="B56" s="29" t="s">
        <v>269</v>
      </c>
      <c r="C56" s="80" t="s">
        <v>266</v>
      </c>
      <c r="D56" s="82" t="s">
        <v>113</v>
      </c>
      <c r="E56" s="82" t="s">
        <v>114</v>
      </c>
      <c r="F56" s="82" t="s">
        <v>115</v>
      </c>
      <c r="G56" s="82" t="s">
        <v>116</v>
      </c>
      <c r="H56" s="93"/>
      <c r="M56" s="93"/>
      <c r="N56" s="93"/>
      <c r="O56" s="93"/>
      <c r="P56" s="93"/>
    </row>
    <row r="57" spans="1:16" x14ac:dyDescent="0.2">
      <c r="A57" s="29"/>
      <c r="B57" s="27" t="s">
        <v>81</v>
      </c>
      <c r="C57" s="31" t="s">
        <v>274</v>
      </c>
      <c r="D57" s="103">
        <v>1</v>
      </c>
      <c r="E57" s="103">
        <v>1</v>
      </c>
      <c r="F57" s="103">
        <v>1</v>
      </c>
      <c r="G57" s="103">
        <v>1</v>
      </c>
      <c r="H57" s="92"/>
      <c r="M57" s="92"/>
      <c r="N57" s="92"/>
      <c r="O57" s="92"/>
      <c r="P57" s="92"/>
    </row>
    <row r="58" spans="1:16" x14ac:dyDescent="0.2">
      <c r="C58" s="31" t="s">
        <v>267</v>
      </c>
      <c r="D58" s="104">
        <v>10.675000000000001</v>
      </c>
      <c r="E58" s="104">
        <v>10.675000000000001</v>
      </c>
      <c r="F58" s="104">
        <v>10.675000000000001</v>
      </c>
      <c r="G58" s="104">
        <v>10.675000000000001</v>
      </c>
      <c r="H58" s="92"/>
      <c r="M58" s="92"/>
      <c r="N58" s="92"/>
      <c r="O58" s="92"/>
      <c r="P58" s="92"/>
    </row>
    <row r="59" spans="1:16" x14ac:dyDescent="0.2">
      <c r="B59" s="27" t="s">
        <v>89</v>
      </c>
      <c r="C59" s="31" t="s">
        <v>274</v>
      </c>
      <c r="D59" s="103">
        <v>1</v>
      </c>
      <c r="E59" s="103">
        <v>1</v>
      </c>
      <c r="F59" s="103">
        <v>1</v>
      </c>
      <c r="G59" s="103">
        <v>1</v>
      </c>
      <c r="H59" s="92"/>
      <c r="M59" s="92"/>
      <c r="N59" s="92"/>
      <c r="O59" s="92"/>
      <c r="P59" s="92"/>
    </row>
    <row r="60" spans="1:16" x14ac:dyDescent="0.2">
      <c r="C60" s="31" t="s">
        <v>267</v>
      </c>
      <c r="D60" s="104">
        <v>10.675000000000001</v>
      </c>
      <c r="E60" s="104">
        <v>10.675000000000001</v>
      </c>
      <c r="F60" s="104">
        <v>10.675000000000001</v>
      </c>
      <c r="G60" s="104">
        <v>10.675000000000001</v>
      </c>
      <c r="H60" s="92"/>
      <c r="M60" s="92"/>
      <c r="N60" s="92"/>
      <c r="O60" s="92"/>
      <c r="P60" s="92"/>
    </row>
    <row r="61" spans="1:16" x14ac:dyDescent="0.2">
      <c r="B61" s="27" t="s">
        <v>103</v>
      </c>
      <c r="C61" s="31" t="s">
        <v>274</v>
      </c>
      <c r="D61" s="103">
        <v>1</v>
      </c>
      <c r="E61" s="103">
        <v>1</v>
      </c>
      <c r="F61" s="103">
        <v>1</v>
      </c>
      <c r="G61" s="103">
        <v>1</v>
      </c>
      <c r="H61" s="92"/>
      <c r="M61" s="92"/>
      <c r="N61" s="92"/>
      <c r="O61" s="92"/>
      <c r="P61" s="92"/>
    </row>
    <row r="62" spans="1:16" x14ac:dyDescent="0.2">
      <c r="C62" s="31" t="s">
        <v>267</v>
      </c>
      <c r="D62" s="104">
        <v>10.675000000000001</v>
      </c>
      <c r="E62" s="104">
        <v>10.675000000000001</v>
      </c>
      <c r="F62" s="104">
        <v>10.675000000000001</v>
      </c>
      <c r="G62" s="104">
        <v>10.675000000000001</v>
      </c>
      <c r="H62" s="92"/>
      <c r="M62" s="92"/>
      <c r="N62" s="92"/>
      <c r="O62" s="92"/>
      <c r="P62" s="92"/>
    </row>
    <row r="63" spans="1:16" x14ac:dyDescent="0.2">
      <c r="C63" s="31"/>
      <c r="D63" s="31"/>
    </row>
    <row r="64" spans="1:16" s="79" customFormat="1" x14ac:dyDescent="0.2">
      <c r="A64" s="78" t="s">
        <v>276</v>
      </c>
    </row>
    <row r="65" spans="1:16" ht="25.5" x14ac:dyDescent="0.2">
      <c r="A65" s="92" t="s">
        <v>123</v>
      </c>
      <c r="B65" s="29" t="s">
        <v>269</v>
      </c>
      <c r="C65" s="80" t="s">
        <v>268</v>
      </c>
      <c r="D65" s="82" t="s">
        <v>78</v>
      </c>
      <c r="E65" s="82" t="s">
        <v>74</v>
      </c>
      <c r="F65" s="82" t="s">
        <v>77</v>
      </c>
      <c r="G65" s="82" t="s">
        <v>75</v>
      </c>
      <c r="H65" s="95" t="s">
        <v>76</v>
      </c>
      <c r="I65" s="93"/>
      <c r="J65" s="93"/>
      <c r="K65" s="93"/>
      <c r="L65" s="93"/>
      <c r="M65" s="93"/>
      <c r="N65" s="93"/>
      <c r="O65" s="93"/>
      <c r="P65" s="93"/>
    </row>
    <row r="66" spans="1:16" x14ac:dyDescent="0.2">
      <c r="A66" s="96"/>
      <c r="B66" s="27" t="s">
        <v>93</v>
      </c>
      <c r="C66" s="31" t="s">
        <v>124</v>
      </c>
      <c r="D66" s="103">
        <v>1</v>
      </c>
      <c r="E66" s="103">
        <v>1</v>
      </c>
      <c r="F66" s="103">
        <v>1</v>
      </c>
      <c r="G66" s="103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">
      <c r="C67" s="31" t="s">
        <v>127</v>
      </c>
      <c r="D67" s="104">
        <v>1.35</v>
      </c>
      <c r="E67" s="104">
        <v>1</v>
      </c>
      <c r="F67" s="104">
        <v>1</v>
      </c>
      <c r="G67" s="104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">
      <c r="C68" s="31" t="s">
        <v>126</v>
      </c>
      <c r="D68" s="104">
        <v>1.35</v>
      </c>
      <c r="E68" s="104">
        <v>1</v>
      </c>
      <c r="F68" s="104">
        <v>1</v>
      </c>
      <c r="G68" s="104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">
      <c r="C69" s="31" t="s">
        <v>125</v>
      </c>
      <c r="D69" s="104">
        <v>5.4</v>
      </c>
      <c r="E69" s="104">
        <v>1</v>
      </c>
      <c r="F69" s="104">
        <v>1</v>
      </c>
      <c r="G69" s="104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">
      <c r="B70" s="27" t="s">
        <v>97</v>
      </c>
      <c r="C70" s="31" t="s">
        <v>124</v>
      </c>
      <c r="D70" s="103">
        <v>1</v>
      </c>
      <c r="E70" s="103">
        <v>1</v>
      </c>
      <c r="F70" s="103">
        <v>1</v>
      </c>
      <c r="G70" s="103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">
      <c r="C71" s="31" t="s">
        <v>127</v>
      </c>
      <c r="D71" s="104">
        <v>1.35</v>
      </c>
      <c r="E71" s="104">
        <v>1</v>
      </c>
      <c r="F71" s="104">
        <v>1</v>
      </c>
      <c r="G71" s="104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">
      <c r="C72" s="31" t="s">
        <v>126</v>
      </c>
      <c r="D72" s="104">
        <v>1.35</v>
      </c>
      <c r="E72" s="104">
        <v>1</v>
      </c>
      <c r="F72" s="104">
        <v>1</v>
      </c>
      <c r="G72" s="104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">
      <c r="C73" s="31" t="s">
        <v>125</v>
      </c>
      <c r="D73" s="104">
        <v>5.4</v>
      </c>
      <c r="E73" s="104">
        <v>1</v>
      </c>
      <c r="F73" s="104">
        <v>1</v>
      </c>
      <c r="G73" s="104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">
      <c r="B74" s="27" t="s">
        <v>95</v>
      </c>
      <c r="C74" s="31" t="s">
        <v>124</v>
      </c>
      <c r="D74" s="103">
        <v>1</v>
      </c>
      <c r="E74" s="103">
        <v>1</v>
      </c>
      <c r="F74" s="103">
        <v>1</v>
      </c>
      <c r="G74" s="103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">
      <c r="C75" s="31" t="s">
        <v>127</v>
      </c>
      <c r="D75" s="104">
        <v>1.35</v>
      </c>
      <c r="E75" s="104">
        <v>1</v>
      </c>
      <c r="F75" s="104">
        <v>1</v>
      </c>
      <c r="G75" s="104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">
      <c r="C76" s="31" t="s">
        <v>126</v>
      </c>
      <c r="D76" s="104">
        <v>1.35</v>
      </c>
      <c r="E76" s="104">
        <v>1</v>
      </c>
      <c r="F76" s="104">
        <v>1</v>
      </c>
      <c r="G76" s="104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">
      <c r="C77" s="31" t="s">
        <v>125</v>
      </c>
      <c r="D77" s="104">
        <v>5.4</v>
      </c>
      <c r="E77" s="104">
        <v>1</v>
      </c>
      <c r="F77" s="104">
        <v>1</v>
      </c>
      <c r="G77" s="104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">
      <c r="B78" s="27" t="s">
        <v>96</v>
      </c>
      <c r="C78" s="31" t="s">
        <v>124</v>
      </c>
      <c r="D78" s="103">
        <v>1</v>
      </c>
      <c r="E78" s="103">
        <v>1</v>
      </c>
      <c r="F78" s="103">
        <v>1</v>
      </c>
      <c r="G78" s="103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">
      <c r="C79" s="31" t="s">
        <v>127</v>
      </c>
      <c r="D79" s="104">
        <v>1</v>
      </c>
      <c r="E79" s="104">
        <v>1</v>
      </c>
      <c r="F79" s="104">
        <v>1</v>
      </c>
      <c r="G79" s="104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">
      <c r="C80" s="31" t="s">
        <v>126</v>
      </c>
      <c r="D80" s="104">
        <v>1</v>
      </c>
      <c r="E80" s="104">
        <v>1</v>
      </c>
      <c r="F80" s="104">
        <v>1</v>
      </c>
      <c r="G80" s="104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">
      <c r="C81" s="31" t="s">
        <v>125</v>
      </c>
      <c r="D81" s="104">
        <v>1</v>
      </c>
      <c r="E81" s="104">
        <v>1</v>
      </c>
      <c r="F81" s="104">
        <v>1</v>
      </c>
      <c r="G81" s="104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">
      <c r="B82" s="27" t="s">
        <v>84</v>
      </c>
      <c r="C82" s="31" t="s">
        <v>124</v>
      </c>
      <c r="D82" s="103">
        <v>1</v>
      </c>
      <c r="E82" s="103">
        <v>1</v>
      </c>
      <c r="F82" s="103">
        <v>1</v>
      </c>
      <c r="G82" s="103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">
      <c r="C83" s="31" t="s">
        <v>127</v>
      </c>
      <c r="D83" s="104">
        <v>1</v>
      </c>
      <c r="E83" s="104">
        <v>2.2799999999999998</v>
      </c>
      <c r="F83" s="104">
        <v>1</v>
      </c>
      <c r="G83" s="104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">
      <c r="C84" s="31" t="s">
        <v>126</v>
      </c>
      <c r="D84" s="104">
        <v>1</v>
      </c>
      <c r="E84" s="104">
        <v>4.62</v>
      </c>
      <c r="F84" s="104">
        <v>1</v>
      </c>
      <c r="G84" s="104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">
      <c r="C85" s="31" t="s">
        <v>125</v>
      </c>
      <c r="D85" s="104">
        <v>1</v>
      </c>
      <c r="E85" s="104">
        <v>10.53</v>
      </c>
      <c r="F85" s="104">
        <v>1.47</v>
      </c>
      <c r="G85" s="104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">
      <c r="B86" s="27" t="s">
        <v>102</v>
      </c>
      <c r="C86" s="31" t="s">
        <v>124</v>
      </c>
      <c r="D86" s="103">
        <v>1</v>
      </c>
      <c r="E86" s="103">
        <v>1</v>
      </c>
      <c r="F86" s="103">
        <v>1</v>
      </c>
      <c r="G86" s="103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">
      <c r="C87" s="31" t="s">
        <v>127</v>
      </c>
      <c r="D87" s="104">
        <v>1</v>
      </c>
      <c r="E87" s="104">
        <v>1.66</v>
      </c>
      <c r="F87" s="104">
        <v>1</v>
      </c>
      <c r="G87" s="104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">
      <c r="C88" s="31" t="s">
        <v>126</v>
      </c>
      <c r="D88" s="104">
        <v>1</v>
      </c>
      <c r="E88" s="104">
        <v>2.5</v>
      </c>
      <c r="F88" s="104">
        <v>1</v>
      </c>
      <c r="G88" s="104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">
      <c r="C89" s="31" t="s">
        <v>125</v>
      </c>
      <c r="D89" s="104">
        <v>1</v>
      </c>
      <c r="E89" s="104">
        <v>14.97</v>
      </c>
      <c r="F89" s="104">
        <v>1.92</v>
      </c>
      <c r="G89" s="104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">
      <c r="B90" s="27" t="s">
        <v>90</v>
      </c>
      <c r="C90" s="31" t="s">
        <v>124</v>
      </c>
      <c r="D90" s="103">
        <v>1</v>
      </c>
      <c r="E90" s="103">
        <v>1</v>
      </c>
      <c r="F90" s="103">
        <v>1</v>
      </c>
      <c r="G90" s="103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">
      <c r="C91" s="31" t="s">
        <v>127</v>
      </c>
      <c r="D91" s="104">
        <v>1</v>
      </c>
      <c r="E91" s="104">
        <v>1.48</v>
      </c>
      <c r="F91" s="104">
        <v>1</v>
      </c>
      <c r="G91" s="104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">
      <c r="C92" s="31" t="s">
        <v>126</v>
      </c>
      <c r="D92" s="104">
        <v>1</v>
      </c>
      <c r="E92" s="104">
        <v>2.84</v>
      </c>
      <c r="F92" s="104">
        <v>1</v>
      </c>
      <c r="G92" s="104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">
      <c r="C93" s="31" t="s">
        <v>125</v>
      </c>
      <c r="D93" s="104">
        <v>1</v>
      </c>
      <c r="E93" s="104">
        <v>14.4</v>
      </c>
      <c r="F93" s="104">
        <v>3.69</v>
      </c>
      <c r="G93" s="104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">
      <c r="B94" s="27" t="s">
        <v>0</v>
      </c>
      <c r="C94" s="31" t="s">
        <v>124</v>
      </c>
      <c r="D94" s="103">
        <v>1</v>
      </c>
      <c r="E94" s="103">
        <v>1</v>
      </c>
      <c r="F94" s="103">
        <v>1</v>
      </c>
      <c r="G94" s="103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">
      <c r="C95" s="31" t="s">
        <v>127</v>
      </c>
      <c r="D95" s="104">
        <v>1</v>
      </c>
      <c r="E95" s="104">
        <v>1.48</v>
      </c>
      <c r="F95" s="104">
        <v>1</v>
      </c>
      <c r="G95" s="104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">
      <c r="C96" s="31" t="s">
        <v>126</v>
      </c>
      <c r="D96" s="104">
        <v>1</v>
      </c>
      <c r="E96" s="104">
        <v>2.84</v>
      </c>
      <c r="F96" s="104">
        <v>1</v>
      </c>
      <c r="G96" s="104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">
      <c r="C97" s="31" t="s">
        <v>125</v>
      </c>
      <c r="D97" s="104">
        <v>1</v>
      </c>
      <c r="E97" s="104">
        <v>14.4</v>
      </c>
      <c r="F97" s="104">
        <v>3.69</v>
      </c>
      <c r="G97" s="104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">
      <c r="B98" s="27" t="s">
        <v>101</v>
      </c>
      <c r="C98" s="31" t="s">
        <v>124</v>
      </c>
      <c r="D98" s="103">
        <v>1</v>
      </c>
      <c r="E98" s="103">
        <v>1</v>
      </c>
      <c r="F98" s="103">
        <v>1</v>
      </c>
      <c r="G98" s="103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">
      <c r="C99" s="31" t="s">
        <v>127</v>
      </c>
      <c r="D99" s="104">
        <v>1</v>
      </c>
      <c r="E99" s="104">
        <v>1.48</v>
      </c>
      <c r="F99" s="104">
        <v>1</v>
      </c>
      <c r="G99" s="104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">
      <c r="C100" s="31" t="s">
        <v>126</v>
      </c>
      <c r="D100" s="104">
        <v>1</v>
      </c>
      <c r="E100" s="104">
        <v>2.84</v>
      </c>
      <c r="F100" s="104">
        <v>1</v>
      </c>
      <c r="G100" s="104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">
      <c r="C101" s="31" t="s">
        <v>125</v>
      </c>
      <c r="D101" s="104">
        <v>1</v>
      </c>
      <c r="E101" s="104">
        <v>14.4</v>
      </c>
      <c r="F101" s="104">
        <v>3.69</v>
      </c>
      <c r="G101" s="104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79" customFormat="1" x14ac:dyDescent="0.2">
      <c r="A103" s="78" t="s">
        <v>279</v>
      </c>
    </row>
    <row r="104" spans="1:16" ht="25.5" x14ac:dyDescent="0.2">
      <c r="A104" s="92" t="s">
        <v>84</v>
      </c>
      <c r="B104" s="96" t="s">
        <v>125</v>
      </c>
      <c r="C104" s="80" t="s">
        <v>268</v>
      </c>
      <c r="D104" s="82" t="s">
        <v>78</v>
      </c>
      <c r="E104" s="82" t="s">
        <v>74</v>
      </c>
      <c r="F104" s="82" t="s">
        <v>77</v>
      </c>
      <c r="G104" s="82" t="s">
        <v>75</v>
      </c>
      <c r="H104" s="95" t="s">
        <v>76</v>
      </c>
      <c r="I104" s="93"/>
      <c r="J104" s="93"/>
      <c r="K104" s="93"/>
      <c r="L104" s="93"/>
      <c r="M104" s="93"/>
      <c r="N104" s="93"/>
      <c r="O104" s="93"/>
      <c r="P104" s="93"/>
    </row>
    <row r="105" spans="1:16" x14ac:dyDescent="0.2">
      <c r="A105" s="29"/>
      <c r="C105" s="31" t="s">
        <v>124</v>
      </c>
      <c r="D105" s="103">
        <v>1</v>
      </c>
      <c r="E105" s="103">
        <v>1</v>
      </c>
      <c r="F105" s="103">
        <v>1</v>
      </c>
      <c r="G105" s="103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">
      <c r="C106" s="31" t="s">
        <v>127</v>
      </c>
      <c r="D106" s="104">
        <v>1.26</v>
      </c>
      <c r="E106" s="104">
        <v>1.26</v>
      </c>
      <c r="F106" s="104">
        <v>1</v>
      </c>
      <c r="G106" s="104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">
      <c r="C107" s="31" t="s">
        <v>126</v>
      </c>
      <c r="D107" s="104">
        <v>1.68</v>
      </c>
      <c r="E107" s="104">
        <v>1.68</v>
      </c>
      <c r="F107" s="104">
        <v>1</v>
      </c>
      <c r="G107" s="104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">
      <c r="C108" s="31" t="s">
        <v>125</v>
      </c>
      <c r="D108" s="104">
        <v>2.65</v>
      </c>
      <c r="E108" s="104">
        <v>2.65</v>
      </c>
      <c r="F108" s="104">
        <v>2.0699999999999998</v>
      </c>
      <c r="G108" s="104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7" customFormat="1" x14ac:dyDescent="0.2">
      <c r="A110" s="106" t="s">
        <v>234</v>
      </c>
      <c r="H110" s="106"/>
    </row>
    <row r="111" spans="1:16" x14ac:dyDescent="0.2">
      <c r="A111" s="78" t="s">
        <v>277</v>
      </c>
      <c r="B111" s="79"/>
      <c r="C111" s="79"/>
      <c r="D111" s="79"/>
      <c r="E111" s="79"/>
      <c r="F111" s="79"/>
      <c r="G111" s="79"/>
      <c r="H111" s="79"/>
    </row>
    <row r="112" spans="1:16" x14ac:dyDescent="0.2">
      <c r="A112" s="92" t="s">
        <v>229</v>
      </c>
      <c r="B112" s="41" t="s">
        <v>269</v>
      </c>
      <c r="C112" s="41" t="s">
        <v>270</v>
      </c>
      <c r="D112" s="82" t="s">
        <v>78</v>
      </c>
      <c r="E112" s="82" t="s">
        <v>74</v>
      </c>
      <c r="F112" s="82" t="s">
        <v>77</v>
      </c>
      <c r="G112" s="82" t="s">
        <v>75</v>
      </c>
      <c r="H112" s="82" t="s">
        <v>76</v>
      </c>
    </row>
    <row r="113" spans="1:8" x14ac:dyDescent="0.2">
      <c r="A113" s="29"/>
      <c r="B113" s="27" t="s">
        <v>84</v>
      </c>
      <c r="C113" s="31" t="s">
        <v>7</v>
      </c>
      <c r="D113" s="105">
        <f>D3*0.8</f>
        <v>0.8</v>
      </c>
      <c r="E113" s="105">
        <f t="shared" ref="E113:H113" si="0">E3*0.8</f>
        <v>0.8</v>
      </c>
      <c r="F113" s="105">
        <f t="shared" si="0"/>
        <v>0.8</v>
      </c>
      <c r="G113" s="105">
        <f t="shared" si="0"/>
        <v>0.8</v>
      </c>
      <c r="H113" s="105">
        <f t="shared" si="0"/>
        <v>0.8</v>
      </c>
    </row>
    <row r="114" spans="1:8" x14ac:dyDescent="0.2">
      <c r="C114" s="31" t="s">
        <v>272</v>
      </c>
      <c r="D114" s="105">
        <f t="shared" ref="D114:H114" si="1">D4*0.8</f>
        <v>0.8</v>
      </c>
      <c r="E114" s="105">
        <f t="shared" si="1"/>
        <v>1.3360000000000001</v>
      </c>
      <c r="F114" s="105">
        <f t="shared" si="1"/>
        <v>1.3360000000000001</v>
      </c>
      <c r="G114" s="105">
        <f t="shared" si="1"/>
        <v>1.3360000000000001</v>
      </c>
      <c r="H114" s="105">
        <f t="shared" si="1"/>
        <v>1.3360000000000001</v>
      </c>
    </row>
    <row r="115" spans="1:8" x14ac:dyDescent="0.2">
      <c r="C115" s="31" t="s">
        <v>273</v>
      </c>
      <c r="D115" s="105">
        <f t="shared" ref="D115:H115" si="2">D5*0.8</f>
        <v>0.8</v>
      </c>
      <c r="E115" s="105">
        <f t="shared" si="2"/>
        <v>1.9039999999999999</v>
      </c>
      <c r="F115" s="105">
        <f t="shared" si="2"/>
        <v>1.9039999999999999</v>
      </c>
      <c r="G115" s="105">
        <f t="shared" si="2"/>
        <v>1.9039999999999999</v>
      </c>
      <c r="H115" s="105">
        <f t="shared" si="2"/>
        <v>1.9039999999999999</v>
      </c>
    </row>
    <row r="116" spans="1:8" x14ac:dyDescent="0.2">
      <c r="C116" s="31" t="s">
        <v>271</v>
      </c>
      <c r="D116" s="105">
        <f t="shared" ref="D116:H116" si="3">D6*0.8</f>
        <v>0.8</v>
      </c>
      <c r="E116" s="105">
        <f t="shared" si="3"/>
        <v>5.0640000000000001</v>
      </c>
      <c r="F116" s="105">
        <f t="shared" si="3"/>
        <v>5.0640000000000001</v>
      </c>
      <c r="G116" s="105">
        <f t="shared" si="3"/>
        <v>5.0640000000000001</v>
      </c>
      <c r="H116" s="105">
        <f t="shared" si="3"/>
        <v>5.0640000000000001</v>
      </c>
    </row>
    <row r="117" spans="1:8" x14ac:dyDescent="0.2">
      <c r="B117" s="27" t="s">
        <v>102</v>
      </c>
      <c r="C117" s="31" t="s">
        <v>7</v>
      </c>
      <c r="D117" s="105">
        <f t="shared" ref="D117:H117" si="4">D7*0.8</f>
        <v>0.8</v>
      </c>
      <c r="E117" s="105">
        <f t="shared" si="4"/>
        <v>0.8</v>
      </c>
      <c r="F117" s="105">
        <f t="shared" si="4"/>
        <v>0.8</v>
      </c>
      <c r="G117" s="105">
        <f t="shared" si="4"/>
        <v>0.8</v>
      </c>
      <c r="H117" s="105">
        <f t="shared" si="4"/>
        <v>0.8</v>
      </c>
    </row>
    <row r="118" spans="1:8" x14ac:dyDescent="0.2">
      <c r="C118" s="31" t="s">
        <v>272</v>
      </c>
      <c r="D118" s="105">
        <f t="shared" ref="D118:H118" si="5">D8*0.8</f>
        <v>0.8</v>
      </c>
      <c r="E118" s="105">
        <f t="shared" si="5"/>
        <v>1.2400000000000002</v>
      </c>
      <c r="F118" s="105">
        <f t="shared" si="5"/>
        <v>1.2400000000000002</v>
      </c>
      <c r="G118" s="105">
        <f t="shared" si="5"/>
        <v>1.2400000000000002</v>
      </c>
      <c r="H118" s="105">
        <f t="shared" si="5"/>
        <v>1.2400000000000002</v>
      </c>
    </row>
    <row r="119" spans="1:8" x14ac:dyDescent="0.2">
      <c r="C119" s="31" t="s">
        <v>273</v>
      </c>
      <c r="D119" s="105">
        <f t="shared" ref="D119:H119" si="6">D9*0.8</f>
        <v>0.8</v>
      </c>
      <c r="E119" s="105">
        <f t="shared" si="6"/>
        <v>1.7440000000000002</v>
      </c>
      <c r="F119" s="105">
        <f t="shared" si="6"/>
        <v>1.7440000000000002</v>
      </c>
      <c r="G119" s="105">
        <f t="shared" si="6"/>
        <v>1.7440000000000002</v>
      </c>
      <c r="H119" s="105">
        <f t="shared" si="6"/>
        <v>1.7440000000000002</v>
      </c>
    </row>
    <row r="120" spans="1:8" x14ac:dyDescent="0.2">
      <c r="C120" s="31" t="s">
        <v>271</v>
      </c>
      <c r="D120" s="105">
        <f t="shared" ref="D120:H120" si="7">D10*0.8</f>
        <v>0.8</v>
      </c>
      <c r="E120" s="105">
        <f t="shared" si="7"/>
        <v>5.1120000000000001</v>
      </c>
      <c r="F120" s="105">
        <f t="shared" si="7"/>
        <v>5.1120000000000001</v>
      </c>
      <c r="G120" s="105">
        <f t="shared" si="7"/>
        <v>5.1120000000000001</v>
      </c>
      <c r="H120" s="105">
        <f t="shared" si="7"/>
        <v>5.1120000000000001</v>
      </c>
    </row>
    <row r="121" spans="1:8" x14ac:dyDescent="0.2">
      <c r="B121" s="27" t="s">
        <v>90</v>
      </c>
      <c r="C121" s="31" t="s">
        <v>7</v>
      </c>
      <c r="D121" s="105">
        <f t="shared" ref="D121:H121" si="8">D11*0.8</f>
        <v>0.8</v>
      </c>
      <c r="E121" s="105">
        <f t="shared" si="8"/>
        <v>0.8</v>
      </c>
      <c r="F121" s="105">
        <f t="shared" si="8"/>
        <v>0.8</v>
      </c>
      <c r="G121" s="105">
        <f t="shared" si="8"/>
        <v>0.8</v>
      </c>
      <c r="H121" s="105">
        <f t="shared" si="8"/>
        <v>0.8</v>
      </c>
    </row>
    <row r="122" spans="1:8" x14ac:dyDescent="0.2">
      <c r="C122" s="31" t="s">
        <v>272</v>
      </c>
      <c r="D122" s="105">
        <f t="shared" ref="D122:H122" si="9">D12*0.8</f>
        <v>0.8</v>
      </c>
      <c r="E122" s="105">
        <f t="shared" si="9"/>
        <v>0.8</v>
      </c>
      <c r="F122" s="105">
        <f t="shared" si="9"/>
        <v>0.8</v>
      </c>
      <c r="G122" s="105">
        <f t="shared" si="9"/>
        <v>0.8</v>
      </c>
      <c r="H122" s="105">
        <f t="shared" si="9"/>
        <v>0.8</v>
      </c>
    </row>
    <row r="123" spans="1:8" x14ac:dyDescent="0.2">
      <c r="C123" s="31" t="s">
        <v>273</v>
      </c>
      <c r="D123" s="105">
        <f t="shared" ref="D123:H123" si="10">D13*0.8</f>
        <v>0.8</v>
      </c>
      <c r="E123" s="105">
        <f t="shared" si="10"/>
        <v>2.2320000000000002</v>
      </c>
      <c r="F123" s="105">
        <f t="shared" si="10"/>
        <v>2.2320000000000002</v>
      </c>
      <c r="G123" s="105">
        <f t="shared" si="10"/>
        <v>2.2320000000000002</v>
      </c>
      <c r="H123" s="105">
        <f t="shared" si="10"/>
        <v>2.2320000000000002</v>
      </c>
    </row>
    <row r="124" spans="1:8" x14ac:dyDescent="0.2">
      <c r="C124" s="31" t="s">
        <v>271</v>
      </c>
      <c r="D124" s="105">
        <f t="shared" ref="D124:H124" si="11">D14*0.8</f>
        <v>0.8</v>
      </c>
      <c r="E124" s="105">
        <f t="shared" si="11"/>
        <v>4.8079999999999998</v>
      </c>
      <c r="F124" s="105">
        <f t="shared" si="11"/>
        <v>4.8079999999999998</v>
      </c>
      <c r="G124" s="105">
        <f t="shared" si="11"/>
        <v>4.8079999999999998</v>
      </c>
      <c r="H124" s="105">
        <f t="shared" si="11"/>
        <v>4.8079999999999998</v>
      </c>
    </row>
    <row r="125" spans="1:8" x14ac:dyDescent="0.2">
      <c r="B125" s="27" t="s">
        <v>1</v>
      </c>
      <c r="C125" s="31" t="s">
        <v>7</v>
      </c>
      <c r="D125" s="105">
        <f t="shared" ref="D125:H125" si="12">D15*0.8</f>
        <v>0.8</v>
      </c>
      <c r="E125" s="105">
        <f t="shared" si="12"/>
        <v>0.8</v>
      </c>
      <c r="F125" s="105">
        <f t="shared" si="12"/>
        <v>0.8</v>
      </c>
      <c r="G125" s="105">
        <f t="shared" si="12"/>
        <v>0.8</v>
      </c>
      <c r="H125" s="105">
        <f t="shared" si="12"/>
        <v>0.8</v>
      </c>
    </row>
    <row r="126" spans="1:8" x14ac:dyDescent="0.2">
      <c r="C126" s="31" t="s">
        <v>272</v>
      </c>
      <c r="D126" s="105">
        <f t="shared" ref="D126:H126" si="13">D16*0.8</f>
        <v>0.8</v>
      </c>
      <c r="E126" s="105">
        <f t="shared" si="13"/>
        <v>0.8</v>
      </c>
      <c r="F126" s="105">
        <f t="shared" si="13"/>
        <v>0.8</v>
      </c>
      <c r="G126" s="105">
        <f t="shared" si="13"/>
        <v>0.8</v>
      </c>
      <c r="H126" s="105">
        <f t="shared" si="13"/>
        <v>0.8</v>
      </c>
    </row>
    <row r="127" spans="1:8" x14ac:dyDescent="0.2">
      <c r="C127" s="31" t="s">
        <v>273</v>
      </c>
      <c r="D127" s="105">
        <f t="shared" ref="D127:H127" si="14">D17*0.8</f>
        <v>0.8</v>
      </c>
      <c r="E127" s="105">
        <f t="shared" si="14"/>
        <v>0.8</v>
      </c>
      <c r="F127" s="105">
        <f t="shared" si="14"/>
        <v>0.8</v>
      </c>
      <c r="G127" s="105">
        <f t="shared" si="14"/>
        <v>0.8</v>
      </c>
      <c r="H127" s="105">
        <f t="shared" si="14"/>
        <v>0.8</v>
      </c>
    </row>
    <row r="128" spans="1:8" x14ac:dyDescent="0.2">
      <c r="C128" s="31" t="s">
        <v>271</v>
      </c>
      <c r="D128" s="105">
        <f t="shared" ref="D128:H128" si="15">D18*0.8</f>
        <v>0.8</v>
      </c>
      <c r="E128" s="105">
        <f t="shared" si="15"/>
        <v>0.8</v>
      </c>
      <c r="F128" s="105">
        <f t="shared" si="15"/>
        <v>0.8</v>
      </c>
      <c r="G128" s="105">
        <f t="shared" si="15"/>
        <v>0.8</v>
      </c>
      <c r="H128" s="105">
        <f t="shared" si="15"/>
        <v>0.8</v>
      </c>
    </row>
    <row r="129" spans="1:8" x14ac:dyDescent="0.2">
      <c r="B129" s="27" t="s">
        <v>0</v>
      </c>
      <c r="C129" s="31" t="s">
        <v>7</v>
      </c>
      <c r="D129" s="105">
        <f t="shared" ref="D129:H129" si="16">D19*0.8</f>
        <v>0.8</v>
      </c>
      <c r="E129" s="105">
        <f t="shared" si="16"/>
        <v>0.8</v>
      </c>
      <c r="F129" s="105">
        <f t="shared" si="16"/>
        <v>0.8</v>
      </c>
      <c r="G129" s="105">
        <f t="shared" si="16"/>
        <v>0.8</v>
      </c>
      <c r="H129" s="105">
        <f t="shared" si="16"/>
        <v>0.8</v>
      </c>
    </row>
    <row r="130" spans="1:8" x14ac:dyDescent="0.2">
      <c r="C130" s="31" t="s">
        <v>272</v>
      </c>
      <c r="D130" s="105">
        <f t="shared" ref="D130:H130" si="17">D20*0.8</f>
        <v>0.8</v>
      </c>
      <c r="E130" s="105">
        <f t="shared" si="17"/>
        <v>0.8</v>
      </c>
      <c r="F130" s="105">
        <f t="shared" si="17"/>
        <v>0.8</v>
      </c>
      <c r="G130" s="105">
        <f t="shared" si="17"/>
        <v>0.8</v>
      </c>
      <c r="H130" s="105">
        <f t="shared" si="17"/>
        <v>0.8</v>
      </c>
    </row>
    <row r="131" spans="1:8" x14ac:dyDescent="0.2">
      <c r="C131" s="31" t="s">
        <v>273</v>
      </c>
      <c r="D131" s="105">
        <f t="shared" ref="D131:H131" si="18">D21*0.8</f>
        <v>0.8</v>
      </c>
      <c r="E131" s="105">
        <f t="shared" si="18"/>
        <v>1.4880000000000002</v>
      </c>
      <c r="F131" s="105">
        <f t="shared" si="18"/>
        <v>1.4880000000000002</v>
      </c>
      <c r="G131" s="105">
        <f t="shared" si="18"/>
        <v>1.4880000000000002</v>
      </c>
      <c r="H131" s="105">
        <f t="shared" si="18"/>
        <v>1.4880000000000002</v>
      </c>
    </row>
    <row r="132" spans="1:8" x14ac:dyDescent="0.2">
      <c r="C132" s="31" t="s">
        <v>271</v>
      </c>
      <c r="D132" s="105">
        <f t="shared" ref="D132:H132" si="19">D22*0.8</f>
        <v>0.8</v>
      </c>
      <c r="E132" s="105">
        <f t="shared" si="19"/>
        <v>2.4079999999999999</v>
      </c>
      <c r="F132" s="105">
        <f t="shared" si="19"/>
        <v>2.4079999999999999</v>
      </c>
      <c r="G132" s="105">
        <f t="shared" si="19"/>
        <v>2.4079999999999999</v>
      </c>
      <c r="H132" s="105">
        <f t="shared" si="19"/>
        <v>2.4079999999999999</v>
      </c>
    </row>
    <row r="133" spans="1:8" x14ac:dyDescent="0.2">
      <c r="B133" s="27" t="s">
        <v>99</v>
      </c>
      <c r="C133" s="31" t="s">
        <v>7</v>
      </c>
      <c r="D133" s="105">
        <f t="shared" ref="D133:H133" si="20">D23*0.8</f>
        <v>0.8</v>
      </c>
      <c r="E133" s="105">
        <f t="shared" si="20"/>
        <v>0.8</v>
      </c>
      <c r="F133" s="105">
        <f t="shared" si="20"/>
        <v>0.8</v>
      </c>
      <c r="G133" s="105">
        <f t="shared" si="20"/>
        <v>0.8</v>
      </c>
      <c r="H133" s="105">
        <f t="shared" si="20"/>
        <v>0.8</v>
      </c>
    </row>
    <row r="134" spans="1:8" x14ac:dyDescent="0.2">
      <c r="C134" s="31" t="s">
        <v>272</v>
      </c>
      <c r="D134" s="105">
        <f t="shared" ref="D134:H134" si="21">D24*0.8</f>
        <v>0.8</v>
      </c>
      <c r="E134" s="105">
        <f t="shared" si="21"/>
        <v>0.8</v>
      </c>
      <c r="F134" s="105">
        <f t="shared" si="21"/>
        <v>0.8</v>
      </c>
      <c r="G134" s="105">
        <f t="shared" si="21"/>
        <v>0.8</v>
      </c>
      <c r="H134" s="105">
        <f t="shared" si="21"/>
        <v>0.8</v>
      </c>
    </row>
    <row r="135" spans="1:8" x14ac:dyDescent="0.2">
      <c r="C135" s="31" t="s">
        <v>273</v>
      </c>
      <c r="D135" s="105">
        <f t="shared" ref="D135:H135" si="22">D25*0.8</f>
        <v>0.8</v>
      </c>
      <c r="E135" s="105">
        <f t="shared" si="22"/>
        <v>1.4880000000000002</v>
      </c>
      <c r="F135" s="105">
        <f t="shared" si="22"/>
        <v>1.4880000000000002</v>
      </c>
      <c r="G135" s="105">
        <f t="shared" si="22"/>
        <v>1.4880000000000002</v>
      </c>
      <c r="H135" s="105">
        <f t="shared" si="22"/>
        <v>1.4880000000000002</v>
      </c>
    </row>
    <row r="136" spans="1:8" x14ac:dyDescent="0.2">
      <c r="C136" s="31" t="s">
        <v>271</v>
      </c>
      <c r="D136" s="105">
        <f t="shared" ref="D136:H136" si="23">D26*0.8</f>
        <v>0.8</v>
      </c>
      <c r="E136" s="105">
        <f t="shared" si="23"/>
        <v>2.4079999999999999</v>
      </c>
      <c r="F136" s="105">
        <f t="shared" si="23"/>
        <v>2.4079999999999999</v>
      </c>
      <c r="G136" s="105">
        <f t="shared" si="23"/>
        <v>2.4079999999999999</v>
      </c>
      <c r="H136" s="105">
        <f t="shared" si="23"/>
        <v>2.4079999999999999</v>
      </c>
    </row>
    <row r="138" spans="1:8" x14ac:dyDescent="0.2">
      <c r="A138" s="78" t="s">
        <v>278</v>
      </c>
      <c r="B138" s="79"/>
      <c r="C138" s="79"/>
      <c r="D138" s="79"/>
      <c r="E138" s="79"/>
      <c r="F138" s="79"/>
      <c r="G138" s="79"/>
      <c r="H138" s="79"/>
    </row>
    <row r="139" spans="1:8" x14ac:dyDescent="0.2">
      <c r="A139" s="92" t="s">
        <v>281</v>
      </c>
      <c r="B139" s="29" t="s">
        <v>269</v>
      </c>
      <c r="C139" s="29" t="s">
        <v>280</v>
      </c>
      <c r="D139" s="82" t="s">
        <v>78</v>
      </c>
      <c r="E139" s="82" t="s">
        <v>74</v>
      </c>
      <c r="F139" s="82" t="s">
        <v>77</v>
      </c>
      <c r="G139" s="82" t="s">
        <v>75</v>
      </c>
      <c r="H139" s="82" t="s">
        <v>76</v>
      </c>
    </row>
    <row r="140" spans="1:8" x14ac:dyDescent="0.2">
      <c r="A140" s="29"/>
      <c r="B140" s="27" t="s">
        <v>84</v>
      </c>
      <c r="C140" s="31" t="s">
        <v>7</v>
      </c>
      <c r="D140" s="105">
        <f>D30*0.7</f>
        <v>0.7</v>
      </c>
      <c r="E140" s="105">
        <f t="shared" ref="E140:H140" si="24">E30*0.7</f>
        <v>0.7</v>
      </c>
      <c r="F140" s="105">
        <f t="shared" si="24"/>
        <v>0.7</v>
      </c>
      <c r="G140" s="105">
        <f t="shared" si="24"/>
        <v>0.7</v>
      </c>
      <c r="H140" s="105">
        <f t="shared" si="24"/>
        <v>0.7</v>
      </c>
    </row>
    <row r="141" spans="1:8" x14ac:dyDescent="0.2">
      <c r="C141" s="31" t="s">
        <v>272</v>
      </c>
      <c r="D141" s="105">
        <f t="shared" ref="D141:H141" si="25">D31*0.7</f>
        <v>0.7</v>
      </c>
      <c r="E141" s="105">
        <f t="shared" si="25"/>
        <v>1.1199999999999999</v>
      </c>
      <c r="F141" s="105">
        <f t="shared" si="25"/>
        <v>1.1199999999999999</v>
      </c>
      <c r="G141" s="105">
        <f t="shared" si="25"/>
        <v>1.1199999999999999</v>
      </c>
      <c r="H141" s="105">
        <f t="shared" si="25"/>
        <v>1.1199999999999999</v>
      </c>
    </row>
    <row r="142" spans="1:8" x14ac:dyDescent="0.2">
      <c r="C142" s="31" t="s">
        <v>3</v>
      </c>
      <c r="D142" s="105">
        <f t="shared" ref="D142:H142" si="26">D32*0.7</f>
        <v>0.7</v>
      </c>
      <c r="E142" s="105">
        <f t="shared" si="26"/>
        <v>2.387</v>
      </c>
      <c r="F142" s="105">
        <f t="shared" si="26"/>
        <v>2.387</v>
      </c>
      <c r="G142" s="105">
        <f t="shared" si="26"/>
        <v>2.387</v>
      </c>
      <c r="H142" s="105">
        <f t="shared" si="26"/>
        <v>2.387</v>
      </c>
    </row>
    <row r="143" spans="1:8" x14ac:dyDescent="0.2">
      <c r="C143" s="31" t="s">
        <v>207</v>
      </c>
      <c r="D143" s="105">
        <f t="shared" ref="D143:H143" si="27">D33*0.7</f>
        <v>0.7</v>
      </c>
      <c r="E143" s="105">
        <f t="shared" si="27"/>
        <v>8.6310000000000002</v>
      </c>
      <c r="F143" s="105">
        <f t="shared" si="27"/>
        <v>8.6310000000000002</v>
      </c>
      <c r="G143" s="105">
        <f t="shared" si="27"/>
        <v>8.6310000000000002</v>
      </c>
      <c r="H143" s="105">
        <f t="shared" si="27"/>
        <v>8.6310000000000002</v>
      </c>
    </row>
    <row r="144" spans="1:8" x14ac:dyDescent="0.2">
      <c r="B144" s="27" t="s">
        <v>102</v>
      </c>
      <c r="C144" s="31" t="s">
        <v>7</v>
      </c>
      <c r="D144" s="105">
        <f t="shared" ref="D144:H144" si="28">D34*0.7</f>
        <v>0.7</v>
      </c>
      <c r="E144" s="105">
        <f t="shared" si="28"/>
        <v>0.7</v>
      </c>
      <c r="F144" s="105">
        <f t="shared" si="28"/>
        <v>0.7</v>
      </c>
      <c r="G144" s="105">
        <f t="shared" si="28"/>
        <v>0.7</v>
      </c>
      <c r="H144" s="105">
        <f t="shared" si="28"/>
        <v>0.7</v>
      </c>
    </row>
    <row r="145" spans="2:8" x14ac:dyDescent="0.2">
      <c r="C145" s="31" t="s">
        <v>272</v>
      </c>
      <c r="D145" s="105">
        <f t="shared" ref="D145:H145" si="29">D35*0.7</f>
        <v>0.7</v>
      </c>
      <c r="E145" s="105">
        <f t="shared" si="29"/>
        <v>1.3439999999999999</v>
      </c>
      <c r="F145" s="105">
        <f t="shared" si="29"/>
        <v>1.3439999999999999</v>
      </c>
      <c r="G145" s="105">
        <f t="shared" si="29"/>
        <v>1.3439999999999999</v>
      </c>
      <c r="H145" s="105">
        <f t="shared" si="29"/>
        <v>1.3439999999999999</v>
      </c>
    </row>
    <row r="146" spans="2:8" x14ac:dyDescent="0.2">
      <c r="C146" s="31" t="s">
        <v>3</v>
      </c>
      <c r="D146" s="105">
        <f t="shared" ref="D146:H146" si="30">D36*0.7</f>
        <v>0.7</v>
      </c>
      <c r="E146" s="105">
        <f t="shared" si="30"/>
        <v>3.262</v>
      </c>
      <c r="F146" s="105">
        <f t="shared" si="30"/>
        <v>3.262</v>
      </c>
      <c r="G146" s="105">
        <f t="shared" si="30"/>
        <v>3.262</v>
      </c>
      <c r="H146" s="105">
        <f t="shared" si="30"/>
        <v>3.262</v>
      </c>
    </row>
    <row r="147" spans="2:8" x14ac:dyDescent="0.2">
      <c r="C147" s="31" t="s">
        <v>207</v>
      </c>
      <c r="D147" s="105">
        <f t="shared" ref="D147:H147" si="31">D37*0.7</f>
        <v>0.7</v>
      </c>
      <c r="E147" s="105">
        <f t="shared" si="31"/>
        <v>6.7759999999999998</v>
      </c>
      <c r="F147" s="105">
        <f t="shared" si="31"/>
        <v>6.7759999999999998</v>
      </c>
      <c r="G147" s="105">
        <f t="shared" si="31"/>
        <v>6.7759999999999998</v>
      </c>
      <c r="H147" s="105">
        <f t="shared" si="31"/>
        <v>6.7759999999999998</v>
      </c>
    </row>
    <row r="148" spans="2:8" x14ac:dyDescent="0.2">
      <c r="B148" s="27" t="s">
        <v>90</v>
      </c>
      <c r="C148" s="31" t="s">
        <v>7</v>
      </c>
      <c r="D148" s="105">
        <f t="shared" ref="D148:H148" si="32">D38*0.7</f>
        <v>0.7</v>
      </c>
      <c r="E148" s="105">
        <f t="shared" si="32"/>
        <v>0.7</v>
      </c>
      <c r="F148" s="105">
        <f t="shared" si="32"/>
        <v>0.7</v>
      </c>
      <c r="G148" s="105">
        <f t="shared" si="32"/>
        <v>0.7</v>
      </c>
      <c r="H148" s="105">
        <f t="shared" si="32"/>
        <v>0.7</v>
      </c>
    </row>
    <row r="149" spans="2:8" x14ac:dyDescent="0.2">
      <c r="C149" s="31" t="s">
        <v>272</v>
      </c>
      <c r="D149" s="105">
        <f t="shared" ref="D149:H149" si="33">D39*0.7</f>
        <v>0.7</v>
      </c>
      <c r="E149" s="105">
        <f t="shared" si="33"/>
        <v>0.7</v>
      </c>
      <c r="F149" s="105">
        <f t="shared" si="33"/>
        <v>0.7</v>
      </c>
      <c r="G149" s="105">
        <f t="shared" si="33"/>
        <v>0.7</v>
      </c>
      <c r="H149" s="105">
        <f t="shared" si="33"/>
        <v>0.7</v>
      </c>
    </row>
    <row r="150" spans="2:8" x14ac:dyDescent="0.2">
      <c r="C150" s="31" t="s">
        <v>3</v>
      </c>
      <c r="D150" s="105">
        <f t="shared" ref="D150:H150" si="34">D40*0.7</f>
        <v>0.7</v>
      </c>
      <c r="E150" s="105">
        <f t="shared" si="34"/>
        <v>1.8059999999999998</v>
      </c>
      <c r="F150" s="105">
        <f t="shared" si="34"/>
        <v>1.8059999999999998</v>
      </c>
      <c r="G150" s="105">
        <f t="shared" si="34"/>
        <v>1.8059999999999998</v>
      </c>
      <c r="H150" s="105">
        <f t="shared" si="34"/>
        <v>1.8059999999999998</v>
      </c>
    </row>
    <row r="151" spans="2:8" x14ac:dyDescent="0.2">
      <c r="C151" s="31" t="s">
        <v>207</v>
      </c>
      <c r="D151" s="105">
        <f t="shared" ref="D151:H151" si="35">D41*0.7</f>
        <v>0.7</v>
      </c>
      <c r="E151" s="105">
        <f t="shared" si="35"/>
        <v>6.7410000000000005</v>
      </c>
      <c r="F151" s="105">
        <f t="shared" si="35"/>
        <v>6.7410000000000005</v>
      </c>
      <c r="G151" s="105">
        <f t="shared" si="35"/>
        <v>6.7410000000000005</v>
      </c>
      <c r="H151" s="105">
        <f t="shared" si="35"/>
        <v>6.7410000000000005</v>
      </c>
    </row>
    <row r="152" spans="2:8" x14ac:dyDescent="0.2">
      <c r="B152" s="27" t="s">
        <v>1</v>
      </c>
      <c r="C152" s="31" t="s">
        <v>7</v>
      </c>
      <c r="D152" s="105">
        <f t="shared" ref="D152:H152" si="36">D42*0.7</f>
        <v>0.7</v>
      </c>
      <c r="E152" s="105">
        <f t="shared" si="36"/>
        <v>0.7</v>
      </c>
      <c r="F152" s="105">
        <f t="shared" si="36"/>
        <v>0.7</v>
      </c>
      <c r="G152" s="105">
        <f t="shared" si="36"/>
        <v>0.7</v>
      </c>
      <c r="H152" s="105">
        <f t="shared" si="36"/>
        <v>0.7</v>
      </c>
    </row>
    <row r="153" spans="2:8" x14ac:dyDescent="0.2">
      <c r="C153" s="31" t="s">
        <v>272</v>
      </c>
      <c r="D153" s="105">
        <f t="shared" ref="D153:H153" si="37">D43*0.7</f>
        <v>0.7</v>
      </c>
      <c r="E153" s="105">
        <f t="shared" si="37"/>
        <v>0.7</v>
      </c>
      <c r="F153" s="105">
        <f t="shared" si="37"/>
        <v>0.7</v>
      </c>
      <c r="G153" s="105">
        <f t="shared" si="37"/>
        <v>0.7</v>
      </c>
      <c r="H153" s="105">
        <f t="shared" si="37"/>
        <v>0.7</v>
      </c>
    </row>
    <row r="154" spans="2:8" x14ac:dyDescent="0.2">
      <c r="C154" s="31" t="s">
        <v>3</v>
      </c>
      <c r="D154" s="105">
        <f t="shared" ref="D154:H154" si="38">D44*0.7</f>
        <v>0.7</v>
      </c>
      <c r="E154" s="105">
        <f t="shared" si="38"/>
        <v>0.7</v>
      </c>
      <c r="F154" s="105">
        <f t="shared" si="38"/>
        <v>0.7</v>
      </c>
      <c r="G154" s="105">
        <f t="shared" si="38"/>
        <v>0.7</v>
      </c>
      <c r="H154" s="105">
        <f t="shared" si="38"/>
        <v>0.7</v>
      </c>
    </row>
    <row r="155" spans="2:8" x14ac:dyDescent="0.2">
      <c r="C155" s="31" t="s">
        <v>207</v>
      </c>
      <c r="D155" s="105">
        <f t="shared" ref="D155:H155" si="39">D45*0.7</f>
        <v>0.7</v>
      </c>
      <c r="E155" s="105">
        <f t="shared" si="39"/>
        <v>0.7</v>
      </c>
      <c r="F155" s="105">
        <f t="shared" si="39"/>
        <v>0.7</v>
      </c>
      <c r="G155" s="105">
        <f t="shared" si="39"/>
        <v>0.7</v>
      </c>
      <c r="H155" s="105">
        <f t="shared" si="39"/>
        <v>0.7</v>
      </c>
    </row>
    <row r="156" spans="2:8" x14ac:dyDescent="0.2">
      <c r="B156" s="27" t="s">
        <v>0</v>
      </c>
      <c r="C156" s="31" t="s">
        <v>7</v>
      </c>
      <c r="D156" s="105">
        <f t="shared" ref="D156:H156" si="40">D46*0.7</f>
        <v>0.7</v>
      </c>
      <c r="E156" s="105">
        <f t="shared" si="40"/>
        <v>0.7</v>
      </c>
      <c r="F156" s="105">
        <f t="shared" si="40"/>
        <v>0.7</v>
      </c>
      <c r="G156" s="105">
        <f t="shared" si="40"/>
        <v>0.7</v>
      </c>
      <c r="H156" s="105">
        <f t="shared" si="40"/>
        <v>0.7</v>
      </c>
    </row>
    <row r="157" spans="2:8" x14ac:dyDescent="0.2">
      <c r="C157" s="31" t="s">
        <v>272</v>
      </c>
      <c r="D157" s="105">
        <f t="shared" ref="D157:H157" si="41">D47*0.7</f>
        <v>0.7</v>
      </c>
      <c r="E157" s="105">
        <f t="shared" si="41"/>
        <v>1.1549999999999998</v>
      </c>
      <c r="F157" s="105">
        <f t="shared" si="41"/>
        <v>1.1549999999999998</v>
      </c>
      <c r="G157" s="105">
        <f t="shared" si="41"/>
        <v>1.1549999999999998</v>
      </c>
      <c r="H157" s="105">
        <f t="shared" si="41"/>
        <v>1.1549999999999998</v>
      </c>
    </row>
    <row r="158" spans="2:8" x14ac:dyDescent="0.2">
      <c r="C158" s="31" t="s">
        <v>3</v>
      </c>
      <c r="D158" s="105">
        <f t="shared" ref="D158:H158" si="42">D48*0.7</f>
        <v>0.7</v>
      </c>
      <c r="E158" s="105">
        <f t="shared" si="42"/>
        <v>1.9109999999999998</v>
      </c>
      <c r="F158" s="105">
        <f t="shared" si="42"/>
        <v>1.9109999999999998</v>
      </c>
      <c r="G158" s="105">
        <f t="shared" si="42"/>
        <v>1.9109999999999998</v>
      </c>
      <c r="H158" s="105">
        <f t="shared" si="42"/>
        <v>1.9109999999999998</v>
      </c>
    </row>
    <row r="159" spans="2:8" x14ac:dyDescent="0.2">
      <c r="C159" s="31" t="s">
        <v>207</v>
      </c>
      <c r="D159" s="105">
        <f t="shared" ref="D159:H159" si="43">D49*0.7</f>
        <v>0.7</v>
      </c>
      <c r="E159" s="105">
        <f t="shared" si="43"/>
        <v>7.8470000000000004</v>
      </c>
      <c r="F159" s="105">
        <f t="shared" si="43"/>
        <v>7.8470000000000004</v>
      </c>
      <c r="G159" s="105">
        <f t="shared" si="43"/>
        <v>7.8470000000000004</v>
      </c>
      <c r="H159" s="105">
        <f t="shared" si="43"/>
        <v>7.8470000000000004</v>
      </c>
    </row>
    <row r="160" spans="2:8" x14ac:dyDescent="0.2">
      <c r="B160" s="27" t="s">
        <v>99</v>
      </c>
      <c r="C160" s="31" t="s">
        <v>7</v>
      </c>
      <c r="D160" s="105">
        <f t="shared" ref="D160:H160" si="44">D50*0.7</f>
        <v>0.7</v>
      </c>
      <c r="E160" s="105">
        <f t="shared" si="44"/>
        <v>0.7</v>
      </c>
      <c r="F160" s="105">
        <f t="shared" si="44"/>
        <v>0.7</v>
      </c>
      <c r="G160" s="105">
        <f t="shared" si="44"/>
        <v>0.7</v>
      </c>
      <c r="H160" s="105">
        <f t="shared" si="44"/>
        <v>0.7</v>
      </c>
    </row>
    <row r="161" spans="1:8" x14ac:dyDescent="0.2">
      <c r="C161" s="31" t="s">
        <v>272</v>
      </c>
      <c r="D161" s="105">
        <f t="shared" ref="D161:H161" si="45">D51*0.7</f>
        <v>0.7</v>
      </c>
      <c r="E161" s="105">
        <f t="shared" si="45"/>
        <v>1.1549999999999998</v>
      </c>
      <c r="F161" s="105">
        <f t="shared" si="45"/>
        <v>1.1549999999999998</v>
      </c>
      <c r="G161" s="105">
        <f t="shared" si="45"/>
        <v>1.1549999999999998</v>
      </c>
      <c r="H161" s="105">
        <f t="shared" si="45"/>
        <v>1.1549999999999998</v>
      </c>
    </row>
    <row r="162" spans="1:8" x14ac:dyDescent="0.2">
      <c r="C162" s="31" t="s">
        <v>3</v>
      </c>
      <c r="D162" s="105">
        <f t="shared" ref="D162:H162" si="46">D52*0.7</f>
        <v>0.7</v>
      </c>
      <c r="E162" s="105">
        <f t="shared" si="46"/>
        <v>1.9109999999999998</v>
      </c>
      <c r="F162" s="105">
        <f t="shared" si="46"/>
        <v>1.9109999999999998</v>
      </c>
      <c r="G162" s="105">
        <f t="shared" si="46"/>
        <v>1.9109999999999998</v>
      </c>
      <c r="H162" s="105">
        <f t="shared" si="46"/>
        <v>1.9109999999999998</v>
      </c>
    </row>
    <row r="163" spans="1:8" x14ac:dyDescent="0.2">
      <c r="C163" s="31" t="s">
        <v>207</v>
      </c>
      <c r="D163" s="105">
        <f t="shared" ref="D163:H163" si="47">D53*0.7</f>
        <v>0.7</v>
      </c>
      <c r="E163" s="105">
        <f t="shared" si="47"/>
        <v>7.8470000000000004</v>
      </c>
      <c r="F163" s="105">
        <f t="shared" si="47"/>
        <v>7.8470000000000004</v>
      </c>
      <c r="G163" s="105">
        <f t="shared" si="47"/>
        <v>7.8470000000000004</v>
      </c>
      <c r="H163" s="105">
        <f t="shared" si="47"/>
        <v>7.8470000000000004</v>
      </c>
    </row>
    <row r="164" spans="1:8" x14ac:dyDescent="0.2">
      <c r="C164" s="31"/>
      <c r="D164" s="31"/>
    </row>
    <row r="165" spans="1:8" x14ac:dyDescent="0.2">
      <c r="A165" s="78" t="s">
        <v>275</v>
      </c>
      <c r="B165" s="79"/>
      <c r="C165" s="79"/>
      <c r="D165" s="79"/>
      <c r="E165" s="79"/>
      <c r="F165" s="79"/>
      <c r="G165" s="79"/>
      <c r="H165" s="79"/>
    </row>
    <row r="166" spans="1:8" ht="25.5" x14ac:dyDescent="0.2">
      <c r="A166" s="92" t="s">
        <v>105</v>
      </c>
      <c r="B166" s="29" t="s">
        <v>269</v>
      </c>
      <c r="C166" s="80" t="s">
        <v>266</v>
      </c>
      <c r="D166" s="82" t="s">
        <v>113</v>
      </c>
      <c r="E166" s="82" t="s">
        <v>114</v>
      </c>
      <c r="F166" s="82" t="s">
        <v>115</v>
      </c>
      <c r="G166" s="82" t="s">
        <v>116</v>
      </c>
      <c r="H166" s="93"/>
    </row>
    <row r="167" spans="1:8" x14ac:dyDescent="0.2">
      <c r="A167" s="29"/>
      <c r="B167" s="27" t="s">
        <v>81</v>
      </c>
      <c r="C167" s="31" t="s">
        <v>274</v>
      </c>
      <c r="D167" s="105">
        <f>D57*0.7</f>
        <v>0.7</v>
      </c>
      <c r="E167" s="105">
        <f t="shared" ref="E167:G167" si="48">E57*0.7</f>
        <v>0.7</v>
      </c>
      <c r="F167" s="105">
        <f t="shared" si="48"/>
        <v>0.7</v>
      </c>
      <c r="G167" s="105">
        <f t="shared" si="48"/>
        <v>0.7</v>
      </c>
      <c r="H167" s="92"/>
    </row>
    <row r="168" spans="1:8" x14ac:dyDescent="0.2">
      <c r="C168" s="31" t="s">
        <v>267</v>
      </c>
      <c r="D168" s="105">
        <f t="shared" ref="D168:G168" si="49">D58*0.7</f>
        <v>7.4725000000000001</v>
      </c>
      <c r="E168" s="105">
        <f t="shared" si="49"/>
        <v>7.4725000000000001</v>
      </c>
      <c r="F168" s="105">
        <f t="shared" si="49"/>
        <v>7.4725000000000001</v>
      </c>
      <c r="G168" s="105">
        <f t="shared" si="49"/>
        <v>7.4725000000000001</v>
      </c>
      <c r="H168" s="92"/>
    </row>
    <row r="169" spans="1:8" x14ac:dyDescent="0.2">
      <c r="B169" s="27" t="s">
        <v>89</v>
      </c>
      <c r="C169" s="31" t="s">
        <v>274</v>
      </c>
      <c r="D169" s="105">
        <f t="shared" ref="D169:G169" si="50">D59*0.7</f>
        <v>0.7</v>
      </c>
      <c r="E169" s="105">
        <f t="shared" si="50"/>
        <v>0.7</v>
      </c>
      <c r="F169" s="105">
        <f t="shared" si="50"/>
        <v>0.7</v>
      </c>
      <c r="G169" s="105">
        <f t="shared" si="50"/>
        <v>0.7</v>
      </c>
      <c r="H169" s="92"/>
    </row>
    <row r="170" spans="1:8" x14ac:dyDescent="0.2">
      <c r="C170" s="31" t="s">
        <v>267</v>
      </c>
      <c r="D170" s="105">
        <f t="shared" ref="D170:G170" si="51">D60*0.7</f>
        <v>7.4725000000000001</v>
      </c>
      <c r="E170" s="105">
        <f t="shared" si="51"/>
        <v>7.4725000000000001</v>
      </c>
      <c r="F170" s="105">
        <f t="shared" si="51"/>
        <v>7.4725000000000001</v>
      </c>
      <c r="G170" s="105">
        <f t="shared" si="51"/>
        <v>7.4725000000000001</v>
      </c>
      <c r="H170" s="92"/>
    </row>
    <row r="171" spans="1:8" x14ac:dyDescent="0.2">
      <c r="B171" s="27" t="s">
        <v>103</v>
      </c>
      <c r="C171" s="31" t="s">
        <v>274</v>
      </c>
      <c r="D171" s="105">
        <f t="shared" ref="D171:G171" si="52">D61*0.7</f>
        <v>0.7</v>
      </c>
      <c r="E171" s="105">
        <f t="shared" si="52"/>
        <v>0.7</v>
      </c>
      <c r="F171" s="105">
        <f t="shared" si="52"/>
        <v>0.7</v>
      </c>
      <c r="G171" s="105">
        <f t="shared" si="52"/>
        <v>0.7</v>
      </c>
      <c r="H171" s="92"/>
    </row>
    <row r="172" spans="1:8" x14ac:dyDescent="0.2">
      <c r="C172" s="31" t="s">
        <v>267</v>
      </c>
      <c r="D172" s="105">
        <f t="shared" ref="D172:G172" si="53">D62*0.7</f>
        <v>7.4725000000000001</v>
      </c>
      <c r="E172" s="105">
        <f t="shared" si="53"/>
        <v>7.4725000000000001</v>
      </c>
      <c r="F172" s="105">
        <f t="shared" si="53"/>
        <v>7.4725000000000001</v>
      </c>
      <c r="G172" s="105">
        <f t="shared" si="53"/>
        <v>7.4725000000000001</v>
      </c>
      <c r="H172" s="92"/>
    </row>
    <row r="173" spans="1:8" x14ac:dyDescent="0.2">
      <c r="C173" s="31"/>
      <c r="D173" s="31"/>
    </row>
    <row r="174" spans="1:8" x14ac:dyDescent="0.2">
      <c r="A174" s="78" t="s">
        <v>276</v>
      </c>
      <c r="B174" s="79"/>
      <c r="C174" s="79"/>
      <c r="D174" s="79"/>
      <c r="E174" s="79"/>
      <c r="F174" s="79"/>
      <c r="G174" s="79"/>
      <c r="H174" s="79"/>
    </row>
    <row r="175" spans="1:8" ht="25.5" x14ac:dyDescent="0.2">
      <c r="A175" s="92" t="s">
        <v>123</v>
      </c>
      <c r="B175" s="29" t="s">
        <v>269</v>
      </c>
      <c r="C175" s="80" t="s">
        <v>268</v>
      </c>
      <c r="D175" s="82" t="s">
        <v>78</v>
      </c>
      <c r="E175" s="82" t="s">
        <v>74</v>
      </c>
      <c r="F175" s="82" t="s">
        <v>77</v>
      </c>
      <c r="G175" s="82" t="s">
        <v>75</v>
      </c>
      <c r="H175" s="95" t="s">
        <v>76</v>
      </c>
    </row>
    <row r="176" spans="1:8" x14ac:dyDescent="0.2">
      <c r="A176" s="96"/>
      <c r="B176" s="27" t="s">
        <v>93</v>
      </c>
      <c r="C176" s="31" t="s">
        <v>124</v>
      </c>
      <c r="D176" s="105">
        <f>D66*0.7</f>
        <v>0.7</v>
      </c>
      <c r="E176" s="105">
        <f t="shared" ref="E176:G176" si="54">E66*0.7</f>
        <v>0.7</v>
      </c>
      <c r="F176" s="105">
        <f t="shared" si="54"/>
        <v>0.7</v>
      </c>
      <c r="G176" s="105">
        <f t="shared" si="54"/>
        <v>0.7</v>
      </c>
      <c r="H176" s="92">
        <v>0.9</v>
      </c>
    </row>
    <row r="177" spans="2:8" x14ac:dyDescent="0.2">
      <c r="C177" s="31" t="s">
        <v>127</v>
      </c>
      <c r="D177" s="105">
        <f t="shared" ref="D177:G177" si="55">D67*0.7</f>
        <v>0.94499999999999995</v>
      </c>
      <c r="E177" s="105">
        <f t="shared" si="55"/>
        <v>0.7</v>
      </c>
      <c r="F177" s="105">
        <f t="shared" si="55"/>
        <v>0.7</v>
      </c>
      <c r="G177" s="105">
        <f t="shared" si="55"/>
        <v>0.7</v>
      </c>
      <c r="H177" s="92">
        <v>0.9</v>
      </c>
    </row>
    <row r="178" spans="2:8" x14ac:dyDescent="0.2">
      <c r="C178" s="31" t="s">
        <v>126</v>
      </c>
      <c r="D178" s="105">
        <f t="shared" ref="D178:G178" si="56">D68*0.7</f>
        <v>0.94499999999999995</v>
      </c>
      <c r="E178" s="105">
        <f t="shared" si="56"/>
        <v>0.7</v>
      </c>
      <c r="F178" s="105">
        <f t="shared" si="56"/>
        <v>0.7</v>
      </c>
      <c r="G178" s="105">
        <f t="shared" si="56"/>
        <v>0.7</v>
      </c>
      <c r="H178" s="92">
        <v>0.9</v>
      </c>
    </row>
    <row r="179" spans="2:8" x14ac:dyDescent="0.2">
      <c r="C179" s="31" t="s">
        <v>125</v>
      </c>
      <c r="D179" s="105">
        <f t="shared" ref="D179:G179" si="57">D69*0.7</f>
        <v>3.78</v>
      </c>
      <c r="E179" s="105">
        <f t="shared" si="57"/>
        <v>0.7</v>
      </c>
      <c r="F179" s="105">
        <f t="shared" si="57"/>
        <v>0.7</v>
      </c>
      <c r="G179" s="105">
        <f t="shared" si="57"/>
        <v>0.7</v>
      </c>
      <c r="H179" s="92">
        <v>0.9</v>
      </c>
    </row>
    <row r="180" spans="2:8" x14ac:dyDescent="0.2">
      <c r="B180" s="27" t="s">
        <v>97</v>
      </c>
      <c r="C180" s="31" t="s">
        <v>124</v>
      </c>
      <c r="D180" s="105">
        <f t="shared" ref="D180:G180" si="58">D70*0.7</f>
        <v>0.7</v>
      </c>
      <c r="E180" s="105">
        <f t="shared" si="58"/>
        <v>0.7</v>
      </c>
      <c r="F180" s="105">
        <f t="shared" si="58"/>
        <v>0.7</v>
      </c>
      <c r="G180" s="105">
        <f t="shared" si="58"/>
        <v>0.7</v>
      </c>
      <c r="H180" s="92">
        <v>0.9</v>
      </c>
    </row>
    <row r="181" spans="2:8" x14ac:dyDescent="0.2">
      <c r="C181" s="31" t="s">
        <v>127</v>
      </c>
      <c r="D181" s="105">
        <f t="shared" ref="D181:G181" si="59">D71*0.7</f>
        <v>0.94499999999999995</v>
      </c>
      <c r="E181" s="105">
        <f t="shared" si="59"/>
        <v>0.7</v>
      </c>
      <c r="F181" s="105">
        <f t="shared" si="59"/>
        <v>0.7</v>
      </c>
      <c r="G181" s="105">
        <f t="shared" si="59"/>
        <v>0.7</v>
      </c>
      <c r="H181" s="92">
        <v>0.9</v>
      </c>
    </row>
    <row r="182" spans="2:8" x14ac:dyDescent="0.2">
      <c r="C182" s="31" t="s">
        <v>126</v>
      </c>
      <c r="D182" s="105">
        <f t="shared" ref="D182:G182" si="60">D72*0.7</f>
        <v>0.94499999999999995</v>
      </c>
      <c r="E182" s="105">
        <f t="shared" si="60"/>
        <v>0.7</v>
      </c>
      <c r="F182" s="105">
        <f t="shared" si="60"/>
        <v>0.7</v>
      </c>
      <c r="G182" s="105">
        <f t="shared" si="60"/>
        <v>0.7</v>
      </c>
      <c r="H182" s="92">
        <v>0.9</v>
      </c>
    </row>
    <row r="183" spans="2:8" x14ac:dyDescent="0.2">
      <c r="C183" s="31" t="s">
        <v>125</v>
      </c>
      <c r="D183" s="105">
        <f t="shared" ref="D183:G183" si="61">D73*0.7</f>
        <v>3.78</v>
      </c>
      <c r="E183" s="105">
        <f t="shared" si="61"/>
        <v>0.7</v>
      </c>
      <c r="F183" s="105">
        <f t="shared" si="61"/>
        <v>0.7</v>
      </c>
      <c r="G183" s="105">
        <f t="shared" si="61"/>
        <v>0.7</v>
      </c>
      <c r="H183" s="92">
        <v>0.9</v>
      </c>
    </row>
    <row r="184" spans="2:8" x14ac:dyDescent="0.2">
      <c r="B184" s="27" t="s">
        <v>95</v>
      </c>
      <c r="C184" s="31" t="s">
        <v>124</v>
      </c>
      <c r="D184" s="105">
        <f t="shared" ref="D184:G184" si="62">D74*0.7</f>
        <v>0.7</v>
      </c>
      <c r="E184" s="105">
        <f t="shared" si="62"/>
        <v>0.7</v>
      </c>
      <c r="F184" s="105">
        <f t="shared" si="62"/>
        <v>0.7</v>
      </c>
      <c r="G184" s="105">
        <f t="shared" si="62"/>
        <v>0.7</v>
      </c>
      <c r="H184" s="92">
        <v>0.9</v>
      </c>
    </row>
    <row r="185" spans="2:8" x14ac:dyDescent="0.2">
      <c r="C185" s="31" t="s">
        <v>127</v>
      </c>
      <c r="D185" s="105">
        <f t="shared" ref="D185:G185" si="63">D75*0.7</f>
        <v>0.94499999999999995</v>
      </c>
      <c r="E185" s="105">
        <f t="shared" si="63"/>
        <v>0.7</v>
      </c>
      <c r="F185" s="105">
        <f t="shared" si="63"/>
        <v>0.7</v>
      </c>
      <c r="G185" s="105">
        <f t="shared" si="63"/>
        <v>0.7</v>
      </c>
      <c r="H185" s="92">
        <v>0.9</v>
      </c>
    </row>
    <row r="186" spans="2:8" x14ac:dyDescent="0.2">
      <c r="C186" s="31" t="s">
        <v>126</v>
      </c>
      <c r="D186" s="105">
        <f t="shared" ref="D186:G186" si="64">D76*0.7</f>
        <v>0.94499999999999995</v>
      </c>
      <c r="E186" s="105">
        <f t="shared" si="64"/>
        <v>0.7</v>
      </c>
      <c r="F186" s="105">
        <f t="shared" si="64"/>
        <v>0.7</v>
      </c>
      <c r="G186" s="105">
        <f t="shared" si="64"/>
        <v>0.7</v>
      </c>
      <c r="H186" s="92">
        <v>0.9</v>
      </c>
    </row>
    <row r="187" spans="2:8" x14ac:dyDescent="0.2">
      <c r="C187" s="31" t="s">
        <v>125</v>
      </c>
      <c r="D187" s="105">
        <f t="shared" ref="D187:G187" si="65">D77*0.7</f>
        <v>3.78</v>
      </c>
      <c r="E187" s="105">
        <f t="shared" si="65"/>
        <v>0.7</v>
      </c>
      <c r="F187" s="105">
        <f t="shared" si="65"/>
        <v>0.7</v>
      </c>
      <c r="G187" s="105">
        <f t="shared" si="65"/>
        <v>0.7</v>
      </c>
      <c r="H187" s="92">
        <v>0.9</v>
      </c>
    </row>
    <row r="188" spans="2:8" x14ac:dyDescent="0.2">
      <c r="B188" s="27" t="s">
        <v>96</v>
      </c>
      <c r="C188" s="31" t="s">
        <v>124</v>
      </c>
      <c r="D188" s="105">
        <f t="shared" ref="D188:G188" si="66">D78*0.7</f>
        <v>0.7</v>
      </c>
      <c r="E188" s="105">
        <f t="shared" si="66"/>
        <v>0.7</v>
      </c>
      <c r="F188" s="105">
        <f t="shared" si="66"/>
        <v>0.7</v>
      </c>
      <c r="G188" s="105">
        <f t="shared" si="66"/>
        <v>0.7</v>
      </c>
      <c r="H188" s="92">
        <v>0.9</v>
      </c>
    </row>
    <row r="189" spans="2:8" x14ac:dyDescent="0.2">
      <c r="C189" s="31" t="s">
        <v>127</v>
      </c>
      <c r="D189" s="105">
        <f t="shared" ref="D189:G189" si="67">D79*0.7</f>
        <v>0.7</v>
      </c>
      <c r="E189" s="105">
        <f t="shared" si="67"/>
        <v>0.7</v>
      </c>
      <c r="F189" s="105">
        <f t="shared" si="67"/>
        <v>0.7</v>
      </c>
      <c r="G189" s="105">
        <f t="shared" si="67"/>
        <v>0.7</v>
      </c>
      <c r="H189" s="92">
        <v>0.9</v>
      </c>
    </row>
    <row r="190" spans="2:8" x14ac:dyDescent="0.2">
      <c r="C190" s="31" t="s">
        <v>126</v>
      </c>
      <c r="D190" s="105">
        <f t="shared" ref="D190:G190" si="68">D80*0.7</f>
        <v>0.7</v>
      </c>
      <c r="E190" s="105">
        <f t="shared" si="68"/>
        <v>0.7</v>
      </c>
      <c r="F190" s="105">
        <f t="shared" si="68"/>
        <v>0.7</v>
      </c>
      <c r="G190" s="105">
        <f t="shared" si="68"/>
        <v>0.7</v>
      </c>
      <c r="H190" s="92">
        <v>0.9</v>
      </c>
    </row>
    <row r="191" spans="2:8" x14ac:dyDescent="0.2">
      <c r="C191" s="31" t="s">
        <v>125</v>
      </c>
      <c r="D191" s="105">
        <f t="shared" ref="D191:G191" si="69">D81*0.7</f>
        <v>0.7</v>
      </c>
      <c r="E191" s="105">
        <f t="shared" si="69"/>
        <v>0.7</v>
      </c>
      <c r="F191" s="105">
        <f t="shared" si="69"/>
        <v>0.7</v>
      </c>
      <c r="G191" s="105">
        <f t="shared" si="69"/>
        <v>0.7</v>
      </c>
      <c r="H191" s="92">
        <v>0.9</v>
      </c>
    </row>
    <row r="192" spans="2:8" x14ac:dyDescent="0.2">
      <c r="B192" s="27" t="s">
        <v>84</v>
      </c>
      <c r="C192" s="31" t="s">
        <v>124</v>
      </c>
      <c r="D192" s="105">
        <f t="shared" ref="D192:G192" si="70">D82*0.7</f>
        <v>0.7</v>
      </c>
      <c r="E192" s="105">
        <f t="shared" si="70"/>
        <v>0.7</v>
      </c>
      <c r="F192" s="105">
        <f t="shared" si="70"/>
        <v>0.7</v>
      </c>
      <c r="G192" s="105">
        <f t="shared" si="70"/>
        <v>0.7</v>
      </c>
      <c r="H192" s="92">
        <v>0.9</v>
      </c>
    </row>
    <row r="193" spans="2:8" x14ac:dyDescent="0.2">
      <c r="C193" s="31" t="s">
        <v>127</v>
      </c>
      <c r="D193" s="105">
        <f t="shared" ref="D193:G193" si="71">D83*0.7</f>
        <v>0.7</v>
      </c>
      <c r="E193" s="105">
        <f t="shared" si="71"/>
        <v>1.5959999999999999</v>
      </c>
      <c r="F193" s="105">
        <f t="shared" si="71"/>
        <v>0.7</v>
      </c>
      <c r="G193" s="105">
        <f t="shared" si="71"/>
        <v>0.7</v>
      </c>
      <c r="H193" s="92">
        <v>0.9</v>
      </c>
    </row>
    <row r="194" spans="2:8" x14ac:dyDescent="0.2">
      <c r="C194" s="31" t="s">
        <v>126</v>
      </c>
      <c r="D194" s="105">
        <f t="shared" ref="D194:G194" si="72">D84*0.7</f>
        <v>0.7</v>
      </c>
      <c r="E194" s="105">
        <f t="shared" si="72"/>
        <v>3.234</v>
      </c>
      <c r="F194" s="105">
        <f t="shared" si="72"/>
        <v>0.7</v>
      </c>
      <c r="G194" s="105">
        <f t="shared" si="72"/>
        <v>0.7</v>
      </c>
      <c r="H194" s="92">
        <v>0.9</v>
      </c>
    </row>
    <row r="195" spans="2:8" x14ac:dyDescent="0.2">
      <c r="C195" s="31" t="s">
        <v>125</v>
      </c>
      <c r="D195" s="105">
        <f t="shared" ref="D195:G195" si="73">D85*0.7</f>
        <v>0.7</v>
      </c>
      <c r="E195" s="105">
        <f t="shared" si="73"/>
        <v>7.3709999999999987</v>
      </c>
      <c r="F195" s="105">
        <f t="shared" si="73"/>
        <v>1.0289999999999999</v>
      </c>
      <c r="G195" s="105">
        <f t="shared" si="73"/>
        <v>1.7989999999999997</v>
      </c>
      <c r="H195" s="92">
        <v>0.9</v>
      </c>
    </row>
    <row r="196" spans="2:8" x14ac:dyDescent="0.2">
      <c r="B196" s="27" t="s">
        <v>102</v>
      </c>
      <c r="C196" s="31" t="s">
        <v>124</v>
      </c>
      <c r="D196" s="105">
        <f t="shared" ref="D196:G196" si="74">D86*0.7</f>
        <v>0.7</v>
      </c>
      <c r="E196" s="105">
        <f t="shared" si="74"/>
        <v>0.7</v>
      </c>
      <c r="F196" s="105">
        <f t="shared" si="74"/>
        <v>0.7</v>
      </c>
      <c r="G196" s="105">
        <f t="shared" si="74"/>
        <v>0.7</v>
      </c>
      <c r="H196" s="92">
        <v>0.9</v>
      </c>
    </row>
    <row r="197" spans="2:8" x14ac:dyDescent="0.2">
      <c r="C197" s="31" t="s">
        <v>127</v>
      </c>
      <c r="D197" s="105">
        <f t="shared" ref="D197:G197" si="75">D87*0.7</f>
        <v>0.7</v>
      </c>
      <c r="E197" s="105">
        <f t="shared" si="75"/>
        <v>1.1619999999999999</v>
      </c>
      <c r="F197" s="105">
        <f t="shared" si="75"/>
        <v>0.7</v>
      </c>
      <c r="G197" s="105">
        <f t="shared" si="75"/>
        <v>0.7</v>
      </c>
      <c r="H197" s="92">
        <v>0.9</v>
      </c>
    </row>
    <row r="198" spans="2:8" x14ac:dyDescent="0.2">
      <c r="C198" s="31" t="s">
        <v>126</v>
      </c>
      <c r="D198" s="105">
        <f t="shared" ref="D198:G198" si="76">D88*0.7</f>
        <v>0.7</v>
      </c>
      <c r="E198" s="105">
        <f t="shared" si="76"/>
        <v>1.75</v>
      </c>
      <c r="F198" s="105">
        <f t="shared" si="76"/>
        <v>0.7</v>
      </c>
      <c r="G198" s="105">
        <f t="shared" si="76"/>
        <v>0.7</v>
      </c>
      <c r="H198" s="92">
        <v>0.9</v>
      </c>
    </row>
    <row r="199" spans="2:8" x14ac:dyDescent="0.2">
      <c r="C199" s="31" t="s">
        <v>125</v>
      </c>
      <c r="D199" s="105">
        <f t="shared" ref="D199:G199" si="77">D89*0.7</f>
        <v>0.7</v>
      </c>
      <c r="E199" s="105">
        <f t="shared" si="77"/>
        <v>10.478999999999999</v>
      </c>
      <c r="F199" s="105">
        <f t="shared" si="77"/>
        <v>1.3439999999999999</v>
      </c>
      <c r="G199" s="105">
        <f t="shared" si="77"/>
        <v>1.3439999999999999</v>
      </c>
      <c r="H199" s="92">
        <v>0.9</v>
      </c>
    </row>
    <row r="200" spans="2:8" x14ac:dyDescent="0.2">
      <c r="B200" s="27" t="s">
        <v>90</v>
      </c>
      <c r="C200" s="31" t="s">
        <v>124</v>
      </c>
      <c r="D200" s="105">
        <f t="shared" ref="D200:G200" si="78">D90*0.7</f>
        <v>0.7</v>
      </c>
      <c r="E200" s="105">
        <f t="shared" si="78"/>
        <v>0.7</v>
      </c>
      <c r="F200" s="105">
        <f t="shared" si="78"/>
        <v>0.7</v>
      </c>
      <c r="G200" s="105">
        <f t="shared" si="78"/>
        <v>0.7</v>
      </c>
      <c r="H200" s="92">
        <v>0.9</v>
      </c>
    </row>
    <row r="201" spans="2:8" x14ac:dyDescent="0.2">
      <c r="C201" s="31" t="s">
        <v>127</v>
      </c>
      <c r="D201" s="105">
        <f t="shared" ref="D201:G201" si="79">D91*0.7</f>
        <v>0.7</v>
      </c>
      <c r="E201" s="105">
        <f t="shared" si="79"/>
        <v>1.036</v>
      </c>
      <c r="F201" s="105">
        <f t="shared" si="79"/>
        <v>0.7</v>
      </c>
      <c r="G201" s="105">
        <f t="shared" si="79"/>
        <v>0.7</v>
      </c>
      <c r="H201" s="92">
        <v>0.9</v>
      </c>
    </row>
    <row r="202" spans="2:8" x14ac:dyDescent="0.2">
      <c r="C202" s="31" t="s">
        <v>126</v>
      </c>
      <c r="D202" s="105">
        <f t="shared" ref="D202:G202" si="80">D92*0.7</f>
        <v>0.7</v>
      </c>
      <c r="E202" s="105">
        <f t="shared" si="80"/>
        <v>1.9879999999999998</v>
      </c>
      <c r="F202" s="105">
        <f t="shared" si="80"/>
        <v>0.7</v>
      </c>
      <c r="G202" s="105">
        <f t="shared" si="80"/>
        <v>0.7</v>
      </c>
      <c r="H202" s="92">
        <v>0.9</v>
      </c>
    </row>
    <row r="203" spans="2:8" x14ac:dyDescent="0.2">
      <c r="C203" s="31" t="s">
        <v>125</v>
      </c>
      <c r="D203" s="105">
        <f t="shared" ref="D203:G203" si="81">D93*0.7</f>
        <v>0.7</v>
      </c>
      <c r="E203" s="105">
        <f t="shared" si="81"/>
        <v>10.08</v>
      </c>
      <c r="F203" s="105">
        <f t="shared" si="81"/>
        <v>2.5829999999999997</v>
      </c>
      <c r="G203" s="105">
        <f t="shared" si="81"/>
        <v>2.5829999999999997</v>
      </c>
      <c r="H203" s="92">
        <v>0.9</v>
      </c>
    </row>
    <row r="204" spans="2:8" x14ac:dyDescent="0.2">
      <c r="B204" s="27" t="s">
        <v>0</v>
      </c>
      <c r="C204" s="31" t="s">
        <v>124</v>
      </c>
      <c r="D204" s="105">
        <f t="shared" ref="D204:G204" si="82">D94*0.7</f>
        <v>0.7</v>
      </c>
      <c r="E204" s="105">
        <f t="shared" si="82"/>
        <v>0.7</v>
      </c>
      <c r="F204" s="105">
        <f t="shared" si="82"/>
        <v>0.7</v>
      </c>
      <c r="G204" s="105">
        <f t="shared" si="82"/>
        <v>0.7</v>
      </c>
      <c r="H204" s="92">
        <v>0.9</v>
      </c>
    </row>
    <row r="205" spans="2:8" x14ac:dyDescent="0.2">
      <c r="C205" s="31" t="s">
        <v>127</v>
      </c>
      <c r="D205" s="105">
        <f t="shared" ref="D205:G205" si="83">D95*0.7</f>
        <v>0.7</v>
      </c>
      <c r="E205" s="105">
        <f t="shared" si="83"/>
        <v>1.036</v>
      </c>
      <c r="F205" s="105">
        <f t="shared" si="83"/>
        <v>0.7</v>
      </c>
      <c r="G205" s="105">
        <f t="shared" si="83"/>
        <v>0.7</v>
      </c>
      <c r="H205" s="92">
        <v>0.9</v>
      </c>
    </row>
    <row r="206" spans="2:8" x14ac:dyDescent="0.2">
      <c r="C206" s="31" t="s">
        <v>126</v>
      </c>
      <c r="D206" s="105">
        <f t="shared" ref="D206:G206" si="84">D96*0.7</f>
        <v>0.7</v>
      </c>
      <c r="E206" s="105">
        <f t="shared" si="84"/>
        <v>1.9879999999999998</v>
      </c>
      <c r="F206" s="105">
        <f t="shared" si="84"/>
        <v>0.7</v>
      </c>
      <c r="G206" s="105">
        <f t="shared" si="84"/>
        <v>0.7</v>
      </c>
      <c r="H206" s="92">
        <v>0.9</v>
      </c>
    </row>
    <row r="207" spans="2:8" x14ac:dyDescent="0.2">
      <c r="C207" s="31" t="s">
        <v>125</v>
      </c>
      <c r="D207" s="105">
        <f t="shared" ref="D207:G207" si="85">D97*0.7</f>
        <v>0.7</v>
      </c>
      <c r="E207" s="105">
        <f t="shared" si="85"/>
        <v>10.08</v>
      </c>
      <c r="F207" s="105">
        <f t="shared" si="85"/>
        <v>2.5829999999999997</v>
      </c>
      <c r="G207" s="105">
        <f t="shared" si="85"/>
        <v>2.5829999999999997</v>
      </c>
      <c r="H207" s="92">
        <v>0.9</v>
      </c>
    </row>
    <row r="208" spans="2:8" x14ac:dyDescent="0.2">
      <c r="B208" s="27" t="s">
        <v>101</v>
      </c>
      <c r="C208" s="31" t="s">
        <v>124</v>
      </c>
      <c r="D208" s="105">
        <f t="shared" ref="D208:G208" si="86">D98*0.7</f>
        <v>0.7</v>
      </c>
      <c r="E208" s="105">
        <f t="shared" si="86"/>
        <v>0.7</v>
      </c>
      <c r="F208" s="105">
        <f t="shared" si="86"/>
        <v>0.7</v>
      </c>
      <c r="G208" s="105">
        <f t="shared" si="86"/>
        <v>0.7</v>
      </c>
      <c r="H208" s="92">
        <v>0.9</v>
      </c>
    </row>
    <row r="209" spans="1:9" x14ac:dyDescent="0.2">
      <c r="C209" s="31" t="s">
        <v>127</v>
      </c>
      <c r="D209" s="105">
        <f t="shared" ref="D209:G209" si="87">D99*0.7</f>
        <v>0.7</v>
      </c>
      <c r="E209" s="105">
        <f t="shared" si="87"/>
        <v>1.036</v>
      </c>
      <c r="F209" s="105">
        <f t="shared" si="87"/>
        <v>0.7</v>
      </c>
      <c r="G209" s="105">
        <f t="shared" si="87"/>
        <v>0.7</v>
      </c>
      <c r="H209" s="92">
        <v>0.9</v>
      </c>
    </row>
    <row r="210" spans="1:9" x14ac:dyDescent="0.2">
      <c r="C210" s="31" t="s">
        <v>126</v>
      </c>
      <c r="D210" s="105">
        <f t="shared" ref="D210:G210" si="88">D100*0.7</f>
        <v>0.7</v>
      </c>
      <c r="E210" s="105">
        <f t="shared" si="88"/>
        <v>1.9879999999999998</v>
      </c>
      <c r="F210" s="105">
        <f t="shared" si="88"/>
        <v>0.7</v>
      </c>
      <c r="G210" s="105">
        <f t="shared" si="88"/>
        <v>0.7</v>
      </c>
      <c r="H210" s="92">
        <v>0.9</v>
      </c>
    </row>
    <row r="211" spans="1:9" x14ac:dyDescent="0.2">
      <c r="C211" s="31" t="s">
        <v>125</v>
      </c>
      <c r="D211" s="105">
        <f t="shared" ref="D211:G211" si="89">D101*0.7</f>
        <v>0.7</v>
      </c>
      <c r="E211" s="105">
        <f t="shared" si="89"/>
        <v>10.08</v>
      </c>
      <c r="F211" s="105">
        <f t="shared" si="89"/>
        <v>2.5829999999999997</v>
      </c>
      <c r="G211" s="105">
        <f t="shared" si="89"/>
        <v>2.5829999999999997</v>
      </c>
      <c r="H211" s="92">
        <v>0.9</v>
      </c>
    </row>
    <row r="213" spans="1:9" x14ac:dyDescent="0.2">
      <c r="A213" s="78" t="s">
        <v>279</v>
      </c>
      <c r="B213" s="79"/>
      <c r="C213" s="79"/>
      <c r="D213" s="79"/>
      <c r="E213" s="79"/>
      <c r="F213" s="79"/>
      <c r="G213" s="79"/>
      <c r="H213" s="79"/>
    </row>
    <row r="214" spans="1:9" ht="25.5" x14ac:dyDescent="0.2">
      <c r="A214" s="92" t="s">
        <v>84</v>
      </c>
      <c r="B214" s="96" t="s">
        <v>125</v>
      </c>
      <c r="C214" s="80" t="s">
        <v>268</v>
      </c>
      <c r="D214" s="82" t="s">
        <v>78</v>
      </c>
      <c r="E214" s="82" t="s">
        <v>74</v>
      </c>
      <c r="F214" s="82" t="s">
        <v>77</v>
      </c>
      <c r="G214" s="82" t="s">
        <v>75</v>
      </c>
      <c r="H214" s="95" t="s">
        <v>76</v>
      </c>
    </row>
    <row r="215" spans="1:9" x14ac:dyDescent="0.2">
      <c r="A215" s="29"/>
      <c r="C215" s="31" t="s">
        <v>124</v>
      </c>
      <c r="D215" s="105">
        <f>D105*0.7</f>
        <v>0.7</v>
      </c>
      <c r="E215" s="105">
        <f t="shared" ref="E215:G215" si="90">E105*0.7</f>
        <v>0.7</v>
      </c>
      <c r="F215" s="105">
        <f t="shared" si="90"/>
        <v>0.7</v>
      </c>
      <c r="G215" s="105">
        <f t="shared" si="90"/>
        <v>0.7</v>
      </c>
      <c r="H215" s="92">
        <v>0.9</v>
      </c>
    </row>
    <row r="216" spans="1:9" x14ac:dyDescent="0.2">
      <c r="C216" s="31" t="s">
        <v>127</v>
      </c>
      <c r="D216" s="105">
        <f t="shared" ref="D216:G216" si="91">D106*0.7</f>
        <v>0.8819999999999999</v>
      </c>
      <c r="E216" s="105">
        <f t="shared" si="91"/>
        <v>0.8819999999999999</v>
      </c>
      <c r="F216" s="105">
        <f t="shared" si="91"/>
        <v>0.7</v>
      </c>
      <c r="G216" s="105">
        <f t="shared" si="91"/>
        <v>0.7</v>
      </c>
      <c r="H216" s="92">
        <v>0.9</v>
      </c>
    </row>
    <row r="217" spans="1:9" x14ac:dyDescent="0.2">
      <c r="C217" s="31" t="s">
        <v>126</v>
      </c>
      <c r="D217" s="105">
        <f t="shared" ref="D217:G217" si="92">D107*0.7</f>
        <v>1.1759999999999999</v>
      </c>
      <c r="E217" s="105">
        <f t="shared" si="92"/>
        <v>1.1759999999999999</v>
      </c>
      <c r="F217" s="105">
        <f t="shared" si="92"/>
        <v>0.7</v>
      </c>
      <c r="G217" s="105">
        <f t="shared" si="92"/>
        <v>0.7</v>
      </c>
      <c r="H217" s="92">
        <v>0.9</v>
      </c>
    </row>
    <row r="218" spans="1:9" x14ac:dyDescent="0.2">
      <c r="C218" s="31" t="s">
        <v>125</v>
      </c>
      <c r="D218" s="105">
        <f t="shared" ref="D218:G218" si="93">D108*0.7</f>
        <v>1.8549999999999998</v>
      </c>
      <c r="E218" s="105">
        <f t="shared" si="93"/>
        <v>1.8549999999999998</v>
      </c>
      <c r="F218" s="105">
        <f t="shared" si="93"/>
        <v>1.4489999999999998</v>
      </c>
      <c r="G218" s="105">
        <f t="shared" si="93"/>
        <v>1.4489999999999998</v>
      </c>
      <c r="H218" s="92">
        <v>0.9</v>
      </c>
    </row>
    <row r="220" spans="1:9" s="107" customFormat="1" x14ac:dyDescent="0.2">
      <c r="A220" s="106" t="s">
        <v>244</v>
      </c>
      <c r="H220" s="106"/>
    </row>
    <row r="221" spans="1:9" x14ac:dyDescent="0.2">
      <c r="A221" s="78" t="s">
        <v>277</v>
      </c>
      <c r="B221" s="79"/>
      <c r="C221" s="79"/>
      <c r="D221" s="79"/>
      <c r="E221" s="79"/>
      <c r="F221" s="79"/>
      <c r="G221" s="79"/>
      <c r="H221" s="79"/>
      <c r="I221" s="79"/>
    </row>
    <row r="222" spans="1:9" x14ac:dyDescent="0.2">
      <c r="A222" s="92" t="s">
        <v>229</v>
      </c>
      <c r="B222" s="41" t="s">
        <v>269</v>
      </c>
      <c r="C222" s="41" t="s">
        <v>270</v>
      </c>
      <c r="D222" s="82" t="s">
        <v>78</v>
      </c>
      <c r="E222" s="82" t="s">
        <v>74</v>
      </c>
      <c r="F222" s="82" t="s">
        <v>77</v>
      </c>
      <c r="G222" s="82" t="s">
        <v>75</v>
      </c>
      <c r="H222" s="82" t="s">
        <v>76</v>
      </c>
      <c r="I222" s="93"/>
    </row>
    <row r="223" spans="1:9" x14ac:dyDescent="0.2">
      <c r="A223" s="29"/>
      <c r="B223" s="27" t="s">
        <v>84</v>
      </c>
      <c r="C223" s="31" t="s">
        <v>7</v>
      </c>
      <c r="D223" s="105">
        <f>D3*1.2</f>
        <v>1.2</v>
      </c>
      <c r="E223" s="105">
        <f t="shared" ref="E223:H223" si="94">E3*1.2</f>
        <v>1.2</v>
      </c>
      <c r="F223" s="105">
        <f t="shared" si="94"/>
        <v>1.2</v>
      </c>
      <c r="G223" s="105">
        <f t="shared" si="94"/>
        <v>1.2</v>
      </c>
      <c r="H223" s="105">
        <f t="shared" si="94"/>
        <v>1.2</v>
      </c>
      <c r="I223" s="92"/>
    </row>
    <row r="224" spans="1:9" x14ac:dyDescent="0.2">
      <c r="C224" s="31" t="s">
        <v>272</v>
      </c>
      <c r="D224" s="105">
        <f t="shared" ref="D224:H224" si="95">D4*1.2</f>
        <v>1.2</v>
      </c>
      <c r="E224" s="105">
        <f t="shared" si="95"/>
        <v>2.004</v>
      </c>
      <c r="F224" s="105">
        <f t="shared" si="95"/>
        <v>2.004</v>
      </c>
      <c r="G224" s="105">
        <f t="shared" si="95"/>
        <v>2.004</v>
      </c>
      <c r="H224" s="105">
        <f t="shared" si="95"/>
        <v>2.004</v>
      </c>
      <c r="I224" s="92"/>
    </row>
    <row r="225" spans="2:9" x14ac:dyDescent="0.2">
      <c r="C225" s="31" t="s">
        <v>273</v>
      </c>
      <c r="D225" s="105">
        <f t="shared" ref="D225:H225" si="96">D5*1.2</f>
        <v>1.2</v>
      </c>
      <c r="E225" s="105">
        <f t="shared" si="96"/>
        <v>2.8559999999999999</v>
      </c>
      <c r="F225" s="105">
        <f t="shared" si="96"/>
        <v>2.8559999999999999</v>
      </c>
      <c r="G225" s="105">
        <f t="shared" si="96"/>
        <v>2.8559999999999999</v>
      </c>
      <c r="H225" s="105">
        <f t="shared" si="96"/>
        <v>2.8559999999999999</v>
      </c>
      <c r="I225" s="92"/>
    </row>
    <row r="226" spans="2:9" x14ac:dyDescent="0.2">
      <c r="C226" s="31" t="s">
        <v>271</v>
      </c>
      <c r="D226" s="105">
        <f t="shared" ref="D226:H226" si="97">D6*1.2</f>
        <v>1.2</v>
      </c>
      <c r="E226" s="105">
        <f t="shared" si="97"/>
        <v>7.5960000000000001</v>
      </c>
      <c r="F226" s="105">
        <f t="shared" si="97"/>
        <v>7.5960000000000001</v>
      </c>
      <c r="G226" s="105">
        <f t="shared" si="97"/>
        <v>7.5960000000000001</v>
      </c>
      <c r="H226" s="105">
        <f t="shared" si="97"/>
        <v>7.5960000000000001</v>
      </c>
      <c r="I226" s="92"/>
    </row>
    <row r="227" spans="2:9" x14ac:dyDescent="0.2">
      <c r="B227" s="27" t="s">
        <v>102</v>
      </c>
      <c r="C227" s="31" t="s">
        <v>7</v>
      </c>
      <c r="D227" s="105">
        <f t="shared" ref="D227:H227" si="98">D7*1.2</f>
        <v>1.2</v>
      </c>
      <c r="E227" s="105">
        <f t="shared" si="98"/>
        <v>1.2</v>
      </c>
      <c r="F227" s="105">
        <f t="shared" si="98"/>
        <v>1.2</v>
      </c>
      <c r="G227" s="105">
        <f t="shared" si="98"/>
        <v>1.2</v>
      </c>
      <c r="H227" s="105">
        <f t="shared" si="98"/>
        <v>1.2</v>
      </c>
      <c r="I227" s="92"/>
    </row>
    <row r="228" spans="2:9" x14ac:dyDescent="0.2">
      <c r="C228" s="31" t="s">
        <v>272</v>
      </c>
      <c r="D228" s="105">
        <f t="shared" ref="D228:H228" si="99">D8*1.2</f>
        <v>1.2</v>
      </c>
      <c r="E228" s="105">
        <f t="shared" si="99"/>
        <v>1.8599999999999999</v>
      </c>
      <c r="F228" s="105">
        <f t="shared" si="99"/>
        <v>1.8599999999999999</v>
      </c>
      <c r="G228" s="105">
        <f t="shared" si="99"/>
        <v>1.8599999999999999</v>
      </c>
      <c r="H228" s="105">
        <f t="shared" si="99"/>
        <v>1.8599999999999999</v>
      </c>
      <c r="I228" s="92"/>
    </row>
    <row r="229" spans="2:9" x14ac:dyDescent="0.2">
      <c r="C229" s="31" t="s">
        <v>273</v>
      </c>
      <c r="D229" s="105">
        <f t="shared" ref="D229:H229" si="100">D9*1.2</f>
        <v>1.2</v>
      </c>
      <c r="E229" s="105">
        <f t="shared" si="100"/>
        <v>2.6160000000000001</v>
      </c>
      <c r="F229" s="105">
        <f t="shared" si="100"/>
        <v>2.6160000000000001</v>
      </c>
      <c r="G229" s="105">
        <f t="shared" si="100"/>
        <v>2.6160000000000001</v>
      </c>
      <c r="H229" s="105">
        <f t="shared" si="100"/>
        <v>2.6160000000000001</v>
      </c>
      <c r="I229" s="92"/>
    </row>
    <row r="230" spans="2:9" x14ac:dyDescent="0.2">
      <c r="C230" s="31" t="s">
        <v>271</v>
      </c>
      <c r="D230" s="105">
        <f t="shared" ref="D230:H230" si="101">D10*1.2</f>
        <v>1.2</v>
      </c>
      <c r="E230" s="105">
        <f t="shared" si="101"/>
        <v>7.6679999999999993</v>
      </c>
      <c r="F230" s="105">
        <f t="shared" si="101"/>
        <v>7.6679999999999993</v>
      </c>
      <c r="G230" s="105">
        <f t="shared" si="101"/>
        <v>7.6679999999999993</v>
      </c>
      <c r="H230" s="105">
        <f t="shared" si="101"/>
        <v>7.6679999999999993</v>
      </c>
      <c r="I230" s="92"/>
    </row>
    <row r="231" spans="2:9" x14ac:dyDescent="0.2">
      <c r="B231" s="27" t="s">
        <v>90</v>
      </c>
      <c r="C231" s="31" t="s">
        <v>7</v>
      </c>
      <c r="D231" s="105">
        <f t="shared" ref="D231:H231" si="102">D11*1.2</f>
        <v>1.2</v>
      </c>
      <c r="E231" s="105">
        <f t="shared" si="102"/>
        <v>1.2</v>
      </c>
      <c r="F231" s="105">
        <f t="shared" si="102"/>
        <v>1.2</v>
      </c>
      <c r="G231" s="105">
        <f t="shared" si="102"/>
        <v>1.2</v>
      </c>
      <c r="H231" s="105">
        <f t="shared" si="102"/>
        <v>1.2</v>
      </c>
      <c r="I231" s="92"/>
    </row>
    <row r="232" spans="2:9" x14ac:dyDescent="0.2">
      <c r="C232" s="31" t="s">
        <v>272</v>
      </c>
      <c r="D232" s="105">
        <f t="shared" ref="D232:H232" si="103">D12*1.2</f>
        <v>1.2</v>
      </c>
      <c r="E232" s="105">
        <f t="shared" si="103"/>
        <v>1.2</v>
      </c>
      <c r="F232" s="105">
        <f t="shared" si="103"/>
        <v>1.2</v>
      </c>
      <c r="G232" s="105">
        <f t="shared" si="103"/>
        <v>1.2</v>
      </c>
      <c r="H232" s="105">
        <f t="shared" si="103"/>
        <v>1.2</v>
      </c>
      <c r="I232" s="92"/>
    </row>
    <row r="233" spans="2:9" x14ac:dyDescent="0.2">
      <c r="C233" s="31" t="s">
        <v>273</v>
      </c>
      <c r="D233" s="105">
        <f t="shared" ref="D233:H233" si="104">D13*1.2</f>
        <v>1.2</v>
      </c>
      <c r="E233" s="105">
        <f t="shared" si="104"/>
        <v>3.3479999999999999</v>
      </c>
      <c r="F233" s="105">
        <f t="shared" si="104"/>
        <v>3.3479999999999999</v>
      </c>
      <c r="G233" s="105">
        <f t="shared" si="104"/>
        <v>3.3479999999999999</v>
      </c>
      <c r="H233" s="105">
        <f t="shared" si="104"/>
        <v>3.3479999999999999</v>
      </c>
      <c r="I233" s="92"/>
    </row>
    <row r="234" spans="2:9" x14ac:dyDescent="0.2">
      <c r="C234" s="31" t="s">
        <v>271</v>
      </c>
      <c r="D234" s="105">
        <f t="shared" ref="D234:H234" si="105">D14*1.2</f>
        <v>1.2</v>
      </c>
      <c r="E234" s="105">
        <f t="shared" si="105"/>
        <v>7.2119999999999997</v>
      </c>
      <c r="F234" s="105">
        <f t="shared" si="105"/>
        <v>7.2119999999999997</v>
      </c>
      <c r="G234" s="105">
        <f t="shared" si="105"/>
        <v>7.2119999999999997</v>
      </c>
      <c r="H234" s="105">
        <f t="shared" si="105"/>
        <v>7.2119999999999997</v>
      </c>
      <c r="I234" s="92"/>
    </row>
    <row r="235" spans="2:9" x14ac:dyDescent="0.2">
      <c r="B235" s="27" t="s">
        <v>1</v>
      </c>
      <c r="C235" s="31" t="s">
        <v>7</v>
      </c>
      <c r="D235" s="105">
        <f t="shared" ref="D235:H235" si="106">D15*1.2</f>
        <v>1.2</v>
      </c>
      <c r="E235" s="105">
        <f t="shared" si="106"/>
        <v>1.2</v>
      </c>
      <c r="F235" s="105">
        <f t="shared" si="106"/>
        <v>1.2</v>
      </c>
      <c r="G235" s="105">
        <f t="shared" si="106"/>
        <v>1.2</v>
      </c>
      <c r="H235" s="105">
        <f t="shared" si="106"/>
        <v>1.2</v>
      </c>
      <c r="I235" s="92"/>
    </row>
    <row r="236" spans="2:9" x14ac:dyDescent="0.2">
      <c r="C236" s="31" t="s">
        <v>272</v>
      </c>
      <c r="D236" s="105">
        <f t="shared" ref="D236:H236" si="107">D16*1.2</f>
        <v>1.2</v>
      </c>
      <c r="E236" s="105">
        <f t="shared" si="107"/>
        <v>1.2</v>
      </c>
      <c r="F236" s="105">
        <f t="shared" si="107"/>
        <v>1.2</v>
      </c>
      <c r="G236" s="105">
        <f t="shared" si="107"/>
        <v>1.2</v>
      </c>
      <c r="H236" s="105">
        <f t="shared" si="107"/>
        <v>1.2</v>
      </c>
      <c r="I236" s="92"/>
    </row>
    <row r="237" spans="2:9" x14ac:dyDescent="0.2">
      <c r="C237" s="31" t="s">
        <v>273</v>
      </c>
      <c r="D237" s="105">
        <f t="shared" ref="D237:H237" si="108">D17*1.2</f>
        <v>1.2</v>
      </c>
      <c r="E237" s="105">
        <f t="shared" si="108"/>
        <v>1.2</v>
      </c>
      <c r="F237" s="105">
        <f t="shared" si="108"/>
        <v>1.2</v>
      </c>
      <c r="G237" s="105">
        <f t="shared" si="108"/>
        <v>1.2</v>
      </c>
      <c r="H237" s="105">
        <f t="shared" si="108"/>
        <v>1.2</v>
      </c>
      <c r="I237" s="92"/>
    </row>
    <row r="238" spans="2:9" x14ac:dyDescent="0.2">
      <c r="C238" s="31" t="s">
        <v>271</v>
      </c>
      <c r="D238" s="105">
        <f t="shared" ref="D238:H238" si="109">D18*1.2</f>
        <v>1.2</v>
      </c>
      <c r="E238" s="105">
        <f t="shared" si="109"/>
        <v>1.2</v>
      </c>
      <c r="F238" s="105">
        <f t="shared" si="109"/>
        <v>1.2</v>
      </c>
      <c r="G238" s="105">
        <f t="shared" si="109"/>
        <v>1.2</v>
      </c>
      <c r="H238" s="105">
        <f t="shared" si="109"/>
        <v>1.2</v>
      </c>
      <c r="I238" s="92"/>
    </row>
    <row r="239" spans="2:9" x14ac:dyDescent="0.2">
      <c r="B239" s="27" t="s">
        <v>0</v>
      </c>
      <c r="C239" s="31" t="s">
        <v>7</v>
      </c>
      <c r="D239" s="105">
        <f t="shared" ref="D239:H239" si="110">D19*1.2</f>
        <v>1.2</v>
      </c>
      <c r="E239" s="105">
        <f t="shared" si="110"/>
        <v>1.2</v>
      </c>
      <c r="F239" s="105">
        <f t="shared" si="110"/>
        <v>1.2</v>
      </c>
      <c r="G239" s="105">
        <f t="shared" si="110"/>
        <v>1.2</v>
      </c>
      <c r="H239" s="105">
        <f t="shared" si="110"/>
        <v>1.2</v>
      </c>
      <c r="I239" s="92"/>
    </row>
    <row r="240" spans="2:9" x14ac:dyDescent="0.2">
      <c r="C240" s="31" t="s">
        <v>272</v>
      </c>
      <c r="D240" s="105">
        <f t="shared" ref="D240:H240" si="111">D20*1.2</f>
        <v>1.2</v>
      </c>
      <c r="E240" s="105">
        <f t="shared" si="111"/>
        <v>1.2</v>
      </c>
      <c r="F240" s="105">
        <f t="shared" si="111"/>
        <v>1.2</v>
      </c>
      <c r="G240" s="105">
        <f t="shared" si="111"/>
        <v>1.2</v>
      </c>
      <c r="H240" s="105">
        <f t="shared" si="111"/>
        <v>1.2</v>
      </c>
      <c r="I240" s="92"/>
    </row>
    <row r="241" spans="1:9" x14ac:dyDescent="0.2">
      <c r="C241" s="31" t="s">
        <v>273</v>
      </c>
      <c r="D241" s="105">
        <f t="shared" ref="D241:H241" si="112">D21*1.2</f>
        <v>1.2</v>
      </c>
      <c r="E241" s="105">
        <f t="shared" si="112"/>
        <v>2.2320000000000002</v>
      </c>
      <c r="F241" s="105">
        <f t="shared" si="112"/>
        <v>2.2320000000000002</v>
      </c>
      <c r="G241" s="105">
        <f t="shared" si="112"/>
        <v>2.2320000000000002</v>
      </c>
      <c r="H241" s="105">
        <f t="shared" si="112"/>
        <v>2.2320000000000002</v>
      </c>
      <c r="I241" s="92"/>
    </row>
    <row r="242" spans="1:9" x14ac:dyDescent="0.2">
      <c r="C242" s="31" t="s">
        <v>271</v>
      </c>
      <c r="D242" s="105">
        <f t="shared" ref="D242:H242" si="113">D22*1.2</f>
        <v>1.2</v>
      </c>
      <c r="E242" s="105">
        <f t="shared" si="113"/>
        <v>3.6119999999999997</v>
      </c>
      <c r="F242" s="105">
        <f t="shared" si="113"/>
        <v>3.6119999999999997</v>
      </c>
      <c r="G242" s="105">
        <f t="shared" si="113"/>
        <v>3.6119999999999997</v>
      </c>
      <c r="H242" s="105">
        <f t="shared" si="113"/>
        <v>3.6119999999999997</v>
      </c>
      <c r="I242" s="92"/>
    </row>
    <row r="243" spans="1:9" x14ac:dyDescent="0.2">
      <c r="B243" s="27" t="s">
        <v>99</v>
      </c>
      <c r="C243" s="31" t="s">
        <v>7</v>
      </c>
      <c r="D243" s="105">
        <f t="shared" ref="D243:H243" si="114">D23*1.2</f>
        <v>1.2</v>
      </c>
      <c r="E243" s="105">
        <f t="shared" si="114"/>
        <v>1.2</v>
      </c>
      <c r="F243" s="105">
        <f t="shared" si="114"/>
        <v>1.2</v>
      </c>
      <c r="G243" s="105">
        <f t="shared" si="114"/>
        <v>1.2</v>
      </c>
      <c r="H243" s="105">
        <f t="shared" si="114"/>
        <v>1.2</v>
      </c>
      <c r="I243" s="92"/>
    </row>
    <row r="244" spans="1:9" x14ac:dyDescent="0.2">
      <c r="C244" s="31" t="s">
        <v>272</v>
      </c>
      <c r="D244" s="105">
        <f t="shared" ref="D244:H244" si="115">D24*1.2</f>
        <v>1.2</v>
      </c>
      <c r="E244" s="105">
        <f t="shared" si="115"/>
        <v>1.2</v>
      </c>
      <c r="F244" s="105">
        <f t="shared" si="115"/>
        <v>1.2</v>
      </c>
      <c r="G244" s="105">
        <f t="shared" si="115"/>
        <v>1.2</v>
      </c>
      <c r="H244" s="105">
        <f t="shared" si="115"/>
        <v>1.2</v>
      </c>
      <c r="I244" s="92"/>
    </row>
    <row r="245" spans="1:9" x14ac:dyDescent="0.2">
      <c r="C245" s="31" t="s">
        <v>273</v>
      </c>
      <c r="D245" s="105">
        <f t="shared" ref="D245:H245" si="116">D25*1.2</f>
        <v>1.2</v>
      </c>
      <c r="E245" s="105">
        <f t="shared" si="116"/>
        <v>2.2320000000000002</v>
      </c>
      <c r="F245" s="105">
        <f t="shared" si="116"/>
        <v>2.2320000000000002</v>
      </c>
      <c r="G245" s="105">
        <f t="shared" si="116"/>
        <v>2.2320000000000002</v>
      </c>
      <c r="H245" s="105">
        <f t="shared" si="116"/>
        <v>2.2320000000000002</v>
      </c>
      <c r="I245" s="92"/>
    </row>
    <row r="246" spans="1:9" x14ac:dyDescent="0.2">
      <c r="C246" s="31" t="s">
        <v>271</v>
      </c>
      <c r="D246" s="105">
        <f t="shared" ref="D246:H246" si="117">D26*1.2</f>
        <v>1.2</v>
      </c>
      <c r="E246" s="105">
        <f t="shared" si="117"/>
        <v>3.6119999999999997</v>
      </c>
      <c r="F246" s="105">
        <f t="shared" si="117"/>
        <v>3.6119999999999997</v>
      </c>
      <c r="G246" s="105">
        <f t="shared" si="117"/>
        <v>3.6119999999999997</v>
      </c>
      <c r="H246" s="105">
        <f t="shared" si="117"/>
        <v>3.6119999999999997</v>
      </c>
      <c r="I246" s="92"/>
    </row>
    <row r="248" spans="1:9" x14ac:dyDescent="0.2">
      <c r="A248" s="78" t="s">
        <v>278</v>
      </c>
      <c r="B248" s="79"/>
      <c r="C248" s="79"/>
      <c r="D248" s="79"/>
      <c r="E248" s="79"/>
      <c r="F248" s="79"/>
      <c r="G248" s="79"/>
      <c r="H248" s="79"/>
      <c r="I248" s="79"/>
    </row>
    <row r="249" spans="1:9" x14ac:dyDescent="0.2">
      <c r="A249" s="92" t="s">
        <v>281</v>
      </c>
      <c r="B249" s="29" t="s">
        <v>269</v>
      </c>
      <c r="C249" s="29" t="s">
        <v>280</v>
      </c>
      <c r="D249" s="82" t="s">
        <v>78</v>
      </c>
      <c r="E249" s="82" t="s">
        <v>74</v>
      </c>
      <c r="F249" s="82" t="s">
        <v>77</v>
      </c>
      <c r="G249" s="82" t="s">
        <v>75</v>
      </c>
      <c r="H249" s="82" t="s">
        <v>76</v>
      </c>
      <c r="I249" s="93"/>
    </row>
    <row r="250" spans="1:9" x14ac:dyDescent="0.2">
      <c r="A250" s="29"/>
      <c r="B250" s="27" t="s">
        <v>84</v>
      </c>
      <c r="C250" s="31" t="s">
        <v>7</v>
      </c>
      <c r="D250" s="105">
        <f>D30*1.2</f>
        <v>1.2</v>
      </c>
      <c r="E250" s="105">
        <f t="shared" ref="E250:H250" si="118">E30*1.2</f>
        <v>1.2</v>
      </c>
      <c r="F250" s="105">
        <f t="shared" si="118"/>
        <v>1.2</v>
      </c>
      <c r="G250" s="105">
        <f t="shared" si="118"/>
        <v>1.2</v>
      </c>
      <c r="H250" s="105">
        <f t="shared" si="118"/>
        <v>1.2</v>
      </c>
      <c r="I250" s="94"/>
    </row>
    <row r="251" spans="1:9" x14ac:dyDescent="0.2">
      <c r="C251" s="31" t="s">
        <v>272</v>
      </c>
      <c r="D251" s="105">
        <f t="shared" ref="D251:H251" si="119">D31*1.2</f>
        <v>1.2</v>
      </c>
      <c r="E251" s="105">
        <f t="shared" si="119"/>
        <v>1.92</v>
      </c>
      <c r="F251" s="105">
        <f t="shared" si="119"/>
        <v>1.92</v>
      </c>
      <c r="G251" s="105">
        <f t="shared" si="119"/>
        <v>1.92</v>
      </c>
      <c r="H251" s="105">
        <f t="shared" si="119"/>
        <v>1.92</v>
      </c>
      <c r="I251" s="92"/>
    </row>
    <row r="252" spans="1:9" x14ac:dyDescent="0.2">
      <c r="C252" s="31" t="s">
        <v>3</v>
      </c>
      <c r="D252" s="105">
        <f t="shared" ref="D252:H252" si="120">D32*1.2</f>
        <v>1.2</v>
      </c>
      <c r="E252" s="105">
        <f t="shared" si="120"/>
        <v>4.0919999999999996</v>
      </c>
      <c r="F252" s="105">
        <f t="shared" si="120"/>
        <v>4.0919999999999996</v>
      </c>
      <c r="G252" s="105">
        <f t="shared" si="120"/>
        <v>4.0919999999999996</v>
      </c>
      <c r="H252" s="105">
        <f t="shared" si="120"/>
        <v>4.0919999999999996</v>
      </c>
      <c r="I252" s="92"/>
    </row>
    <row r="253" spans="1:9" x14ac:dyDescent="0.2">
      <c r="C253" s="31" t="s">
        <v>207</v>
      </c>
      <c r="D253" s="105">
        <f t="shared" ref="D253:H253" si="121">D33*1.2</f>
        <v>1.2</v>
      </c>
      <c r="E253" s="105">
        <f t="shared" si="121"/>
        <v>14.795999999999999</v>
      </c>
      <c r="F253" s="105">
        <f t="shared" si="121"/>
        <v>14.795999999999999</v>
      </c>
      <c r="G253" s="105">
        <f t="shared" si="121"/>
        <v>14.795999999999999</v>
      </c>
      <c r="H253" s="105">
        <f t="shared" si="121"/>
        <v>14.795999999999999</v>
      </c>
      <c r="I253" s="92"/>
    </row>
    <row r="254" spans="1:9" x14ac:dyDescent="0.2">
      <c r="B254" s="27" t="s">
        <v>102</v>
      </c>
      <c r="C254" s="31" t="s">
        <v>7</v>
      </c>
      <c r="D254" s="105">
        <f t="shared" ref="D254:H254" si="122">D34*1.2</f>
        <v>1.2</v>
      </c>
      <c r="E254" s="105">
        <f t="shared" si="122"/>
        <v>1.2</v>
      </c>
      <c r="F254" s="105">
        <f t="shared" si="122"/>
        <v>1.2</v>
      </c>
      <c r="G254" s="105">
        <f t="shared" si="122"/>
        <v>1.2</v>
      </c>
      <c r="H254" s="105">
        <f t="shared" si="122"/>
        <v>1.2</v>
      </c>
      <c r="I254" s="92"/>
    </row>
    <row r="255" spans="1:9" x14ac:dyDescent="0.2">
      <c r="C255" s="31" t="s">
        <v>272</v>
      </c>
      <c r="D255" s="105">
        <f t="shared" ref="D255:H255" si="123">D35*1.2</f>
        <v>1.2</v>
      </c>
      <c r="E255" s="105">
        <f t="shared" si="123"/>
        <v>2.3039999999999998</v>
      </c>
      <c r="F255" s="105">
        <f t="shared" si="123"/>
        <v>2.3039999999999998</v>
      </c>
      <c r="G255" s="105">
        <f t="shared" si="123"/>
        <v>2.3039999999999998</v>
      </c>
      <c r="H255" s="105">
        <f t="shared" si="123"/>
        <v>2.3039999999999998</v>
      </c>
      <c r="I255" s="92"/>
    </row>
    <row r="256" spans="1:9" x14ac:dyDescent="0.2">
      <c r="C256" s="31" t="s">
        <v>3</v>
      </c>
      <c r="D256" s="105">
        <f t="shared" ref="D256:H256" si="124">D36*1.2</f>
        <v>1.2</v>
      </c>
      <c r="E256" s="105">
        <f t="shared" si="124"/>
        <v>5.5919999999999996</v>
      </c>
      <c r="F256" s="105">
        <f t="shared" si="124"/>
        <v>5.5919999999999996</v>
      </c>
      <c r="G256" s="105">
        <f t="shared" si="124"/>
        <v>5.5919999999999996</v>
      </c>
      <c r="H256" s="105">
        <f t="shared" si="124"/>
        <v>5.5919999999999996</v>
      </c>
      <c r="I256" s="92"/>
    </row>
    <row r="257" spans="2:9" x14ac:dyDescent="0.2">
      <c r="C257" s="31" t="s">
        <v>207</v>
      </c>
      <c r="D257" s="105">
        <f t="shared" ref="D257:H257" si="125">D37*1.2</f>
        <v>1.2</v>
      </c>
      <c r="E257" s="105">
        <f t="shared" si="125"/>
        <v>11.616</v>
      </c>
      <c r="F257" s="105">
        <f t="shared" si="125"/>
        <v>11.616</v>
      </c>
      <c r="G257" s="105">
        <f t="shared" si="125"/>
        <v>11.616</v>
      </c>
      <c r="H257" s="105">
        <f t="shared" si="125"/>
        <v>11.616</v>
      </c>
      <c r="I257" s="92"/>
    </row>
    <row r="258" spans="2:9" x14ac:dyDescent="0.2">
      <c r="B258" s="27" t="s">
        <v>90</v>
      </c>
      <c r="C258" s="31" t="s">
        <v>7</v>
      </c>
      <c r="D258" s="105">
        <f t="shared" ref="D258:H258" si="126">D38*1.2</f>
        <v>1.2</v>
      </c>
      <c r="E258" s="105">
        <f t="shared" si="126"/>
        <v>1.2</v>
      </c>
      <c r="F258" s="105">
        <f t="shared" si="126"/>
        <v>1.2</v>
      </c>
      <c r="G258" s="105">
        <f t="shared" si="126"/>
        <v>1.2</v>
      </c>
      <c r="H258" s="105">
        <f t="shared" si="126"/>
        <v>1.2</v>
      </c>
      <c r="I258" s="92"/>
    </row>
    <row r="259" spans="2:9" x14ac:dyDescent="0.2">
      <c r="C259" s="31" t="s">
        <v>272</v>
      </c>
      <c r="D259" s="105">
        <f t="shared" ref="D259:H259" si="127">D39*1.2</f>
        <v>1.2</v>
      </c>
      <c r="E259" s="105">
        <f t="shared" si="127"/>
        <v>1.2</v>
      </c>
      <c r="F259" s="105">
        <f t="shared" si="127"/>
        <v>1.2</v>
      </c>
      <c r="G259" s="105">
        <f t="shared" si="127"/>
        <v>1.2</v>
      </c>
      <c r="H259" s="105">
        <f t="shared" si="127"/>
        <v>1.2</v>
      </c>
      <c r="I259" s="92"/>
    </row>
    <row r="260" spans="2:9" x14ac:dyDescent="0.2">
      <c r="C260" s="31" t="s">
        <v>3</v>
      </c>
      <c r="D260" s="105">
        <f t="shared" ref="D260:H260" si="128">D40*1.2</f>
        <v>1.2</v>
      </c>
      <c r="E260" s="105">
        <f t="shared" si="128"/>
        <v>3.0960000000000001</v>
      </c>
      <c r="F260" s="105">
        <f t="shared" si="128"/>
        <v>3.0960000000000001</v>
      </c>
      <c r="G260" s="105">
        <f t="shared" si="128"/>
        <v>3.0960000000000001</v>
      </c>
      <c r="H260" s="105">
        <f t="shared" si="128"/>
        <v>3.0960000000000001</v>
      </c>
      <c r="I260" s="92"/>
    </row>
    <row r="261" spans="2:9" x14ac:dyDescent="0.2">
      <c r="C261" s="31" t="s">
        <v>207</v>
      </c>
      <c r="D261" s="105">
        <f t="shared" ref="D261:H261" si="129">D41*1.2</f>
        <v>1.2</v>
      </c>
      <c r="E261" s="105">
        <f t="shared" si="129"/>
        <v>11.556000000000001</v>
      </c>
      <c r="F261" s="105">
        <f t="shared" si="129"/>
        <v>11.556000000000001</v>
      </c>
      <c r="G261" s="105">
        <f t="shared" si="129"/>
        <v>11.556000000000001</v>
      </c>
      <c r="H261" s="105">
        <f t="shared" si="129"/>
        <v>11.556000000000001</v>
      </c>
      <c r="I261" s="92"/>
    </row>
    <row r="262" spans="2:9" x14ac:dyDescent="0.2">
      <c r="B262" s="27" t="s">
        <v>1</v>
      </c>
      <c r="C262" s="31" t="s">
        <v>7</v>
      </c>
      <c r="D262" s="105">
        <f t="shared" ref="D262:H262" si="130">D42*1.2</f>
        <v>1.2</v>
      </c>
      <c r="E262" s="105">
        <f t="shared" si="130"/>
        <v>1.2</v>
      </c>
      <c r="F262" s="105">
        <f t="shared" si="130"/>
        <v>1.2</v>
      </c>
      <c r="G262" s="105">
        <f t="shared" si="130"/>
        <v>1.2</v>
      </c>
      <c r="H262" s="105">
        <f t="shared" si="130"/>
        <v>1.2</v>
      </c>
      <c r="I262" s="92"/>
    </row>
    <row r="263" spans="2:9" x14ac:dyDescent="0.2">
      <c r="C263" s="31" t="s">
        <v>272</v>
      </c>
      <c r="D263" s="105">
        <f t="shared" ref="D263:H263" si="131">D43*1.2</f>
        <v>1.2</v>
      </c>
      <c r="E263" s="105">
        <f t="shared" si="131"/>
        <v>1.2</v>
      </c>
      <c r="F263" s="105">
        <f t="shared" si="131"/>
        <v>1.2</v>
      </c>
      <c r="G263" s="105">
        <f t="shared" si="131"/>
        <v>1.2</v>
      </c>
      <c r="H263" s="105">
        <f t="shared" si="131"/>
        <v>1.2</v>
      </c>
      <c r="I263" s="92"/>
    </row>
    <row r="264" spans="2:9" x14ac:dyDescent="0.2">
      <c r="C264" s="31" t="s">
        <v>3</v>
      </c>
      <c r="D264" s="105">
        <f t="shared" ref="D264:H264" si="132">D44*1.2</f>
        <v>1.2</v>
      </c>
      <c r="E264" s="105">
        <f t="shared" si="132"/>
        <v>1.2</v>
      </c>
      <c r="F264" s="105">
        <f t="shared" si="132"/>
        <v>1.2</v>
      </c>
      <c r="G264" s="105">
        <f t="shared" si="132"/>
        <v>1.2</v>
      </c>
      <c r="H264" s="105">
        <f t="shared" si="132"/>
        <v>1.2</v>
      </c>
      <c r="I264" s="92"/>
    </row>
    <row r="265" spans="2:9" x14ac:dyDescent="0.2">
      <c r="C265" s="31" t="s">
        <v>207</v>
      </c>
      <c r="D265" s="105">
        <f t="shared" ref="D265:H265" si="133">D45*1.2</f>
        <v>1.2</v>
      </c>
      <c r="E265" s="105">
        <f t="shared" si="133"/>
        <v>1.2</v>
      </c>
      <c r="F265" s="105">
        <f t="shared" si="133"/>
        <v>1.2</v>
      </c>
      <c r="G265" s="105">
        <f t="shared" si="133"/>
        <v>1.2</v>
      </c>
      <c r="H265" s="105">
        <f t="shared" si="133"/>
        <v>1.2</v>
      </c>
      <c r="I265" s="92"/>
    </row>
    <row r="266" spans="2:9" x14ac:dyDescent="0.2">
      <c r="B266" s="27" t="s">
        <v>0</v>
      </c>
      <c r="C266" s="31" t="s">
        <v>7</v>
      </c>
      <c r="D266" s="105">
        <f t="shared" ref="D266:H266" si="134">D46*1.2</f>
        <v>1.2</v>
      </c>
      <c r="E266" s="105">
        <f t="shared" si="134"/>
        <v>1.2</v>
      </c>
      <c r="F266" s="105">
        <f t="shared" si="134"/>
        <v>1.2</v>
      </c>
      <c r="G266" s="105">
        <f t="shared" si="134"/>
        <v>1.2</v>
      </c>
      <c r="H266" s="105">
        <f t="shared" si="134"/>
        <v>1.2</v>
      </c>
      <c r="I266" s="92"/>
    </row>
    <row r="267" spans="2:9" x14ac:dyDescent="0.2">
      <c r="C267" s="31" t="s">
        <v>272</v>
      </c>
      <c r="D267" s="105">
        <f t="shared" ref="D267:H267" si="135">D47*1.2</f>
        <v>1.2</v>
      </c>
      <c r="E267" s="105">
        <f t="shared" si="135"/>
        <v>1.9799999999999998</v>
      </c>
      <c r="F267" s="105">
        <f t="shared" si="135"/>
        <v>1.9799999999999998</v>
      </c>
      <c r="G267" s="105">
        <f t="shared" si="135"/>
        <v>1.9799999999999998</v>
      </c>
      <c r="H267" s="105">
        <f t="shared" si="135"/>
        <v>1.9799999999999998</v>
      </c>
      <c r="I267" s="92"/>
    </row>
    <row r="268" spans="2:9" x14ac:dyDescent="0.2">
      <c r="C268" s="31" t="s">
        <v>3</v>
      </c>
      <c r="D268" s="105">
        <f t="shared" ref="D268:H268" si="136">D48*1.2</f>
        <v>1.2</v>
      </c>
      <c r="E268" s="105">
        <f t="shared" si="136"/>
        <v>3.2759999999999998</v>
      </c>
      <c r="F268" s="105">
        <f t="shared" si="136"/>
        <v>3.2759999999999998</v>
      </c>
      <c r="G268" s="105">
        <f t="shared" si="136"/>
        <v>3.2759999999999998</v>
      </c>
      <c r="H268" s="105">
        <f t="shared" si="136"/>
        <v>3.2759999999999998</v>
      </c>
      <c r="I268" s="92"/>
    </row>
    <row r="269" spans="2:9" x14ac:dyDescent="0.2">
      <c r="C269" s="31" t="s">
        <v>207</v>
      </c>
      <c r="D269" s="105">
        <f t="shared" ref="D269:H269" si="137">D49*1.2</f>
        <v>1.2</v>
      </c>
      <c r="E269" s="105">
        <f t="shared" si="137"/>
        <v>13.452</v>
      </c>
      <c r="F269" s="105">
        <f t="shared" si="137"/>
        <v>13.452</v>
      </c>
      <c r="G269" s="105">
        <f t="shared" si="137"/>
        <v>13.452</v>
      </c>
      <c r="H269" s="105">
        <f t="shared" si="137"/>
        <v>13.452</v>
      </c>
      <c r="I269" s="92"/>
    </row>
    <row r="270" spans="2:9" x14ac:dyDescent="0.2">
      <c r="B270" s="27" t="s">
        <v>99</v>
      </c>
      <c r="C270" s="31" t="s">
        <v>7</v>
      </c>
      <c r="D270" s="105">
        <f t="shared" ref="D270:H270" si="138">D50*1.2</f>
        <v>1.2</v>
      </c>
      <c r="E270" s="105">
        <f t="shared" si="138"/>
        <v>1.2</v>
      </c>
      <c r="F270" s="105">
        <f t="shared" si="138"/>
        <v>1.2</v>
      </c>
      <c r="G270" s="105">
        <f t="shared" si="138"/>
        <v>1.2</v>
      </c>
      <c r="H270" s="105">
        <f t="shared" si="138"/>
        <v>1.2</v>
      </c>
      <c r="I270" s="92"/>
    </row>
    <row r="271" spans="2:9" x14ac:dyDescent="0.2">
      <c r="C271" s="31" t="s">
        <v>272</v>
      </c>
      <c r="D271" s="105">
        <f t="shared" ref="D271:H271" si="139">D51*1.2</f>
        <v>1.2</v>
      </c>
      <c r="E271" s="105">
        <f t="shared" si="139"/>
        <v>1.9799999999999998</v>
      </c>
      <c r="F271" s="105">
        <f t="shared" si="139"/>
        <v>1.9799999999999998</v>
      </c>
      <c r="G271" s="105">
        <f t="shared" si="139"/>
        <v>1.9799999999999998</v>
      </c>
      <c r="H271" s="105">
        <f t="shared" si="139"/>
        <v>1.9799999999999998</v>
      </c>
      <c r="I271" s="92"/>
    </row>
    <row r="272" spans="2:9" x14ac:dyDescent="0.2">
      <c r="C272" s="31" t="s">
        <v>3</v>
      </c>
      <c r="D272" s="105">
        <f t="shared" ref="D272:H272" si="140">D52*1.2</f>
        <v>1.2</v>
      </c>
      <c r="E272" s="105">
        <f t="shared" si="140"/>
        <v>3.2759999999999998</v>
      </c>
      <c r="F272" s="105">
        <f t="shared" si="140"/>
        <v>3.2759999999999998</v>
      </c>
      <c r="G272" s="105">
        <f t="shared" si="140"/>
        <v>3.2759999999999998</v>
      </c>
      <c r="H272" s="105">
        <f t="shared" si="140"/>
        <v>3.2759999999999998</v>
      </c>
      <c r="I272" s="92"/>
    </row>
    <row r="273" spans="1:9" x14ac:dyDescent="0.2">
      <c r="C273" s="31" t="s">
        <v>207</v>
      </c>
      <c r="D273" s="105">
        <f t="shared" ref="D273:H273" si="141">D53*1.2</f>
        <v>1.2</v>
      </c>
      <c r="E273" s="105">
        <f t="shared" si="141"/>
        <v>13.452</v>
      </c>
      <c r="F273" s="105">
        <f t="shared" si="141"/>
        <v>13.452</v>
      </c>
      <c r="G273" s="105">
        <f t="shared" si="141"/>
        <v>13.452</v>
      </c>
      <c r="H273" s="105">
        <f t="shared" si="141"/>
        <v>13.452</v>
      </c>
      <c r="I273" s="92"/>
    </row>
    <row r="274" spans="1:9" x14ac:dyDescent="0.2">
      <c r="C274" s="31"/>
      <c r="D274" s="31"/>
    </row>
    <row r="275" spans="1:9" x14ac:dyDescent="0.2">
      <c r="A275" s="78" t="s">
        <v>275</v>
      </c>
      <c r="B275" s="79"/>
      <c r="C275" s="79"/>
      <c r="D275" s="79"/>
      <c r="E275" s="79"/>
      <c r="F275" s="79"/>
      <c r="G275" s="79"/>
      <c r="H275" s="79"/>
      <c r="I275" s="79"/>
    </row>
    <row r="276" spans="1:9" ht="25.5" x14ac:dyDescent="0.2">
      <c r="A276" s="92" t="s">
        <v>105</v>
      </c>
      <c r="B276" s="29" t="s">
        <v>269</v>
      </c>
      <c r="C276" s="80" t="s">
        <v>266</v>
      </c>
      <c r="D276" s="82" t="s">
        <v>113</v>
      </c>
      <c r="E276" s="82" t="s">
        <v>114</v>
      </c>
      <c r="F276" s="82" t="s">
        <v>115</v>
      </c>
      <c r="G276" s="82" t="s">
        <v>116</v>
      </c>
      <c r="H276" s="93"/>
    </row>
    <row r="277" spans="1:9" x14ac:dyDescent="0.2">
      <c r="A277" s="29"/>
      <c r="B277" s="27" t="s">
        <v>81</v>
      </c>
      <c r="C277" s="31" t="s">
        <v>274</v>
      </c>
      <c r="D277" s="105">
        <f>D57*1.2</f>
        <v>1.2</v>
      </c>
      <c r="E277" s="105">
        <f t="shared" ref="E277:G277" si="142">E57*1.2</f>
        <v>1.2</v>
      </c>
      <c r="F277" s="105">
        <f t="shared" si="142"/>
        <v>1.2</v>
      </c>
      <c r="G277" s="105">
        <f t="shared" si="142"/>
        <v>1.2</v>
      </c>
      <c r="H277" s="92"/>
    </row>
    <row r="278" spans="1:9" x14ac:dyDescent="0.2">
      <c r="C278" s="31" t="s">
        <v>267</v>
      </c>
      <c r="D278" s="105">
        <f t="shared" ref="D278:G278" si="143">D58*1.2</f>
        <v>12.81</v>
      </c>
      <c r="E278" s="105">
        <f t="shared" si="143"/>
        <v>12.81</v>
      </c>
      <c r="F278" s="105">
        <f t="shared" si="143"/>
        <v>12.81</v>
      </c>
      <c r="G278" s="105">
        <f t="shared" si="143"/>
        <v>12.81</v>
      </c>
      <c r="H278" s="92"/>
    </row>
    <row r="279" spans="1:9" x14ac:dyDescent="0.2">
      <c r="B279" s="27" t="s">
        <v>89</v>
      </c>
      <c r="C279" s="31" t="s">
        <v>274</v>
      </c>
      <c r="D279" s="105">
        <f t="shared" ref="D279:G279" si="144">D59*1.2</f>
        <v>1.2</v>
      </c>
      <c r="E279" s="105">
        <f t="shared" si="144"/>
        <v>1.2</v>
      </c>
      <c r="F279" s="105">
        <f t="shared" si="144"/>
        <v>1.2</v>
      </c>
      <c r="G279" s="105">
        <f t="shared" si="144"/>
        <v>1.2</v>
      </c>
      <c r="H279" s="92"/>
    </row>
    <row r="280" spans="1:9" x14ac:dyDescent="0.2">
      <c r="C280" s="31" t="s">
        <v>267</v>
      </c>
      <c r="D280" s="105">
        <f t="shared" ref="D280:G280" si="145">D60*1.2</f>
        <v>12.81</v>
      </c>
      <c r="E280" s="105">
        <f t="shared" si="145"/>
        <v>12.81</v>
      </c>
      <c r="F280" s="105">
        <f t="shared" si="145"/>
        <v>12.81</v>
      </c>
      <c r="G280" s="105">
        <f t="shared" si="145"/>
        <v>12.81</v>
      </c>
      <c r="H280" s="92"/>
    </row>
    <row r="281" spans="1:9" x14ac:dyDescent="0.2">
      <c r="B281" s="27" t="s">
        <v>103</v>
      </c>
      <c r="C281" s="31" t="s">
        <v>274</v>
      </c>
      <c r="D281" s="105">
        <f t="shared" ref="D281:G281" si="146">D61*1.2</f>
        <v>1.2</v>
      </c>
      <c r="E281" s="105">
        <f t="shared" si="146"/>
        <v>1.2</v>
      </c>
      <c r="F281" s="105">
        <f t="shared" si="146"/>
        <v>1.2</v>
      </c>
      <c r="G281" s="105">
        <f t="shared" si="146"/>
        <v>1.2</v>
      </c>
      <c r="H281" s="92"/>
    </row>
    <row r="282" spans="1:9" x14ac:dyDescent="0.2">
      <c r="C282" s="31" t="s">
        <v>267</v>
      </c>
      <c r="D282" s="105">
        <f t="shared" ref="D282:G282" si="147">D62*1.2</f>
        <v>12.81</v>
      </c>
      <c r="E282" s="105">
        <f t="shared" si="147"/>
        <v>12.81</v>
      </c>
      <c r="F282" s="105">
        <f t="shared" si="147"/>
        <v>12.81</v>
      </c>
      <c r="G282" s="105">
        <f t="shared" si="147"/>
        <v>12.81</v>
      </c>
      <c r="H282" s="92"/>
    </row>
    <row r="283" spans="1:9" x14ac:dyDescent="0.2">
      <c r="C283" s="31"/>
      <c r="D283" s="31"/>
    </row>
    <row r="284" spans="1:9" x14ac:dyDescent="0.2">
      <c r="A284" s="78" t="s">
        <v>276</v>
      </c>
      <c r="B284" s="79"/>
      <c r="C284" s="79"/>
      <c r="D284" s="79"/>
      <c r="E284" s="79"/>
      <c r="F284" s="79"/>
      <c r="G284" s="79"/>
      <c r="H284" s="79"/>
      <c r="I284" s="79"/>
    </row>
    <row r="285" spans="1:9" ht="25.5" x14ac:dyDescent="0.2">
      <c r="A285" s="92" t="s">
        <v>123</v>
      </c>
      <c r="B285" s="29" t="s">
        <v>269</v>
      </c>
      <c r="C285" s="80" t="s">
        <v>268</v>
      </c>
      <c r="D285" s="82" t="s">
        <v>78</v>
      </c>
      <c r="E285" s="82" t="s">
        <v>74</v>
      </c>
      <c r="F285" s="82" t="s">
        <v>77</v>
      </c>
      <c r="G285" s="82" t="s">
        <v>75</v>
      </c>
      <c r="H285" s="95" t="s">
        <v>76</v>
      </c>
      <c r="I285" s="93"/>
    </row>
    <row r="286" spans="1:9" x14ac:dyDescent="0.2">
      <c r="A286" s="96"/>
      <c r="B286" s="27" t="s">
        <v>93</v>
      </c>
      <c r="C286" s="31" t="s">
        <v>124</v>
      </c>
      <c r="D286" s="105">
        <f>D66*1.2</f>
        <v>1.2</v>
      </c>
      <c r="E286" s="105">
        <f t="shared" ref="E286:G286" si="148">E66*1.2</f>
        <v>1.2</v>
      </c>
      <c r="F286" s="105">
        <f t="shared" si="148"/>
        <v>1.2</v>
      </c>
      <c r="G286" s="105">
        <f t="shared" si="148"/>
        <v>1.2</v>
      </c>
      <c r="H286" s="92">
        <v>1.05</v>
      </c>
      <c r="I286" s="92"/>
    </row>
    <row r="287" spans="1:9" x14ac:dyDescent="0.2">
      <c r="C287" s="31" t="s">
        <v>127</v>
      </c>
      <c r="D287" s="105">
        <f t="shared" ref="D287:G287" si="149">D67*1.2</f>
        <v>1.62</v>
      </c>
      <c r="E287" s="105">
        <f t="shared" si="149"/>
        <v>1.2</v>
      </c>
      <c r="F287" s="105">
        <f t="shared" si="149"/>
        <v>1.2</v>
      </c>
      <c r="G287" s="105">
        <f t="shared" si="149"/>
        <v>1.2</v>
      </c>
      <c r="H287" s="92">
        <v>1.05</v>
      </c>
      <c r="I287" s="92"/>
    </row>
    <row r="288" spans="1:9" x14ac:dyDescent="0.2">
      <c r="C288" s="31" t="s">
        <v>126</v>
      </c>
      <c r="D288" s="105">
        <f t="shared" ref="D288:G288" si="150">D68*1.2</f>
        <v>1.62</v>
      </c>
      <c r="E288" s="105">
        <f t="shared" si="150"/>
        <v>1.2</v>
      </c>
      <c r="F288" s="105">
        <f t="shared" si="150"/>
        <v>1.2</v>
      </c>
      <c r="G288" s="105">
        <f t="shared" si="150"/>
        <v>1.2</v>
      </c>
      <c r="H288" s="92">
        <v>1.05</v>
      </c>
      <c r="I288" s="92"/>
    </row>
    <row r="289" spans="2:9" x14ac:dyDescent="0.2">
      <c r="C289" s="31" t="s">
        <v>125</v>
      </c>
      <c r="D289" s="105">
        <f t="shared" ref="D289:G289" si="151">D69*1.2</f>
        <v>6.48</v>
      </c>
      <c r="E289" s="105">
        <f t="shared" si="151"/>
        <v>1.2</v>
      </c>
      <c r="F289" s="105">
        <f t="shared" si="151"/>
        <v>1.2</v>
      </c>
      <c r="G289" s="105">
        <f t="shared" si="151"/>
        <v>1.2</v>
      </c>
      <c r="H289" s="92">
        <v>1.05</v>
      </c>
      <c r="I289" s="92"/>
    </row>
    <row r="290" spans="2:9" x14ac:dyDescent="0.2">
      <c r="B290" s="27" t="s">
        <v>97</v>
      </c>
      <c r="C290" s="31" t="s">
        <v>124</v>
      </c>
      <c r="D290" s="105">
        <f t="shared" ref="D290:G290" si="152">D70*1.2</f>
        <v>1.2</v>
      </c>
      <c r="E290" s="105">
        <f t="shared" si="152"/>
        <v>1.2</v>
      </c>
      <c r="F290" s="105">
        <f t="shared" si="152"/>
        <v>1.2</v>
      </c>
      <c r="G290" s="105">
        <f t="shared" si="152"/>
        <v>1.2</v>
      </c>
      <c r="H290" s="92">
        <v>1.05</v>
      </c>
      <c r="I290" s="92"/>
    </row>
    <row r="291" spans="2:9" x14ac:dyDescent="0.2">
      <c r="C291" s="31" t="s">
        <v>127</v>
      </c>
      <c r="D291" s="105">
        <f t="shared" ref="D291:G291" si="153">D71*1.2</f>
        <v>1.62</v>
      </c>
      <c r="E291" s="105">
        <f t="shared" si="153"/>
        <v>1.2</v>
      </c>
      <c r="F291" s="105">
        <f t="shared" si="153"/>
        <v>1.2</v>
      </c>
      <c r="G291" s="105">
        <f t="shared" si="153"/>
        <v>1.2</v>
      </c>
      <c r="H291" s="92">
        <v>1.05</v>
      </c>
      <c r="I291" s="92"/>
    </row>
    <row r="292" spans="2:9" x14ac:dyDescent="0.2">
      <c r="C292" s="31" t="s">
        <v>126</v>
      </c>
      <c r="D292" s="105">
        <f t="shared" ref="D292:G292" si="154">D72*1.2</f>
        <v>1.62</v>
      </c>
      <c r="E292" s="105">
        <f t="shared" si="154"/>
        <v>1.2</v>
      </c>
      <c r="F292" s="105">
        <f t="shared" si="154"/>
        <v>1.2</v>
      </c>
      <c r="G292" s="105">
        <f t="shared" si="154"/>
        <v>1.2</v>
      </c>
      <c r="H292" s="92">
        <v>1.05</v>
      </c>
      <c r="I292" s="92"/>
    </row>
    <row r="293" spans="2:9" x14ac:dyDescent="0.2">
      <c r="C293" s="31" t="s">
        <v>125</v>
      </c>
      <c r="D293" s="105">
        <f t="shared" ref="D293:G293" si="155">D73*1.2</f>
        <v>6.48</v>
      </c>
      <c r="E293" s="105">
        <f t="shared" si="155"/>
        <v>1.2</v>
      </c>
      <c r="F293" s="105">
        <f t="shared" si="155"/>
        <v>1.2</v>
      </c>
      <c r="G293" s="105">
        <f t="shared" si="155"/>
        <v>1.2</v>
      </c>
      <c r="H293" s="92">
        <v>1.05</v>
      </c>
      <c r="I293" s="92"/>
    </row>
    <row r="294" spans="2:9" x14ac:dyDescent="0.2">
      <c r="B294" s="27" t="s">
        <v>95</v>
      </c>
      <c r="C294" s="31" t="s">
        <v>124</v>
      </c>
      <c r="D294" s="105">
        <f t="shared" ref="D294:G294" si="156">D74*1.2</f>
        <v>1.2</v>
      </c>
      <c r="E294" s="105">
        <f t="shared" si="156"/>
        <v>1.2</v>
      </c>
      <c r="F294" s="105">
        <f t="shared" si="156"/>
        <v>1.2</v>
      </c>
      <c r="G294" s="105">
        <f t="shared" si="156"/>
        <v>1.2</v>
      </c>
      <c r="H294" s="92">
        <v>1.05</v>
      </c>
      <c r="I294" s="92"/>
    </row>
    <row r="295" spans="2:9" x14ac:dyDescent="0.2">
      <c r="C295" s="31" t="s">
        <v>127</v>
      </c>
      <c r="D295" s="105">
        <f t="shared" ref="D295:G295" si="157">D75*1.2</f>
        <v>1.62</v>
      </c>
      <c r="E295" s="105">
        <f t="shared" si="157"/>
        <v>1.2</v>
      </c>
      <c r="F295" s="105">
        <f t="shared" si="157"/>
        <v>1.2</v>
      </c>
      <c r="G295" s="105">
        <f t="shared" si="157"/>
        <v>1.2</v>
      </c>
      <c r="H295" s="92">
        <v>1.05</v>
      </c>
      <c r="I295" s="92"/>
    </row>
    <row r="296" spans="2:9" x14ac:dyDescent="0.2">
      <c r="C296" s="31" t="s">
        <v>126</v>
      </c>
      <c r="D296" s="105">
        <f t="shared" ref="D296:G296" si="158">D76*1.2</f>
        <v>1.62</v>
      </c>
      <c r="E296" s="105">
        <f t="shared" si="158"/>
        <v>1.2</v>
      </c>
      <c r="F296" s="105">
        <f t="shared" si="158"/>
        <v>1.2</v>
      </c>
      <c r="G296" s="105">
        <f t="shared" si="158"/>
        <v>1.2</v>
      </c>
      <c r="H296" s="92">
        <v>1.05</v>
      </c>
      <c r="I296" s="92"/>
    </row>
    <row r="297" spans="2:9" x14ac:dyDescent="0.2">
      <c r="C297" s="31" t="s">
        <v>125</v>
      </c>
      <c r="D297" s="105">
        <f t="shared" ref="D297:G297" si="159">D77*1.2</f>
        <v>6.48</v>
      </c>
      <c r="E297" s="105">
        <f t="shared" si="159"/>
        <v>1.2</v>
      </c>
      <c r="F297" s="105">
        <f t="shared" si="159"/>
        <v>1.2</v>
      </c>
      <c r="G297" s="105">
        <f t="shared" si="159"/>
        <v>1.2</v>
      </c>
      <c r="H297" s="92">
        <v>1.05</v>
      </c>
      <c r="I297" s="92"/>
    </row>
    <row r="298" spans="2:9" x14ac:dyDescent="0.2">
      <c r="B298" s="27" t="s">
        <v>96</v>
      </c>
      <c r="C298" s="31" t="s">
        <v>124</v>
      </c>
      <c r="D298" s="105">
        <f t="shared" ref="D298:G298" si="160">D78*1.2</f>
        <v>1.2</v>
      </c>
      <c r="E298" s="105">
        <f t="shared" si="160"/>
        <v>1.2</v>
      </c>
      <c r="F298" s="105">
        <f t="shared" si="160"/>
        <v>1.2</v>
      </c>
      <c r="G298" s="105">
        <f t="shared" si="160"/>
        <v>1.2</v>
      </c>
      <c r="H298" s="92">
        <v>1.05</v>
      </c>
      <c r="I298" s="92"/>
    </row>
    <row r="299" spans="2:9" x14ac:dyDescent="0.2">
      <c r="C299" s="31" t="s">
        <v>127</v>
      </c>
      <c r="D299" s="105">
        <f t="shared" ref="D299:G299" si="161">D79*1.2</f>
        <v>1.2</v>
      </c>
      <c r="E299" s="105">
        <f t="shared" si="161"/>
        <v>1.2</v>
      </c>
      <c r="F299" s="105">
        <f t="shared" si="161"/>
        <v>1.2</v>
      </c>
      <c r="G299" s="105">
        <f t="shared" si="161"/>
        <v>1.2</v>
      </c>
      <c r="H299" s="92">
        <v>1.05</v>
      </c>
      <c r="I299" s="92"/>
    </row>
    <row r="300" spans="2:9" x14ac:dyDescent="0.2">
      <c r="C300" s="31" t="s">
        <v>126</v>
      </c>
      <c r="D300" s="105">
        <f t="shared" ref="D300:G300" si="162">D80*1.2</f>
        <v>1.2</v>
      </c>
      <c r="E300" s="105">
        <f t="shared" si="162"/>
        <v>1.2</v>
      </c>
      <c r="F300" s="105">
        <f t="shared" si="162"/>
        <v>1.2</v>
      </c>
      <c r="G300" s="105">
        <f t="shared" si="162"/>
        <v>1.2</v>
      </c>
      <c r="H300" s="92">
        <v>1.05</v>
      </c>
      <c r="I300" s="92"/>
    </row>
    <row r="301" spans="2:9" x14ac:dyDescent="0.2">
      <c r="C301" s="31" t="s">
        <v>125</v>
      </c>
      <c r="D301" s="105">
        <f t="shared" ref="D301:G301" si="163">D81*1.2</f>
        <v>1.2</v>
      </c>
      <c r="E301" s="105">
        <f t="shared" si="163"/>
        <v>1.2</v>
      </c>
      <c r="F301" s="105">
        <f t="shared" si="163"/>
        <v>1.2</v>
      </c>
      <c r="G301" s="105">
        <f t="shared" si="163"/>
        <v>1.2</v>
      </c>
      <c r="H301" s="92">
        <v>1.05</v>
      </c>
      <c r="I301" s="92"/>
    </row>
    <row r="302" spans="2:9" x14ac:dyDescent="0.2">
      <c r="B302" s="27" t="s">
        <v>84</v>
      </c>
      <c r="C302" s="31" t="s">
        <v>124</v>
      </c>
      <c r="D302" s="105">
        <f t="shared" ref="D302:G302" si="164">D82*1.2</f>
        <v>1.2</v>
      </c>
      <c r="E302" s="105">
        <f t="shared" si="164"/>
        <v>1.2</v>
      </c>
      <c r="F302" s="105">
        <f t="shared" si="164"/>
        <v>1.2</v>
      </c>
      <c r="G302" s="105">
        <f t="shared" si="164"/>
        <v>1.2</v>
      </c>
      <c r="H302" s="92">
        <v>1.05</v>
      </c>
      <c r="I302" s="92"/>
    </row>
    <row r="303" spans="2:9" x14ac:dyDescent="0.2">
      <c r="C303" s="31" t="s">
        <v>127</v>
      </c>
      <c r="D303" s="105">
        <f t="shared" ref="D303:G303" si="165">D83*1.2</f>
        <v>1.2</v>
      </c>
      <c r="E303" s="105">
        <f t="shared" si="165"/>
        <v>2.7359999999999998</v>
      </c>
      <c r="F303" s="105">
        <f t="shared" si="165"/>
        <v>1.2</v>
      </c>
      <c r="G303" s="105">
        <f t="shared" si="165"/>
        <v>1.2</v>
      </c>
      <c r="H303" s="92">
        <v>1.05</v>
      </c>
      <c r="I303" s="92"/>
    </row>
    <row r="304" spans="2:9" x14ac:dyDescent="0.2">
      <c r="C304" s="31" t="s">
        <v>126</v>
      </c>
      <c r="D304" s="105">
        <f t="shared" ref="D304:G304" si="166">D84*1.2</f>
        <v>1.2</v>
      </c>
      <c r="E304" s="105">
        <f t="shared" si="166"/>
        <v>5.5439999999999996</v>
      </c>
      <c r="F304" s="105">
        <f t="shared" si="166"/>
        <v>1.2</v>
      </c>
      <c r="G304" s="105">
        <f t="shared" si="166"/>
        <v>1.2</v>
      </c>
      <c r="H304" s="92">
        <v>1.05</v>
      </c>
      <c r="I304" s="92"/>
    </row>
    <row r="305" spans="2:9" x14ac:dyDescent="0.2">
      <c r="C305" s="31" t="s">
        <v>125</v>
      </c>
      <c r="D305" s="105">
        <f t="shared" ref="D305:G305" si="167">D85*1.2</f>
        <v>1.2</v>
      </c>
      <c r="E305" s="105">
        <f t="shared" si="167"/>
        <v>12.635999999999999</v>
      </c>
      <c r="F305" s="105">
        <f t="shared" si="167"/>
        <v>1.764</v>
      </c>
      <c r="G305" s="105">
        <f t="shared" si="167"/>
        <v>3.0839999999999996</v>
      </c>
      <c r="H305" s="92">
        <v>1.05</v>
      </c>
      <c r="I305" s="92"/>
    </row>
    <row r="306" spans="2:9" x14ac:dyDescent="0.2">
      <c r="B306" s="27" t="s">
        <v>102</v>
      </c>
      <c r="C306" s="31" t="s">
        <v>124</v>
      </c>
      <c r="D306" s="105">
        <f t="shared" ref="D306:G306" si="168">D86*1.2</f>
        <v>1.2</v>
      </c>
      <c r="E306" s="105">
        <f t="shared" si="168"/>
        <v>1.2</v>
      </c>
      <c r="F306" s="105">
        <f t="shared" si="168"/>
        <v>1.2</v>
      </c>
      <c r="G306" s="105">
        <f t="shared" si="168"/>
        <v>1.2</v>
      </c>
      <c r="H306" s="92">
        <v>1.05</v>
      </c>
      <c r="I306" s="92"/>
    </row>
    <row r="307" spans="2:9" x14ac:dyDescent="0.2">
      <c r="C307" s="31" t="s">
        <v>127</v>
      </c>
      <c r="D307" s="105">
        <f t="shared" ref="D307:G307" si="169">D87*1.2</f>
        <v>1.2</v>
      </c>
      <c r="E307" s="105">
        <f t="shared" si="169"/>
        <v>1.9919999999999998</v>
      </c>
      <c r="F307" s="105">
        <f t="shared" si="169"/>
        <v>1.2</v>
      </c>
      <c r="G307" s="105">
        <f t="shared" si="169"/>
        <v>1.2</v>
      </c>
      <c r="H307" s="92">
        <v>1.05</v>
      </c>
      <c r="I307" s="92"/>
    </row>
    <row r="308" spans="2:9" x14ac:dyDescent="0.2">
      <c r="C308" s="31" t="s">
        <v>126</v>
      </c>
      <c r="D308" s="105">
        <f t="shared" ref="D308:G308" si="170">D88*1.2</f>
        <v>1.2</v>
      </c>
      <c r="E308" s="105">
        <f t="shared" si="170"/>
        <v>3</v>
      </c>
      <c r="F308" s="105">
        <f t="shared" si="170"/>
        <v>1.2</v>
      </c>
      <c r="G308" s="105">
        <f t="shared" si="170"/>
        <v>1.2</v>
      </c>
      <c r="H308" s="92">
        <v>1.05</v>
      </c>
      <c r="I308" s="92"/>
    </row>
    <row r="309" spans="2:9" x14ac:dyDescent="0.2">
      <c r="C309" s="31" t="s">
        <v>125</v>
      </c>
      <c r="D309" s="105">
        <f t="shared" ref="D309:G309" si="171">D89*1.2</f>
        <v>1.2</v>
      </c>
      <c r="E309" s="105">
        <f t="shared" si="171"/>
        <v>17.963999999999999</v>
      </c>
      <c r="F309" s="105">
        <f t="shared" si="171"/>
        <v>2.3039999999999998</v>
      </c>
      <c r="G309" s="105">
        <f t="shared" si="171"/>
        <v>2.3039999999999998</v>
      </c>
      <c r="H309" s="92">
        <v>1.05</v>
      </c>
      <c r="I309" s="92"/>
    </row>
    <row r="310" spans="2:9" x14ac:dyDescent="0.2">
      <c r="B310" s="27" t="s">
        <v>90</v>
      </c>
      <c r="C310" s="31" t="s">
        <v>124</v>
      </c>
      <c r="D310" s="105">
        <f t="shared" ref="D310:G310" si="172">D90*1.2</f>
        <v>1.2</v>
      </c>
      <c r="E310" s="105">
        <f t="shared" si="172"/>
        <v>1.2</v>
      </c>
      <c r="F310" s="105">
        <f t="shared" si="172"/>
        <v>1.2</v>
      </c>
      <c r="G310" s="105">
        <f t="shared" si="172"/>
        <v>1.2</v>
      </c>
      <c r="H310" s="92">
        <v>1.05</v>
      </c>
      <c r="I310" s="92"/>
    </row>
    <row r="311" spans="2:9" x14ac:dyDescent="0.2">
      <c r="C311" s="31" t="s">
        <v>127</v>
      </c>
      <c r="D311" s="105">
        <f t="shared" ref="D311:G311" si="173">D91*1.2</f>
        <v>1.2</v>
      </c>
      <c r="E311" s="105">
        <f t="shared" si="173"/>
        <v>1.776</v>
      </c>
      <c r="F311" s="105">
        <f t="shared" si="173"/>
        <v>1.2</v>
      </c>
      <c r="G311" s="105">
        <f t="shared" si="173"/>
        <v>1.2</v>
      </c>
      <c r="H311" s="92">
        <v>1.05</v>
      </c>
      <c r="I311" s="92"/>
    </row>
    <row r="312" spans="2:9" x14ac:dyDescent="0.2">
      <c r="C312" s="31" t="s">
        <v>126</v>
      </c>
      <c r="D312" s="105">
        <f t="shared" ref="D312:G312" si="174">D92*1.2</f>
        <v>1.2</v>
      </c>
      <c r="E312" s="105">
        <f t="shared" si="174"/>
        <v>3.4079999999999999</v>
      </c>
      <c r="F312" s="105">
        <f t="shared" si="174"/>
        <v>1.2</v>
      </c>
      <c r="G312" s="105">
        <f t="shared" si="174"/>
        <v>1.2</v>
      </c>
      <c r="H312" s="92">
        <v>1.05</v>
      </c>
      <c r="I312" s="92"/>
    </row>
    <row r="313" spans="2:9" x14ac:dyDescent="0.2">
      <c r="C313" s="31" t="s">
        <v>125</v>
      </c>
      <c r="D313" s="105">
        <f t="shared" ref="D313:G313" si="175">D93*1.2</f>
        <v>1.2</v>
      </c>
      <c r="E313" s="105">
        <f t="shared" si="175"/>
        <v>17.28</v>
      </c>
      <c r="F313" s="105">
        <f t="shared" si="175"/>
        <v>4.4279999999999999</v>
      </c>
      <c r="G313" s="105">
        <f t="shared" si="175"/>
        <v>4.4279999999999999</v>
      </c>
      <c r="H313" s="92">
        <v>1.05</v>
      </c>
      <c r="I313" s="92"/>
    </row>
    <row r="314" spans="2:9" x14ac:dyDescent="0.2">
      <c r="B314" s="27" t="s">
        <v>0</v>
      </c>
      <c r="C314" s="31" t="s">
        <v>124</v>
      </c>
      <c r="D314" s="105">
        <f t="shared" ref="D314:G314" si="176">D94*1.2</f>
        <v>1.2</v>
      </c>
      <c r="E314" s="105">
        <f t="shared" si="176"/>
        <v>1.2</v>
      </c>
      <c r="F314" s="105">
        <f t="shared" si="176"/>
        <v>1.2</v>
      </c>
      <c r="G314" s="105">
        <f t="shared" si="176"/>
        <v>1.2</v>
      </c>
      <c r="H314" s="92">
        <v>1.05</v>
      </c>
      <c r="I314" s="92"/>
    </row>
    <row r="315" spans="2:9" x14ac:dyDescent="0.2">
      <c r="C315" s="31" t="s">
        <v>127</v>
      </c>
      <c r="D315" s="105">
        <f t="shared" ref="D315:G315" si="177">D95*1.2</f>
        <v>1.2</v>
      </c>
      <c r="E315" s="105">
        <f t="shared" si="177"/>
        <v>1.776</v>
      </c>
      <c r="F315" s="105">
        <f t="shared" si="177"/>
        <v>1.2</v>
      </c>
      <c r="G315" s="105">
        <f t="shared" si="177"/>
        <v>1.2</v>
      </c>
      <c r="H315" s="92">
        <v>1.05</v>
      </c>
      <c r="I315" s="92"/>
    </row>
    <row r="316" spans="2:9" x14ac:dyDescent="0.2">
      <c r="C316" s="31" t="s">
        <v>126</v>
      </c>
      <c r="D316" s="105">
        <f t="shared" ref="D316:G316" si="178">D96*1.2</f>
        <v>1.2</v>
      </c>
      <c r="E316" s="105">
        <f t="shared" si="178"/>
        <v>3.4079999999999999</v>
      </c>
      <c r="F316" s="105">
        <f t="shared" si="178"/>
        <v>1.2</v>
      </c>
      <c r="G316" s="105">
        <f t="shared" si="178"/>
        <v>1.2</v>
      </c>
      <c r="H316" s="92">
        <v>1.05</v>
      </c>
      <c r="I316" s="92"/>
    </row>
    <row r="317" spans="2:9" x14ac:dyDescent="0.2">
      <c r="C317" s="31" t="s">
        <v>125</v>
      </c>
      <c r="D317" s="105">
        <f t="shared" ref="D317:G317" si="179">D97*1.2</f>
        <v>1.2</v>
      </c>
      <c r="E317" s="105">
        <f t="shared" si="179"/>
        <v>17.28</v>
      </c>
      <c r="F317" s="105">
        <f t="shared" si="179"/>
        <v>4.4279999999999999</v>
      </c>
      <c r="G317" s="105">
        <f t="shared" si="179"/>
        <v>4.4279999999999999</v>
      </c>
      <c r="H317" s="92">
        <v>1.05</v>
      </c>
      <c r="I317" s="92"/>
    </row>
    <row r="318" spans="2:9" x14ac:dyDescent="0.2">
      <c r="B318" s="27" t="s">
        <v>101</v>
      </c>
      <c r="C318" s="31" t="s">
        <v>124</v>
      </c>
      <c r="D318" s="105">
        <f t="shared" ref="D318:G318" si="180">D98*1.2</f>
        <v>1.2</v>
      </c>
      <c r="E318" s="105">
        <f t="shared" si="180"/>
        <v>1.2</v>
      </c>
      <c r="F318" s="105">
        <f t="shared" si="180"/>
        <v>1.2</v>
      </c>
      <c r="G318" s="105">
        <f t="shared" si="180"/>
        <v>1.2</v>
      </c>
      <c r="H318" s="92">
        <v>1.05</v>
      </c>
      <c r="I318" s="92"/>
    </row>
    <row r="319" spans="2:9" x14ac:dyDescent="0.2">
      <c r="C319" s="31" t="s">
        <v>127</v>
      </c>
      <c r="D319" s="105">
        <f t="shared" ref="D319:G319" si="181">D99*1.2</f>
        <v>1.2</v>
      </c>
      <c r="E319" s="105">
        <f t="shared" si="181"/>
        <v>1.776</v>
      </c>
      <c r="F319" s="105">
        <f t="shared" si="181"/>
        <v>1.2</v>
      </c>
      <c r="G319" s="105">
        <f t="shared" si="181"/>
        <v>1.2</v>
      </c>
      <c r="H319" s="92">
        <v>1.05</v>
      </c>
      <c r="I319" s="92"/>
    </row>
    <row r="320" spans="2:9" x14ac:dyDescent="0.2">
      <c r="C320" s="31" t="s">
        <v>126</v>
      </c>
      <c r="D320" s="105">
        <f t="shared" ref="D320:G320" si="182">D100*1.2</f>
        <v>1.2</v>
      </c>
      <c r="E320" s="105">
        <f t="shared" si="182"/>
        <v>3.4079999999999999</v>
      </c>
      <c r="F320" s="105">
        <f t="shared" si="182"/>
        <v>1.2</v>
      </c>
      <c r="G320" s="105">
        <f t="shared" si="182"/>
        <v>1.2</v>
      </c>
      <c r="H320" s="92">
        <v>1.05</v>
      </c>
      <c r="I320" s="92"/>
    </row>
    <row r="321" spans="1:9" x14ac:dyDescent="0.2">
      <c r="C321" s="31" t="s">
        <v>125</v>
      </c>
      <c r="D321" s="105">
        <f t="shared" ref="D321:G321" si="183">D101*1.2</f>
        <v>1.2</v>
      </c>
      <c r="E321" s="105">
        <f t="shared" si="183"/>
        <v>17.28</v>
      </c>
      <c r="F321" s="105">
        <f t="shared" si="183"/>
        <v>4.4279999999999999</v>
      </c>
      <c r="G321" s="105">
        <f t="shared" si="183"/>
        <v>4.4279999999999999</v>
      </c>
      <c r="H321" s="92">
        <v>1.05</v>
      </c>
      <c r="I321" s="92"/>
    </row>
    <row r="323" spans="1:9" x14ac:dyDescent="0.2">
      <c r="A323" s="78" t="s">
        <v>279</v>
      </c>
      <c r="B323" s="79"/>
      <c r="C323" s="79"/>
      <c r="D323" s="79"/>
      <c r="E323" s="79"/>
      <c r="F323" s="79"/>
      <c r="G323" s="79"/>
      <c r="H323" s="79"/>
      <c r="I323" s="79"/>
    </row>
    <row r="324" spans="1:9" ht="25.5" x14ac:dyDescent="0.2">
      <c r="A324" s="92" t="s">
        <v>84</v>
      </c>
      <c r="B324" s="96" t="s">
        <v>125</v>
      </c>
      <c r="C324" s="80" t="s">
        <v>268</v>
      </c>
      <c r="D324" s="82" t="s">
        <v>78</v>
      </c>
      <c r="E324" s="82" t="s">
        <v>74</v>
      </c>
      <c r="F324" s="82" t="s">
        <v>77</v>
      </c>
      <c r="G324" s="82" t="s">
        <v>75</v>
      </c>
      <c r="H324" s="95" t="s">
        <v>76</v>
      </c>
      <c r="I324" s="93"/>
    </row>
    <row r="325" spans="1:9" x14ac:dyDescent="0.2">
      <c r="A325" s="29"/>
      <c r="C325" s="31" t="s">
        <v>124</v>
      </c>
      <c r="D325" s="105">
        <f>D105*1.2</f>
        <v>1.2</v>
      </c>
      <c r="E325" s="105">
        <f t="shared" ref="E325:G325" si="184">E105*1.2</f>
        <v>1.2</v>
      </c>
      <c r="F325" s="105">
        <f t="shared" si="184"/>
        <v>1.2</v>
      </c>
      <c r="G325" s="105">
        <f t="shared" si="184"/>
        <v>1.2</v>
      </c>
      <c r="H325" s="92">
        <v>1.05</v>
      </c>
      <c r="I325" s="92"/>
    </row>
    <row r="326" spans="1:9" x14ac:dyDescent="0.2">
      <c r="C326" s="31" t="s">
        <v>127</v>
      </c>
      <c r="D326" s="105">
        <f t="shared" ref="D326:G326" si="185">D106*1.2</f>
        <v>1.512</v>
      </c>
      <c r="E326" s="105">
        <f t="shared" si="185"/>
        <v>1.512</v>
      </c>
      <c r="F326" s="105">
        <f t="shared" si="185"/>
        <v>1.2</v>
      </c>
      <c r="G326" s="105">
        <f t="shared" si="185"/>
        <v>1.2</v>
      </c>
      <c r="H326" s="92">
        <v>1.05</v>
      </c>
      <c r="I326" s="92"/>
    </row>
    <row r="327" spans="1:9" x14ac:dyDescent="0.2">
      <c r="C327" s="31" t="s">
        <v>126</v>
      </c>
      <c r="D327" s="105">
        <f t="shared" ref="D327:G327" si="186">D107*1.2</f>
        <v>2.016</v>
      </c>
      <c r="E327" s="105">
        <f t="shared" si="186"/>
        <v>2.016</v>
      </c>
      <c r="F327" s="105">
        <f t="shared" si="186"/>
        <v>1.2</v>
      </c>
      <c r="G327" s="105">
        <f t="shared" si="186"/>
        <v>1.2</v>
      </c>
      <c r="H327" s="92">
        <v>1.05</v>
      </c>
      <c r="I327" s="92"/>
    </row>
    <row r="328" spans="1:9" x14ac:dyDescent="0.2">
      <c r="C328" s="31" t="s">
        <v>125</v>
      </c>
      <c r="D328" s="105">
        <f t="shared" ref="D328:G328" si="187">D108*1.2</f>
        <v>3.1799999999999997</v>
      </c>
      <c r="E328" s="105">
        <f t="shared" si="187"/>
        <v>3.1799999999999997</v>
      </c>
      <c r="F328" s="105">
        <f t="shared" si="187"/>
        <v>2.4839999999999995</v>
      </c>
      <c r="G328" s="105">
        <f t="shared" si="187"/>
        <v>2.4839999999999995</v>
      </c>
      <c r="H328" s="92">
        <v>1.05</v>
      </c>
      <c r="I328" s="92"/>
    </row>
  </sheetData>
  <sheetProtection algorithmName="SHA-512" hashValue="/ofP90Rhm9FUBFvAHn0/5SZ/yzSzppU0F4R91bgtjI0wfZakRV2nDDoa+a03ox23jOTbRttp84h93yQeS+vZzQ==" saltValue="bh4dVyrMoU77/7Ng//8loQ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D113:H135 D140:H163 D167:G172 D176:G211 D215:G218 D223:H246 D250:H273 D277:G282 D286:G321 D325:G328" unlockedFormula="1"/>
  </ignoredErrors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G67"/>
  <sheetViews>
    <sheetView topLeftCell="A43" zoomScale="70" zoomScaleNormal="70" workbookViewId="0">
      <selection activeCell="C67" sqref="C67"/>
    </sheetView>
  </sheetViews>
  <sheetFormatPr defaultColWidth="12.7109375" defaultRowHeight="12.75" x14ac:dyDescent="0.2"/>
  <cols>
    <col min="1" max="1" width="44.85546875" style="27" customWidth="1"/>
    <col min="2" max="2" width="44.42578125" style="27" customWidth="1"/>
    <col min="3" max="3" width="17.7109375" style="27" customWidth="1"/>
    <col min="4" max="4" width="17.5703125" style="27" customWidth="1"/>
    <col min="5" max="5" width="17.28515625" style="27" customWidth="1"/>
    <col min="6" max="6" width="15" style="27" customWidth="1"/>
    <col min="7" max="7" width="13.7109375" style="27" customWidth="1"/>
    <col min="8" max="16384" width="12.7109375" style="27"/>
  </cols>
  <sheetData>
    <row r="1" spans="1:7" s="79" customFormat="1" ht="14.25" customHeight="1" x14ac:dyDescent="0.2">
      <c r="A1" s="78" t="s">
        <v>312</v>
      </c>
    </row>
    <row r="2" spans="1:7" ht="14.25" customHeight="1" x14ac:dyDescent="0.2">
      <c r="A2" s="96" t="s">
        <v>208</v>
      </c>
      <c r="B2" s="41"/>
      <c r="C2" s="29" t="s">
        <v>78</v>
      </c>
      <c r="D2" s="29" t="s">
        <v>74</v>
      </c>
      <c r="E2" s="29" t="s">
        <v>77</v>
      </c>
      <c r="F2" s="29" t="s">
        <v>75</v>
      </c>
      <c r="G2" s="29" t="s">
        <v>76</v>
      </c>
    </row>
    <row r="3" spans="1:7" ht="14.25" customHeight="1" x14ac:dyDescent="0.2">
      <c r="B3" s="45" t="s">
        <v>299</v>
      </c>
      <c r="C3" s="104" t="s">
        <v>8</v>
      </c>
      <c r="D3" s="104">
        <v>45</v>
      </c>
      <c r="E3" s="104">
        <v>361.6</v>
      </c>
      <c r="F3" s="104">
        <v>174.7</v>
      </c>
      <c r="G3" s="104">
        <v>174.7</v>
      </c>
    </row>
    <row r="4" spans="1:7" ht="14.25" customHeight="1" x14ac:dyDescent="0.2">
      <c r="A4" s="29"/>
      <c r="B4" s="72" t="s">
        <v>285</v>
      </c>
      <c r="C4" s="104">
        <v>1.0249999999999999</v>
      </c>
      <c r="D4" s="104">
        <v>1.0249999999999999</v>
      </c>
      <c r="E4" s="104">
        <v>1.0249999999999999</v>
      </c>
      <c r="F4" s="104">
        <v>1.0249999999999999</v>
      </c>
      <c r="G4" s="104">
        <v>1.0249999999999999</v>
      </c>
    </row>
    <row r="5" spans="1:7" ht="14.25" customHeight="1" x14ac:dyDescent="0.2">
      <c r="A5" s="83" t="s">
        <v>282</v>
      </c>
    </row>
    <row r="6" spans="1:7" ht="14.25" customHeight="1" x14ac:dyDescent="0.2">
      <c r="B6" s="72" t="s">
        <v>193</v>
      </c>
      <c r="C6" s="104">
        <v>1</v>
      </c>
      <c r="D6" s="104">
        <v>1</v>
      </c>
      <c r="E6" s="104">
        <v>0.89</v>
      </c>
      <c r="F6" s="104">
        <v>0.89</v>
      </c>
      <c r="G6" s="104">
        <v>1</v>
      </c>
    </row>
    <row r="7" spans="1:7" ht="14.25" customHeight="1" x14ac:dyDescent="0.2">
      <c r="B7" s="72" t="s">
        <v>184</v>
      </c>
      <c r="C7" s="104">
        <v>1</v>
      </c>
      <c r="D7" s="104">
        <v>1</v>
      </c>
      <c r="E7" s="104">
        <v>0.89</v>
      </c>
      <c r="F7" s="104">
        <v>0.89</v>
      </c>
      <c r="G7" s="104">
        <v>1</v>
      </c>
    </row>
    <row r="8" spans="1:7" ht="14.25" customHeight="1" x14ac:dyDescent="0.2">
      <c r="B8" s="72" t="s">
        <v>204</v>
      </c>
      <c r="C8" s="104">
        <v>1</v>
      </c>
      <c r="D8" s="104">
        <v>1</v>
      </c>
      <c r="E8" s="104">
        <v>0.89</v>
      </c>
      <c r="F8" s="104">
        <v>0.89</v>
      </c>
      <c r="G8" s="104">
        <v>1</v>
      </c>
    </row>
    <row r="9" spans="1:7" ht="14.25" customHeight="1" x14ac:dyDescent="0.2">
      <c r="B9" s="72" t="s">
        <v>203</v>
      </c>
      <c r="C9" s="104">
        <v>1</v>
      </c>
      <c r="D9" s="104">
        <v>1</v>
      </c>
      <c r="E9" s="104">
        <v>1</v>
      </c>
      <c r="F9" s="104">
        <v>1</v>
      </c>
      <c r="G9" s="104">
        <v>1</v>
      </c>
    </row>
    <row r="10" spans="1:7" ht="14.25" customHeight="1" x14ac:dyDescent="0.2">
      <c r="B10" s="72"/>
      <c r="C10" s="72"/>
      <c r="D10" s="72"/>
      <c r="E10" s="72"/>
      <c r="F10" s="72"/>
      <c r="G10" s="72"/>
    </row>
    <row r="11" spans="1:7" s="79" customFormat="1" ht="14.25" customHeight="1" x14ac:dyDescent="0.2">
      <c r="A11" s="78" t="s">
        <v>306</v>
      </c>
    </row>
    <row r="12" spans="1:7" ht="14.25" customHeight="1" x14ac:dyDescent="0.2">
      <c r="A12" s="83"/>
      <c r="B12" s="45" t="s">
        <v>182</v>
      </c>
      <c r="C12" s="104">
        <v>1.5</v>
      </c>
      <c r="D12" s="104">
        <v>1.39</v>
      </c>
      <c r="E12" s="104">
        <v>1</v>
      </c>
      <c r="F12" s="104">
        <v>1</v>
      </c>
      <c r="G12" s="104">
        <v>1</v>
      </c>
    </row>
    <row r="13" spans="1:7" ht="14.25" customHeight="1" x14ac:dyDescent="0.2">
      <c r="A13" s="83"/>
      <c r="B13" s="45"/>
    </row>
    <row r="14" spans="1:7" s="79" customFormat="1" ht="14.25" customHeight="1" x14ac:dyDescent="0.2">
      <c r="A14" s="78" t="s">
        <v>313</v>
      </c>
    </row>
    <row r="15" spans="1:7" ht="14.25" customHeight="1" x14ac:dyDescent="0.2">
      <c r="A15" s="96" t="s">
        <v>281</v>
      </c>
      <c r="B15" s="72" t="s">
        <v>293</v>
      </c>
      <c r="C15" s="104">
        <v>1.0249999999999999</v>
      </c>
      <c r="D15" s="104">
        <v>1.0249999999999999</v>
      </c>
      <c r="E15" s="104">
        <v>1.0249999999999999</v>
      </c>
      <c r="F15" s="104">
        <v>1.0249999999999999</v>
      </c>
      <c r="G15" s="104">
        <v>1.0249999999999999</v>
      </c>
    </row>
    <row r="16" spans="1:7" ht="14.25" customHeight="1" x14ac:dyDescent="0.2">
      <c r="A16" s="29"/>
      <c r="B16" s="72" t="s">
        <v>290</v>
      </c>
      <c r="C16" s="104">
        <v>1.0249999999999999</v>
      </c>
      <c r="D16" s="104">
        <v>1.0249999999999999</v>
      </c>
      <c r="E16" s="104">
        <v>1.0249999999999999</v>
      </c>
      <c r="F16" s="104">
        <v>1.0249999999999999</v>
      </c>
      <c r="G16" s="104">
        <v>1.0249999999999999</v>
      </c>
    </row>
    <row r="17" spans="1:7" ht="14.25" customHeight="1" x14ac:dyDescent="0.2">
      <c r="A17" s="96" t="s">
        <v>105</v>
      </c>
      <c r="B17" s="45" t="s">
        <v>296</v>
      </c>
      <c r="C17" s="104">
        <v>1</v>
      </c>
      <c r="D17" s="104">
        <v>1</v>
      </c>
      <c r="E17" s="104">
        <v>1</v>
      </c>
      <c r="F17" s="104">
        <v>1</v>
      </c>
      <c r="G17" s="104">
        <v>1</v>
      </c>
    </row>
    <row r="18" spans="1:7" ht="14.25" customHeight="1" x14ac:dyDescent="0.2"/>
    <row r="19" spans="1:7" s="79" customFormat="1" ht="14.25" customHeight="1" x14ac:dyDescent="0.2">
      <c r="A19" s="78" t="s">
        <v>309</v>
      </c>
    </row>
    <row r="20" spans="1:7" s="83" customFormat="1" ht="14.25" customHeight="1" x14ac:dyDescent="0.2">
      <c r="C20" s="43" t="s">
        <v>69</v>
      </c>
      <c r="D20" s="43" t="s">
        <v>70</v>
      </c>
      <c r="E20" s="43" t="s">
        <v>71</v>
      </c>
      <c r="F20" s="43" t="s">
        <v>72</v>
      </c>
    </row>
    <row r="21" spans="1:7" x14ac:dyDescent="0.2">
      <c r="B21" s="45" t="s">
        <v>170</v>
      </c>
      <c r="C21" s="104">
        <v>1.52</v>
      </c>
      <c r="D21" s="104">
        <v>1</v>
      </c>
      <c r="E21" s="104">
        <v>1</v>
      </c>
      <c r="F21" s="104">
        <v>1</v>
      </c>
    </row>
    <row r="23" spans="1:7" s="106" customFormat="1" x14ac:dyDescent="0.2">
      <c r="A23" s="106" t="s">
        <v>234</v>
      </c>
    </row>
    <row r="24" spans="1:7" x14ac:dyDescent="0.2">
      <c r="A24" s="78" t="s">
        <v>312</v>
      </c>
      <c r="B24" s="79"/>
      <c r="C24" s="79"/>
      <c r="D24" s="79"/>
      <c r="E24" s="79"/>
      <c r="F24" s="79"/>
      <c r="G24" s="79"/>
    </row>
    <row r="25" spans="1:7" x14ac:dyDescent="0.2">
      <c r="A25" s="96" t="s">
        <v>208</v>
      </c>
      <c r="B25" s="41"/>
      <c r="C25" s="29" t="s">
        <v>78</v>
      </c>
      <c r="D25" s="29" t="s">
        <v>74</v>
      </c>
      <c r="E25" s="29" t="s">
        <v>77</v>
      </c>
      <c r="F25" s="29" t="s">
        <v>75</v>
      </c>
      <c r="G25" s="29" t="s">
        <v>76</v>
      </c>
    </row>
    <row r="26" spans="1:7" x14ac:dyDescent="0.2">
      <c r="B26" s="45" t="s">
        <v>300</v>
      </c>
      <c r="C26" s="104" t="s">
        <v>8</v>
      </c>
      <c r="D26" s="104">
        <f t="shared" ref="D26:G27" si="0">D3*0.9</f>
        <v>40.5</v>
      </c>
      <c r="E26" s="104">
        <f t="shared" si="0"/>
        <v>325.44000000000005</v>
      </c>
      <c r="F26" s="104">
        <f t="shared" si="0"/>
        <v>157.22999999999999</v>
      </c>
      <c r="G26" s="104">
        <f t="shared" si="0"/>
        <v>157.22999999999999</v>
      </c>
    </row>
    <row r="27" spans="1:7" x14ac:dyDescent="0.2">
      <c r="A27" s="29"/>
      <c r="B27" s="72" t="s">
        <v>286</v>
      </c>
      <c r="C27" s="104">
        <f>C4*0.9</f>
        <v>0.92249999999999999</v>
      </c>
      <c r="D27" s="104">
        <f t="shared" si="0"/>
        <v>0.92249999999999999</v>
      </c>
      <c r="E27" s="104">
        <f t="shared" si="0"/>
        <v>0.92249999999999999</v>
      </c>
      <c r="F27" s="104">
        <f t="shared" si="0"/>
        <v>0.92249999999999999</v>
      </c>
      <c r="G27" s="104">
        <f t="shared" si="0"/>
        <v>0.92249999999999999</v>
      </c>
    </row>
    <row r="28" spans="1:7" x14ac:dyDescent="0.2">
      <c r="A28" s="83" t="s">
        <v>283</v>
      </c>
    </row>
    <row r="29" spans="1:7" x14ac:dyDescent="0.2">
      <c r="B29" s="72" t="s">
        <v>314</v>
      </c>
      <c r="C29" s="104">
        <f>C6*0.9</f>
        <v>0.9</v>
      </c>
      <c r="D29" s="104">
        <f t="shared" ref="D29:G29" si="1">D6*0.9</f>
        <v>0.9</v>
      </c>
      <c r="E29" s="104">
        <f t="shared" si="1"/>
        <v>0.80100000000000005</v>
      </c>
      <c r="F29" s="104">
        <f t="shared" si="1"/>
        <v>0.80100000000000005</v>
      </c>
      <c r="G29" s="104">
        <f t="shared" si="1"/>
        <v>0.9</v>
      </c>
    </row>
    <row r="30" spans="1:7" x14ac:dyDescent="0.2">
      <c r="B30" s="72" t="s">
        <v>304</v>
      </c>
      <c r="C30" s="104">
        <f t="shared" ref="C30:G31" si="2">C7*0.9</f>
        <v>0.9</v>
      </c>
      <c r="D30" s="104">
        <f t="shared" si="2"/>
        <v>0.9</v>
      </c>
      <c r="E30" s="104">
        <f t="shared" si="2"/>
        <v>0.80100000000000005</v>
      </c>
      <c r="F30" s="104">
        <f t="shared" si="2"/>
        <v>0.80100000000000005</v>
      </c>
      <c r="G30" s="104">
        <f t="shared" si="2"/>
        <v>0.9</v>
      </c>
    </row>
    <row r="31" spans="1:7" x14ac:dyDescent="0.2">
      <c r="B31" s="72" t="s">
        <v>318</v>
      </c>
      <c r="C31" s="104">
        <f t="shared" si="2"/>
        <v>0.9</v>
      </c>
      <c r="D31" s="104">
        <f t="shared" si="2"/>
        <v>0.9</v>
      </c>
      <c r="E31" s="104">
        <f t="shared" si="2"/>
        <v>0.80100000000000005</v>
      </c>
      <c r="F31" s="104">
        <f t="shared" si="2"/>
        <v>0.80100000000000005</v>
      </c>
      <c r="G31" s="104">
        <f t="shared" si="2"/>
        <v>0.9</v>
      </c>
    </row>
    <row r="32" spans="1:7" x14ac:dyDescent="0.2">
      <c r="B32" s="72" t="s">
        <v>316</v>
      </c>
      <c r="C32" s="104">
        <f t="shared" ref="C32:G32" si="3">C9*0.9</f>
        <v>0.9</v>
      </c>
      <c r="D32" s="104">
        <f t="shared" si="3"/>
        <v>0.9</v>
      </c>
      <c r="E32" s="104">
        <f t="shared" si="3"/>
        <v>0.9</v>
      </c>
      <c r="F32" s="104">
        <f t="shared" si="3"/>
        <v>0.9</v>
      </c>
      <c r="G32" s="104">
        <f t="shared" si="3"/>
        <v>0.9</v>
      </c>
    </row>
    <row r="33" spans="1:7" x14ac:dyDescent="0.2">
      <c r="B33" s="72"/>
      <c r="C33" s="72"/>
      <c r="D33" s="72"/>
      <c r="E33" s="72"/>
      <c r="F33" s="72"/>
      <c r="G33" s="72"/>
    </row>
    <row r="34" spans="1:7" x14ac:dyDescent="0.2">
      <c r="A34" s="78" t="s">
        <v>307</v>
      </c>
      <c r="B34" s="79"/>
      <c r="C34" s="79"/>
      <c r="D34" s="79"/>
      <c r="E34" s="79"/>
      <c r="F34" s="79"/>
      <c r="G34" s="79"/>
    </row>
    <row r="35" spans="1:7" x14ac:dyDescent="0.2">
      <c r="A35" s="83"/>
      <c r="B35" s="45" t="s">
        <v>302</v>
      </c>
      <c r="C35" s="104">
        <f>C12*0.9</f>
        <v>1.35</v>
      </c>
      <c r="D35" s="104">
        <f t="shared" ref="D35" si="4">D12*0.9</f>
        <v>1.2509999999999999</v>
      </c>
      <c r="E35" s="104">
        <v>1</v>
      </c>
      <c r="F35" s="104">
        <v>1</v>
      </c>
      <c r="G35" s="104">
        <v>1</v>
      </c>
    </row>
    <row r="36" spans="1:7" x14ac:dyDescent="0.2">
      <c r="A36" s="83"/>
      <c r="B36" s="45"/>
    </row>
    <row r="37" spans="1:7" x14ac:dyDescent="0.2">
      <c r="A37" s="78" t="s">
        <v>313</v>
      </c>
      <c r="B37" s="79"/>
      <c r="C37" s="79"/>
      <c r="D37" s="79"/>
      <c r="E37" s="79"/>
      <c r="F37" s="79"/>
      <c r="G37" s="79"/>
    </row>
    <row r="38" spans="1:7" x14ac:dyDescent="0.2">
      <c r="A38" s="96" t="s">
        <v>281</v>
      </c>
      <c r="B38" s="72" t="s">
        <v>294</v>
      </c>
      <c r="C38" s="104">
        <f>C15*0.9</f>
        <v>0.92249999999999999</v>
      </c>
      <c r="D38" s="104">
        <f t="shared" ref="D38:G38" si="5">D15*0.9</f>
        <v>0.92249999999999999</v>
      </c>
      <c r="E38" s="104">
        <f t="shared" si="5"/>
        <v>0.92249999999999999</v>
      </c>
      <c r="F38" s="104">
        <f t="shared" si="5"/>
        <v>0.92249999999999999</v>
      </c>
      <c r="G38" s="104">
        <f t="shared" si="5"/>
        <v>0.92249999999999999</v>
      </c>
    </row>
    <row r="39" spans="1:7" x14ac:dyDescent="0.2">
      <c r="A39" s="29"/>
      <c r="B39" s="72" t="s">
        <v>291</v>
      </c>
      <c r="C39" s="104">
        <f t="shared" ref="C39:G39" si="6">C16*0.9</f>
        <v>0.92249999999999999</v>
      </c>
      <c r="D39" s="104">
        <f t="shared" si="6"/>
        <v>0.92249999999999999</v>
      </c>
      <c r="E39" s="104">
        <f t="shared" si="6"/>
        <v>0.92249999999999999</v>
      </c>
      <c r="F39" s="104">
        <f t="shared" si="6"/>
        <v>0.92249999999999999</v>
      </c>
      <c r="G39" s="104">
        <f t="shared" si="6"/>
        <v>0.92249999999999999</v>
      </c>
    </row>
    <row r="40" spans="1:7" x14ac:dyDescent="0.2">
      <c r="A40" s="96" t="s">
        <v>105</v>
      </c>
      <c r="B40" s="45" t="s">
        <v>297</v>
      </c>
      <c r="C40" s="104">
        <f t="shared" ref="C40:G40" si="7">C17*0.9</f>
        <v>0.9</v>
      </c>
      <c r="D40" s="104">
        <f t="shared" si="7"/>
        <v>0.9</v>
      </c>
      <c r="E40" s="104">
        <f t="shared" si="7"/>
        <v>0.9</v>
      </c>
      <c r="F40" s="104">
        <f t="shared" si="7"/>
        <v>0.9</v>
      </c>
      <c r="G40" s="104">
        <f t="shared" si="7"/>
        <v>0.9</v>
      </c>
    </row>
    <row r="42" spans="1:7" x14ac:dyDescent="0.2">
      <c r="A42" s="78" t="s">
        <v>310</v>
      </c>
      <c r="B42" s="79"/>
      <c r="C42" s="79"/>
      <c r="D42" s="79"/>
      <c r="E42" s="79"/>
      <c r="F42" s="79"/>
      <c r="G42" s="79"/>
    </row>
    <row r="43" spans="1:7" x14ac:dyDescent="0.2">
      <c r="A43" s="83"/>
      <c r="B43" s="83"/>
      <c r="C43" s="43" t="s">
        <v>69</v>
      </c>
      <c r="D43" s="43" t="s">
        <v>70</v>
      </c>
      <c r="E43" s="43" t="s">
        <v>71</v>
      </c>
      <c r="F43" s="43" t="s">
        <v>72</v>
      </c>
      <c r="G43" s="83"/>
    </row>
    <row r="44" spans="1:7" x14ac:dyDescent="0.2">
      <c r="B44" s="45" t="s">
        <v>288</v>
      </c>
      <c r="C44" s="104">
        <f>C21*0.9</f>
        <v>1.3680000000000001</v>
      </c>
      <c r="D44" s="104">
        <f t="shared" ref="D44:F44" si="8">D21*0.9</f>
        <v>0.9</v>
      </c>
      <c r="E44" s="104">
        <f t="shared" si="8"/>
        <v>0.9</v>
      </c>
      <c r="F44" s="104">
        <f t="shared" si="8"/>
        <v>0.9</v>
      </c>
    </row>
    <row r="46" spans="1:7" s="106" customFormat="1" x14ac:dyDescent="0.2">
      <c r="A46" s="106" t="s">
        <v>244</v>
      </c>
    </row>
    <row r="47" spans="1:7" x14ac:dyDescent="0.2">
      <c r="A47" s="78" t="s">
        <v>312</v>
      </c>
      <c r="B47" s="79"/>
      <c r="C47" s="79"/>
      <c r="D47" s="79"/>
      <c r="E47" s="79"/>
      <c r="F47" s="79"/>
      <c r="G47" s="79"/>
    </row>
    <row r="48" spans="1:7" x14ac:dyDescent="0.2">
      <c r="A48" s="96" t="s">
        <v>208</v>
      </c>
      <c r="B48" s="41"/>
      <c r="C48" s="29" t="s">
        <v>78</v>
      </c>
      <c r="D48" s="29" t="s">
        <v>74</v>
      </c>
      <c r="E48" s="29" t="s">
        <v>77</v>
      </c>
      <c r="F48" s="29" t="s">
        <v>75</v>
      </c>
      <c r="G48" s="29" t="s">
        <v>76</v>
      </c>
    </row>
    <row r="49" spans="1:7" x14ac:dyDescent="0.2">
      <c r="B49" s="45" t="s">
        <v>301</v>
      </c>
      <c r="C49" s="104" t="s">
        <v>8</v>
      </c>
      <c r="D49" s="104">
        <f t="shared" ref="D49:G50" si="9">D3*1.05</f>
        <v>47.25</v>
      </c>
      <c r="E49" s="104">
        <f t="shared" si="9"/>
        <v>379.68000000000006</v>
      </c>
      <c r="F49" s="104">
        <f t="shared" si="9"/>
        <v>183.435</v>
      </c>
      <c r="G49" s="104">
        <f t="shared" si="9"/>
        <v>183.435</v>
      </c>
    </row>
    <row r="50" spans="1:7" x14ac:dyDescent="0.2">
      <c r="A50" s="29"/>
      <c r="B50" s="72" t="s">
        <v>287</v>
      </c>
      <c r="C50" s="104">
        <f>C4*1.05</f>
        <v>1.0762499999999999</v>
      </c>
      <c r="D50" s="104">
        <f t="shared" si="9"/>
        <v>1.0762499999999999</v>
      </c>
      <c r="E50" s="104">
        <f t="shared" si="9"/>
        <v>1.0762499999999999</v>
      </c>
      <c r="F50" s="104">
        <f t="shared" si="9"/>
        <v>1.0762499999999999</v>
      </c>
      <c r="G50" s="104">
        <f t="shared" si="9"/>
        <v>1.0762499999999999</v>
      </c>
    </row>
    <row r="51" spans="1:7" x14ac:dyDescent="0.2">
      <c r="A51" s="83" t="s">
        <v>284</v>
      </c>
    </row>
    <row r="52" spans="1:7" x14ac:dyDescent="0.2">
      <c r="B52" s="72" t="s">
        <v>315</v>
      </c>
      <c r="C52" s="104">
        <f>C6*1.05</f>
        <v>1.05</v>
      </c>
      <c r="D52" s="104">
        <f t="shared" ref="D52:G52" si="10">D6*1.05</f>
        <v>1.05</v>
      </c>
      <c r="E52" s="104">
        <f t="shared" si="10"/>
        <v>0.93450000000000011</v>
      </c>
      <c r="F52" s="104">
        <f t="shared" si="10"/>
        <v>0.93450000000000011</v>
      </c>
      <c r="G52" s="104">
        <f t="shared" si="10"/>
        <v>1.05</v>
      </c>
    </row>
    <row r="53" spans="1:7" x14ac:dyDescent="0.2">
      <c r="B53" s="72" t="s">
        <v>305</v>
      </c>
      <c r="C53" s="104">
        <f t="shared" ref="C53:G54" si="11">C7*1.05</f>
        <v>1.05</v>
      </c>
      <c r="D53" s="104">
        <f t="shared" si="11"/>
        <v>1.05</v>
      </c>
      <c r="E53" s="104">
        <f t="shared" si="11"/>
        <v>0.93450000000000011</v>
      </c>
      <c r="F53" s="104">
        <f t="shared" si="11"/>
        <v>0.93450000000000011</v>
      </c>
      <c r="G53" s="104">
        <f t="shared" si="11"/>
        <v>1.05</v>
      </c>
    </row>
    <row r="54" spans="1:7" x14ac:dyDescent="0.2">
      <c r="B54" s="72" t="s">
        <v>319</v>
      </c>
      <c r="C54" s="104">
        <f t="shared" si="11"/>
        <v>1.05</v>
      </c>
      <c r="D54" s="104">
        <f t="shared" si="11"/>
        <v>1.05</v>
      </c>
      <c r="E54" s="104">
        <f t="shared" si="11"/>
        <v>0.93450000000000011</v>
      </c>
      <c r="F54" s="104">
        <f t="shared" si="11"/>
        <v>0.93450000000000011</v>
      </c>
      <c r="G54" s="104">
        <f t="shared" si="11"/>
        <v>1.05</v>
      </c>
    </row>
    <row r="55" spans="1:7" x14ac:dyDescent="0.2">
      <c r="B55" s="72" t="s">
        <v>317</v>
      </c>
      <c r="C55" s="104">
        <f t="shared" ref="C55:G55" si="12">C9*1.05</f>
        <v>1.05</v>
      </c>
      <c r="D55" s="104">
        <f t="shared" si="12"/>
        <v>1.05</v>
      </c>
      <c r="E55" s="104">
        <f t="shared" si="12"/>
        <v>1.05</v>
      </c>
      <c r="F55" s="104">
        <f t="shared" si="12"/>
        <v>1.05</v>
      </c>
      <c r="G55" s="104">
        <f t="shared" si="12"/>
        <v>1.05</v>
      </c>
    </row>
    <row r="56" spans="1:7" x14ac:dyDescent="0.2">
      <c r="B56" s="72"/>
      <c r="C56" s="72"/>
      <c r="D56" s="72"/>
      <c r="E56" s="72"/>
      <c r="F56" s="72"/>
      <c r="G56" s="72"/>
    </row>
    <row r="57" spans="1:7" x14ac:dyDescent="0.2">
      <c r="A57" s="78" t="s">
        <v>308</v>
      </c>
      <c r="B57" s="79"/>
      <c r="C57" s="79"/>
      <c r="D57" s="79"/>
      <c r="E57" s="79"/>
      <c r="F57" s="79"/>
      <c r="G57" s="79"/>
    </row>
    <row r="58" spans="1:7" x14ac:dyDescent="0.2">
      <c r="A58" s="83"/>
      <c r="B58" s="45" t="s">
        <v>303</v>
      </c>
      <c r="C58" s="104">
        <f>C12*1.1</f>
        <v>1.6500000000000001</v>
      </c>
      <c r="D58" s="104">
        <f t="shared" ref="D58" si="13">D12*1.1</f>
        <v>1.5289999999999999</v>
      </c>
      <c r="E58" s="104">
        <v>1</v>
      </c>
      <c r="F58" s="104">
        <v>1</v>
      </c>
      <c r="G58" s="104">
        <v>1</v>
      </c>
    </row>
    <row r="59" spans="1:7" x14ac:dyDescent="0.2">
      <c r="A59" s="83"/>
      <c r="B59" s="45"/>
    </row>
    <row r="60" spans="1:7" x14ac:dyDescent="0.2">
      <c r="A60" s="78" t="s">
        <v>313</v>
      </c>
      <c r="B60" s="79"/>
      <c r="C60" s="79"/>
      <c r="D60" s="79"/>
      <c r="E60" s="79"/>
      <c r="F60" s="79"/>
      <c r="G60" s="79"/>
    </row>
    <row r="61" spans="1:7" x14ac:dyDescent="0.2">
      <c r="A61" s="96" t="s">
        <v>281</v>
      </c>
      <c r="B61" s="72" t="s">
        <v>295</v>
      </c>
      <c r="C61" s="104">
        <f>C15*1.05</f>
        <v>1.0762499999999999</v>
      </c>
      <c r="D61" s="104">
        <f t="shared" ref="D61:G61" si="14">D15*1.05</f>
        <v>1.0762499999999999</v>
      </c>
      <c r="E61" s="104">
        <f t="shared" si="14"/>
        <v>1.0762499999999999</v>
      </c>
      <c r="F61" s="104">
        <f t="shared" si="14"/>
        <v>1.0762499999999999</v>
      </c>
      <c r="G61" s="104">
        <f t="shared" si="14"/>
        <v>1.0762499999999999</v>
      </c>
    </row>
    <row r="62" spans="1:7" x14ac:dyDescent="0.2">
      <c r="A62" s="29"/>
      <c r="B62" s="72" t="s">
        <v>292</v>
      </c>
      <c r="C62" s="104">
        <f t="shared" ref="C62:G62" si="15">C16*1.05</f>
        <v>1.0762499999999999</v>
      </c>
      <c r="D62" s="104">
        <f t="shared" si="15"/>
        <v>1.0762499999999999</v>
      </c>
      <c r="E62" s="104">
        <f t="shared" si="15"/>
        <v>1.0762499999999999</v>
      </c>
      <c r="F62" s="104">
        <f t="shared" si="15"/>
        <v>1.0762499999999999</v>
      </c>
      <c r="G62" s="104">
        <f t="shared" si="15"/>
        <v>1.0762499999999999</v>
      </c>
    </row>
    <row r="63" spans="1:7" x14ac:dyDescent="0.2">
      <c r="A63" s="96" t="s">
        <v>105</v>
      </c>
      <c r="B63" s="45" t="s">
        <v>298</v>
      </c>
      <c r="C63" s="104">
        <f t="shared" ref="C63:G63" si="16">C17*1.05</f>
        <v>1.05</v>
      </c>
      <c r="D63" s="104">
        <f t="shared" si="16"/>
        <v>1.05</v>
      </c>
      <c r="E63" s="104">
        <f t="shared" si="16"/>
        <v>1.05</v>
      </c>
      <c r="F63" s="104">
        <f t="shared" si="16"/>
        <v>1.05</v>
      </c>
      <c r="G63" s="104">
        <f t="shared" si="16"/>
        <v>1.05</v>
      </c>
    </row>
    <row r="65" spans="1:7" x14ac:dyDescent="0.2">
      <c r="A65" s="78" t="s">
        <v>311</v>
      </c>
      <c r="B65" s="79"/>
      <c r="C65" s="79"/>
      <c r="D65" s="79"/>
      <c r="E65" s="79"/>
      <c r="F65" s="79"/>
      <c r="G65" s="79"/>
    </row>
    <row r="66" spans="1:7" x14ac:dyDescent="0.2">
      <c r="A66" s="83"/>
      <c r="B66" s="83"/>
      <c r="C66" s="43" t="s">
        <v>69</v>
      </c>
      <c r="D66" s="43" t="s">
        <v>70</v>
      </c>
      <c r="E66" s="43" t="s">
        <v>71</v>
      </c>
      <c r="F66" s="43" t="s">
        <v>72</v>
      </c>
      <c r="G66" s="83"/>
    </row>
    <row r="67" spans="1:7" x14ac:dyDescent="0.2">
      <c r="B67" s="45" t="s">
        <v>289</v>
      </c>
      <c r="C67" s="104">
        <f>C21*1.05</f>
        <v>1.5960000000000001</v>
      </c>
      <c r="D67" s="104">
        <f t="shared" ref="D67:F67" si="17">D21*1.05</f>
        <v>1.05</v>
      </c>
      <c r="E67" s="104">
        <f t="shared" si="17"/>
        <v>1.05</v>
      </c>
      <c r="F67" s="104">
        <f t="shared" si="17"/>
        <v>1.05</v>
      </c>
    </row>
  </sheetData>
  <sheetProtection algorithmName="SHA-512" hashValue="HKm3M/94pRFyMm/m5GSB8Ef1ipq535hGaYPmI24QhPS5w6EXH75PeWQXaUlflK84kdli258FWyHm5AUHi4m6pw==" saltValue="5Tjw6+H1fURTbhoFKg1XAg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27:G27 D26:G26 C32:G32 C38:G40 C44:F44 C50:G50 D49:G49 C55:G55 C61:G63 C67:F67 C35:D35 C58:D58 C29:G30 C52:G53" unlockedFormula="1"/>
  </ignoredErrors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F43"/>
  <sheetViews>
    <sheetView zoomScale="70" zoomScaleNormal="70" workbookViewId="0">
      <selection activeCell="C32" sqref="C32"/>
    </sheetView>
  </sheetViews>
  <sheetFormatPr defaultColWidth="16.140625" defaultRowHeight="15.75" customHeight="1" x14ac:dyDescent="0.2"/>
  <cols>
    <col min="1" max="1" width="52.28515625" style="27" customWidth="1"/>
    <col min="2" max="6" width="16.140625" style="27"/>
    <col min="7" max="7" width="17.28515625" style="27" customWidth="1"/>
    <col min="8" max="8" width="16.140625" style="27" customWidth="1"/>
    <col min="9" max="16384" width="16.140625" style="27"/>
  </cols>
  <sheetData>
    <row r="1" spans="1:6" ht="15.75" customHeight="1" x14ac:dyDescent="0.2">
      <c r="A1" s="41" t="s">
        <v>163</v>
      </c>
      <c r="B1" s="29"/>
      <c r="C1" s="29" t="s">
        <v>52</v>
      </c>
      <c r="D1" s="29" t="s">
        <v>59</v>
      </c>
      <c r="E1" s="29" t="s">
        <v>51</v>
      </c>
      <c r="F1" s="41" t="s">
        <v>58</v>
      </c>
    </row>
    <row r="2" spans="1:6" ht="15.75" customHeight="1" x14ac:dyDescent="0.2">
      <c r="A2" s="72" t="s">
        <v>165</v>
      </c>
      <c r="B2" s="72" t="s">
        <v>215</v>
      </c>
      <c r="C2" s="104">
        <v>0.21</v>
      </c>
      <c r="D2" s="104">
        <v>0.21</v>
      </c>
      <c r="E2" s="104">
        <v>0</v>
      </c>
      <c r="F2" s="104">
        <v>0</v>
      </c>
    </row>
    <row r="3" spans="1:6" ht="15.75" customHeight="1" x14ac:dyDescent="0.2">
      <c r="A3" s="72"/>
      <c r="B3" s="72" t="s">
        <v>320</v>
      </c>
      <c r="C3" s="104">
        <v>1</v>
      </c>
      <c r="D3" s="104">
        <v>1</v>
      </c>
      <c r="E3" s="104">
        <v>1</v>
      </c>
      <c r="F3" s="104">
        <v>1</v>
      </c>
    </row>
    <row r="4" spans="1:6" ht="15.75" customHeight="1" x14ac:dyDescent="0.2">
      <c r="A4" s="72" t="s">
        <v>178</v>
      </c>
      <c r="B4" s="72" t="s">
        <v>215</v>
      </c>
      <c r="C4" s="104">
        <v>0.15</v>
      </c>
      <c r="D4" s="104">
        <v>0.15</v>
      </c>
      <c r="E4" s="104">
        <v>0</v>
      </c>
      <c r="F4" s="104">
        <v>0</v>
      </c>
    </row>
    <row r="5" spans="1:6" ht="15.75" customHeight="1" x14ac:dyDescent="0.2">
      <c r="A5" s="72"/>
      <c r="B5" s="72" t="s">
        <v>320</v>
      </c>
      <c r="C5" s="104">
        <v>1</v>
      </c>
      <c r="D5" s="104">
        <v>1</v>
      </c>
      <c r="E5" s="104">
        <v>1</v>
      </c>
      <c r="F5" s="104">
        <v>1</v>
      </c>
    </row>
    <row r="6" spans="1:6" ht="15.75" customHeight="1" x14ac:dyDescent="0.2">
      <c r="A6" s="72" t="s">
        <v>179</v>
      </c>
      <c r="B6" s="72" t="s">
        <v>215</v>
      </c>
      <c r="C6" s="104">
        <v>0.15</v>
      </c>
      <c r="D6" s="104">
        <v>0.15</v>
      </c>
      <c r="E6" s="104">
        <v>0</v>
      </c>
      <c r="F6" s="104">
        <v>0</v>
      </c>
    </row>
    <row r="7" spans="1:6" ht="15.75" customHeight="1" x14ac:dyDescent="0.2">
      <c r="A7" s="72"/>
      <c r="B7" s="72" t="s">
        <v>320</v>
      </c>
      <c r="C7" s="104">
        <v>1</v>
      </c>
      <c r="D7" s="104">
        <v>1</v>
      </c>
      <c r="E7" s="104">
        <v>1</v>
      </c>
      <c r="F7" s="104">
        <v>1</v>
      </c>
    </row>
    <row r="8" spans="1:6" ht="15.75" customHeight="1" x14ac:dyDescent="0.2">
      <c r="A8" s="72" t="s">
        <v>180</v>
      </c>
      <c r="B8" s="72" t="s">
        <v>215</v>
      </c>
      <c r="C8" s="104">
        <v>0.35</v>
      </c>
      <c r="D8" s="104">
        <v>0.35</v>
      </c>
      <c r="E8" s="104">
        <v>0</v>
      </c>
      <c r="F8" s="104">
        <v>0</v>
      </c>
    </row>
    <row r="9" spans="1:6" ht="15.75" customHeight="1" x14ac:dyDescent="0.2">
      <c r="A9" s="72"/>
      <c r="B9" s="72" t="s">
        <v>320</v>
      </c>
      <c r="C9" s="104">
        <v>1</v>
      </c>
      <c r="D9" s="104">
        <v>1</v>
      </c>
      <c r="E9" s="104">
        <v>0</v>
      </c>
      <c r="F9" s="104">
        <v>0</v>
      </c>
    </row>
    <row r="10" spans="1:6" ht="15.75" customHeight="1" x14ac:dyDescent="0.2">
      <c r="A10" s="72" t="s">
        <v>185</v>
      </c>
      <c r="B10" s="72" t="s">
        <v>215</v>
      </c>
      <c r="C10" s="104">
        <v>0.35</v>
      </c>
      <c r="D10" s="104">
        <v>0.35</v>
      </c>
      <c r="E10" s="104">
        <v>0</v>
      </c>
      <c r="F10" s="104">
        <v>0</v>
      </c>
    </row>
    <row r="11" spans="1:6" ht="15.75" customHeight="1" x14ac:dyDescent="0.2">
      <c r="A11" s="72"/>
      <c r="B11" s="72" t="s">
        <v>320</v>
      </c>
      <c r="C11" s="104">
        <v>1</v>
      </c>
      <c r="D11" s="104">
        <v>1</v>
      </c>
      <c r="E11" s="104">
        <v>0</v>
      </c>
      <c r="F11" s="104">
        <v>0</v>
      </c>
    </row>
    <row r="12" spans="1:6" ht="15.75" customHeight="1" x14ac:dyDescent="0.2">
      <c r="A12" s="72" t="s">
        <v>191</v>
      </c>
      <c r="B12" s="72" t="s">
        <v>215</v>
      </c>
      <c r="C12" s="104">
        <v>0.23</v>
      </c>
      <c r="D12" s="104">
        <v>0.23</v>
      </c>
      <c r="E12" s="104">
        <v>0</v>
      </c>
      <c r="F12" s="104">
        <v>0</v>
      </c>
    </row>
    <row r="13" spans="1:6" ht="15.75" customHeight="1" x14ac:dyDescent="0.2">
      <c r="A13" s="72"/>
      <c r="B13" s="72" t="s">
        <v>320</v>
      </c>
      <c r="C13" s="104">
        <v>1</v>
      </c>
      <c r="D13" s="104">
        <v>1</v>
      </c>
      <c r="E13" s="104">
        <v>1</v>
      </c>
      <c r="F13" s="104">
        <v>1</v>
      </c>
    </row>
    <row r="15" spans="1:6" s="106" customFormat="1" ht="15.75" customHeight="1" x14ac:dyDescent="0.2">
      <c r="A15" s="106" t="s">
        <v>234</v>
      </c>
    </row>
    <row r="16" spans="1:6" ht="15.75" customHeight="1" x14ac:dyDescent="0.2">
      <c r="A16" s="41" t="s">
        <v>163</v>
      </c>
      <c r="B16" s="29"/>
      <c r="C16" s="29" t="s">
        <v>52</v>
      </c>
      <c r="D16" s="29" t="s">
        <v>59</v>
      </c>
      <c r="E16" s="29" t="s">
        <v>51</v>
      </c>
      <c r="F16" s="41" t="s">
        <v>58</v>
      </c>
    </row>
    <row r="17" spans="1:6" ht="15.75" customHeight="1" x14ac:dyDescent="0.2">
      <c r="A17" s="72" t="s">
        <v>165</v>
      </c>
      <c r="B17" s="72" t="s">
        <v>215</v>
      </c>
      <c r="C17" s="104">
        <f>C2*0.9</f>
        <v>0.189</v>
      </c>
      <c r="D17" s="104">
        <f t="shared" ref="D17:F17" si="0">D2*0.9</f>
        <v>0.189</v>
      </c>
      <c r="E17" s="104">
        <f t="shared" si="0"/>
        <v>0</v>
      </c>
      <c r="F17" s="104">
        <f t="shared" si="0"/>
        <v>0</v>
      </c>
    </row>
    <row r="18" spans="1:6" ht="15.75" customHeight="1" x14ac:dyDescent="0.2">
      <c r="A18" s="72"/>
      <c r="B18" s="72" t="s">
        <v>320</v>
      </c>
      <c r="C18" s="104">
        <f t="shared" ref="C18:F18" si="1">C3*0.9</f>
        <v>0.9</v>
      </c>
      <c r="D18" s="104">
        <f t="shared" si="1"/>
        <v>0.9</v>
      </c>
      <c r="E18" s="104">
        <f t="shared" si="1"/>
        <v>0.9</v>
      </c>
      <c r="F18" s="104">
        <f t="shared" si="1"/>
        <v>0.9</v>
      </c>
    </row>
    <row r="19" spans="1:6" ht="15.75" customHeight="1" x14ac:dyDescent="0.2">
      <c r="A19" s="72" t="s">
        <v>178</v>
      </c>
      <c r="B19" s="72" t="s">
        <v>215</v>
      </c>
      <c r="C19" s="104">
        <f t="shared" ref="C19:F19" si="2">C4*0.9</f>
        <v>0.13500000000000001</v>
      </c>
      <c r="D19" s="104">
        <f t="shared" si="2"/>
        <v>0.13500000000000001</v>
      </c>
      <c r="E19" s="104">
        <f t="shared" si="2"/>
        <v>0</v>
      </c>
      <c r="F19" s="104">
        <f t="shared" si="2"/>
        <v>0</v>
      </c>
    </row>
    <row r="20" spans="1:6" ht="15.75" customHeight="1" x14ac:dyDescent="0.2">
      <c r="A20" s="72"/>
      <c r="B20" s="72" t="s">
        <v>320</v>
      </c>
      <c r="C20" s="104">
        <f t="shared" ref="C20:F20" si="3">C5*0.9</f>
        <v>0.9</v>
      </c>
      <c r="D20" s="104">
        <f t="shared" si="3"/>
        <v>0.9</v>
      </c>
      <c r="E20" s="104">
        <f t="shared" si="3"/>
        <v>0.9</v>
      </c>
      <c r="F20" s="104">
        <f t="shared" si="3"/>
        <v>0.9</v>
      </c>
    </row>
    <row r="21" spans="1:6" ht="15.75" customHeight="1" x14ac:dyDescent="0.2">
      <c r="A21" s="72" t="s">
        <v>179</v>
      </c>
      <c r="B21" s="72" t="s">
        <v>215</v>
      </c>
      <c r="C21" s="104">
        <f t="shared" ref="C21:F21" si="4">C6*0.9</f>
        <v>0.13500000000000001</v>
      </c>
      <c r="D21" s="104">
        <f t="shared" si="4"/>
        <v>0.13500000000000001</v>
      </c>
      <c r="E21" s="104">
        <f t="shared" si="4"/>
        <v>0</v>
      </c>
      <c r="F21" s="104">
        <f t="shared" si="4"/>
        <v>0</v>
      </c>
    </row>
    <row r="22" spans="1:6" ht="15.75" customHeight="1" x14ac:dyDescent="0.2">
      <c r="A22" s="72"/>
      <c r="B22" s="72" t="s">
        <v>320</v>
      </c>
      <c r="C22" s="104">
        <f t="shared" ref="C22:F22" si="5">C7*0.9</f>
        <v>0.9</v>
      </c>
      <c r="D22" s="104">
        <f t="shared" si="5"/>
        <v>0.9</v>
      </c>
      <c r="E22" s="104">
        <f t="shared" si="5"/>
        <v>0.9</v>
      </c>
      <c r="F22" s="104">
        <f t="shared" si="5"/>
        <v>0.9</v>
      </c>
    </row>
    <row r="23" spans="1:6" ht="15.75" customHeight="1" x14ac:dyDescent="0.2">
      <c r="A23" s="72" t="s">
        <v>180</v>
      </c>
      <c r="B23" s="72" t="s">
        <v>215</v>
      </c>
      <c r="C23" s="104">
        <f t="shared" ref="C23:F23" si="6">C8*0.9</f>
        <v>0.315</v>
      </c>
      <c r="D23" s="104">
        <f t="shared" si="6"/>
        <v>0.315</v>
      </c>
      <c r="E23" s="104">
        <f t="shared" si="6"/>
        <v>0</v>
      </c>
      <c r="F23" s="104">
        <f t="shared" si="6"/>
        <v>0</v>
      </c>
    </row>
    <row r="24" spans="1:6" ht="15.75" customHeight="1" x14ac:dyDescent="0.2">
      <c r="A24" s="72"/>
      <c r="B24" s="72" t="s">
        <v>320</v>
      </c>
      <c r="C24" s="104">
        <f t="shared" ref="C24:F24" si="7">C9*0.9</f>
        <v>0.9</v>
      </c>
      <c r="D24" s="104">
        <f t="shared" si="7"/>
        <v>0.9</v>
      </c>
      <c r="E24" s="104">
        <f t="shared" si="7"/>
        <v>0</v>
      </c>
      <c r="F24" s="104">
        <f t="shared" si="7"/>
        <v>0</v>
      </c>
    </row>
    <row r="25" spans="1:6" ht="15.75" customHeight="1" x14ac:dyDescent="0.2">
      <c r="A25" s="72" t="s">
        <v>185</v>
      </c>
      <c r="B25" s="72" t="s">
        <v>215</v>
      </c>
      <c r="C25" s="104">
        <f t="shared" ref="C25:F25" si="8">C10*0.9</f>
        <v>0.315</v>
      </c>
      <c r="D25" s="104">
        <f t="shared" si="8"/>
        <v>0.315</v>
      </c>
      <c r="E25" s="104">
        <f t="shared" si="8"/>
        <v>0</v>
      </c>
      <c r="F25" s="104">
        <f t="shared" si="8"/>
        <v>0</v>
      </c>
    </row>
    <row r="26" spans="1:6" ht="15.75" customHeight="1" x14ac:dyDescent="0.2">
      <c r="A26" s="72"/>
      <c r="B26" s="72" t="s">
        <v>320</v>
      </c>
      <c r="C26" s="104">
        <f t="shared" ref="C26:F26" si="9">C11*0.9</f>
        <v>0.9</v>
      </c>
      <c r="D26" s="104">
        <f t="shared" si="9"/>
        <v>0.9</v>
      </c>
      <c r="E26" s="104">
        <f t="shared" si="9"/>
        <v>0</v>
      </c>
      <c r="F26" s="104">
        <f t="shared" si="9"/>
        <v>0</v>
      </c>
    </row>
    <row r="27" spans="1:6" ht="15.75" customHeight="1" x14ac:dyDescent="0.2">
      <c r="A27" s="72" t="s">
        <v>191</v>
      </c>
      <c r="B27" s="72" t="s">
        <v>215</v>
      </c>
      <c r="C27" s="104">
        <f t="shared" ref="C27:F27" si="10">C12*0.9</f>
        <v>0.20700000000000002</v>
      </c>
      <c r="D27" s="104">
        <f t="shared" si="10"/>
        <v>0.20700000000000002</v>
      </c>
      <c r="E27" s="104">
        <f t="shared" si="10"/>
        <v>0</v>
      </c>
      <c r="F27" s="104">
        <f t="shared" si="10"/>
        <v>0</v>
      </c>
    </row>
    <row r="28" spans="1:6" ht="15.75" customHeight="1" x14ac:dyDescent="0.2">
      <c r="A28" s="72"/>
      <c r="B28" s="72" t="s">
        <v>320</v>
      </c>
      <c r="C28" s="104">
        <f t="shared" ref="C28:F28" si="11">C13*0.9</f>
        <v>0.9</v>
      </c>
      <c r="D28" s="104">
        <f t="shared" si="11"/>
        <v>0.9</v>
      </c>
      <c r="E28" s="104">
        <f t="shared" si="11"/>
        <v>0.9</v>
      </c>
      <c r="F28" s="104">
        <f t="shared" si="11"/>
        <v>0.9</v>
      </c>
    </row>
    <row r="30" spans="1:6" s="106" customFormat="1" ht="15.75" customHeight="1" x14ac:dyDescent="0.2">
      <c r="A30" s="106" t="s">
        <v>244</v>
      </c>
    </row>
    <row r="31" spans="1:6" ht="15.75" customHeight="1" x14ac:dyDescent="0.2">
      <c r="A31" s="41" t="s">
        <v>163</v>
      </c>
      <c r="B31" s="29"/>
      <c r="C31" s="29" t="s">
        <v>52</v>
      </c>
      <c r="D31" s="29" t="s">
        <v>59</v>
      </c>
      <c r="E31" s="29" t="s">
        <v>51</v>
      </c>
      <c r="F31" s="41" t="s">
        <v>58</v>
      </c>
    </row>
    <row r="32" spans="1:6" ht="15.75" customHeight="1" x14ac:dyDescent="0.2">
      <c r="A32" s="72" t="s">
        <v>165</v>
      </c>
      <c r="B32" s="72" t="s">
        <v>215</v>
      </c>
      <c r="C32" s="104">
        <f>C2*1.05</f>
        <v>0.2205</v>
      </c>
      <c r="D32" s="104">
        <f t="shared" ref="D32:F32" si="12">D2*1.05</f>
        <v>0.2205</v>
      </c>
      <c r="E32" s="104">
        <f t="shared" si="12"/>
        <v>0</v>
      </c>
      <c r="F32" s="104">
        <f t="shared" si="12"/>
        <v>0</v>
      </c>
    </row>
    <row r="33" spans="1:6" ht="15.75" customHeight="1" x14ac:dyDescent="0.2">
      <c r="A33" s="72"/>
      <c r="B33" s="72" t="s">
        <v>320</v>
      </c>
      <c r="C33" s="104">
        <f t="shared" ref="C33:F33" si="13">C3*1.05</f>
        <v>1.05</v>
      </c>
      <c r="D33" s="104">
        <f t="shared" si="13"/>
        <v>1.05</v>
      </c>
      <c r="E33" s="104">
        <f t="shared" si="13"/>
        <v>1.05</v>
      </c>
      <c r="F33" s="104">
        <f t="shared" si="13"/>
        <v>1.05</v>
      </c>
    </row>
    <row r="34" spans="1:6" ht="15.75" customHeight="1" x14ac:dyDescent="0.2">
      <c r="A34" s="72" t="s">
        <v>178</v>
      </c>
      <c r="B34" s="72" t="s">
        <v>215</v>
      </c>
      <c r="C34" s="104">
        <f t="shared" ref="C34:F34" si="14">C4*1.05</f>
        <v>0.1575</v>
      </c>
      <c r="D34" s="104">
        <f t="shared" si="14"/>
        <v>0.1575</v>
      </c>
      <c r="E34" s="104">
        <f t="shared" si="14"/>
        <v>0</v>
      </c>
      <c r="F34" s="104">
        <f t="shared" si="14"/>
        <v>0</v>
      </c>
    </row>
    <row r="35" spans="1:6" ht="15.75" customHeight="1" x14ac:dyDescent="0.2">
      <c r="A35" s="72"/>
      <c r="B35" s="72" t="s">
        <v>320</v>
      </c>
      <c r="C35" s="104">
        <f t="shared" ref="C35:F35" si="15">C5*1.05</f>
        <v>1.05</v>
      </c>
      <c r="D35" s="104">
        <f t="shared" si="15"/>
        <v>1.05</v>
      </c>
      <c r="E35" s="104">
        <f t="shared" si="15"/>
        <v>1.05</v>
      </c>
      <c r="F35" s="104">
        <f t="shared" si="15"/>
        <v>1.05</v>
      </c>
    </row>
    <row r="36" spans="1:6" ht="15.75" customHeight="1" x14ac:dyDescent="0.2">
      <c r="A36" s="72" t="s">
        <v>179</v>
      </c>
      <c r="B36" s="72" t="s">
        <v>215</v>
      </c>
      <c r="C36" s="104">
        <f t="shared" ref="C36:F36" si="16">C6*1.05</f>
        <v>0.1575</v>
      </c>
      <c r="D36" s="104">
        <f t="shared" si="16"/>
        <v>0.1575</v>
      </c>
      <c r="E36" s="104">
        <f t="shared" si="16"/>
        <v>0</v>
      </c>
      <c r="F36" s="104">
        <f t="shared" si="16"/>
        <v>0</v>
      </c>
    </row>
    <row r="37" spans="1:6" ht="15.75" customHeight="1" x14ac:dyDescent="0.2">
      <c r="A37" s="72"/>
      <c r="B37" s="72" t="s">
        <v>320</v>
      </c>
      <c r="C37" s="104">
        <f t="shared" ref="C37:F37" si="17">C7*1.05</f>
        <v>1.05</v>
      </c>
      <c r="D37" s="104">
        <f t="shared" si="17"/>
        <v>1.05</v>
      </c>
      <c r="E37" s="104">
        <f t="shared" si="17"/>
        <v>1.05</v>
      </c>
      <c r="F37" s="104">
        <f t="shared" si="17"/>
        <v>1.05</v>
      </c>
    </row>
    <row r="38" spans="1:6" ht="15.75" customHeight="1" x14ac:dyDescent="0.2">
      <c r="A38" s="72" t="s">
        <v>180</v>
      </c>
      <c r="B38" s="72" t="s">
        <v>215</v>
      </c>
      <c r="C38" s="104">
        <f t="shared" ref="C38:F38" si="18">C8*1.05</f>
        <v>0.36749999999999999</v>
      </c>
      <c r="D38" s="104">
        <f t="shared" si="18"/>
        <v>0.36749999999999999</v>
      </c>
      <c r="E38" s="104">
        <f t="shared" si="18"/>
        <v>0</v>
      </c>
      <c r="F38" s="104">
        <f t="shared" si="18"/>
        <v>0</v>
      </c>
    </row>
    <row r="39" spans="1:6" ht="15.75" customHeight="1" x14ac:dyDescent="0.2">
      <c r="A39" s="72"/>
      <c r="B39" s="72" t="s">
        <v>320</v>
      </c>
      <c r="C39" s="104">
        <f t="shared" ref="C39:F39" si="19">C9*1.05</f>
        <v>1.05</v>
      </c>
      <c r="D39" s="104">
        <f t="shared" si="19"/>
        <v>1.05</v>
      </c>
      <c r="E39" s="104">
        <f t="shared" si="19"/>
        <v>0</v>
      </c>
      <c r="F39" s="104">
        <f t="shared" si="19"/>
        <v>0</v>
      </c>
    </row>
    <row r="40" spans="1:6" ht="15.75" customHeight="1" x14ac:dyDescent="0.2">
      <c r="A40" s="72" t="s">
        <v>185</v>
      </c>
      <c r="B40" s="72" t="s">
        <v>215</v>
      </c>
      <c r="C40" s="104">
        <f t="shared" ref="C40:F40" si="20">C10*1.05</f>
        <v>0.36749999999999999</v>
      </c>
      <c r="D40" s="104">
        <f t="shared" si="20"/>
        <v>0.36749999999999999</v>
      </c>
      <c r="E40" s="104">
        <f t="shared" si="20"/>
        <v>0</v>
      </c>
      <c r="F40" s="104">
        <f t="shared" si="20"/>
        <v>0</v>
      </c>
    </row>
    <row r="41" spans="1:6" ht="15.75" customHeight="1" x14ac:dyDescent="0.2">
      <c r="A41" s="72"/>
      <c r="B41" s="72" t="s">
        <v>320</v>
      </c>
      <c r="C41" s="104">
        <f t="shared" ref="C41:F41" si="21">C11*1.05</f>
        <v>1.05</v>
      </c>
      <c r="D41" s="104">
        <f t="shared" si="21"/>
        <v>1.05</v>
      </c>
      <c r="E41" s="104">
        <f t="shared" si="21"/>
        <v>0</v>
      </c>
      <c r="F41" s="104">
        <f t="shared" si="21"/>
        <v>0</v>
      </c>
    </row>
    <row r="42" spans="1:6" ht="15.75" customHeight="1" x14ac:dyDescent="0.2">
      <c r="A42" s="72" t="s">
        <v>191</v>
      </c>
      <c r="B42" s="72" t="s">
        <v>215</v>
      </c>
      <c r="C42" s="104">
        <f t="shared" ref="C42:F42" si="22">C12*1.05</f>
        <v>0.24150000000000002</v>
      </c>
      <c r="D42" s="104">
        <f t="shared" si="22"/>
        <v>0.24150000000000002</v>
      </c>
      <c r="E42" s="104">
        <f t="shared" si="22"/>
        <v>0</v>
      </c>
      <c r="F42" s="104">
        <f t="shared" si="22"/>
        <v>0</v>
      </c>
    </row>
    <row r="43" spans="1:6" ht="15.75" customHeight="1" x14ac:dyDescent="0.2">
      <c r="A43" s="72"/>
      <c r="B43" s="72" t="s">
        <v>320</v>
      </c>
      <c r="C43" s="104">
        <f t="shared" ref="C43:F43" si="23">C13*1.05</f>
        <v>1.05</v>
      </c>
      <c r="D43" s="104">
        <f t="shared" si="23"/>
        <v>1.05</v>
      </c>
      <c r="E43" s="104">
        <f t="shared" si="23"/>
        <v>1.05</v>
      </c>
      <c r="F43" s="104">
        <f t="shared" si="23"/>
        <v>1.05</v>
      </c>
    </row>
  </sheetData>
  <sheetProtection algorithmName="SHA-512" hashValue="j0XzJZclu8Dr61ymvCrSV3hmoU38ijW7vePSp0ziaUhsqgLpUVL+8UdfVhOG8+dREe+vnAKXPWPp8vXfQRV0Kg==" saltValue="7IeIFBvubl4hsM0B+JjM+Q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17:F28 C32:F43" unlockedFormula="1"/>
  </ignoredError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O67"/>
  <sheetViews>
    <sheetView topLeftCell="A16" zoomScale="70" zoomScaleNormal="70" workbookViewId="0">
      <selection activeCell="C49" sqref="C49"/>
    </sheetView>
  </sheetViews>
  <sheetFormatPr defaultColWidth="12.7109375" defaultRowHeight="12.75" x14ac:dyDescent="0.2"/>
  <cols>
    <col min="1" max="1" width="22.5703125" style="27" customWidth="1"/>
    <col min="2" max="2" width="58.85546875" style="27" bestFit="1" customWidth="1"/>
    <col min="3" max="15" width="15" style="27" customWidth="1"/>
    <col min="16" max="16384" width="12.7109375" style="27"/>
  </cols>
  <sheetData>
    <row r="1" spans="1:15" ht="35.25" customHeight="1" x14ac:dyDescent="0.2">
      <c r="A1" s="29"/>
      <c r="B1" s="29"/>
      <c r="C1" s="82" t="s">
        <v>78</v>
      </c>
      <c r="D1" s="82" t="s">
        <v>74</v>
      </c>
      <c r="E1" s="82" t="s">
        <v>77</v>
      </c>
      <c r="F1" s="82" t="s">
        <v>75</v>
      </c>
      <c r="G1" s="82" t="s">
        <v>76</v>
      </c>
      <c r="H1" s="82" t="s">
        <v>69</v>
      </c>
      <c r="I1" s="82" t="s">
        <v>70</v>
      </c>
      <c r="J1" s="82" t="s">
        <v>71</v>
      </c>
      <c r="K1" s="82" t="s">
        <v>72</v>
      </c>
      <c r="L1" s="82" t="s">
        <v>113</v>
      </c>
      <c r="M1" s="82" t="s">
        <v>114</v>
      </c>
      <c r="N1" s="82" t="s">
        <v>115</v>
      </c>
      <c r="O1" s="82" t="s">
        <v>116</v>
      </c>
    </row>
    <row r="2" spans="1:15" x14ac:dyDescent="0.2">
      <c r="A2" s="29" t="s">
        <v>324</v>
      </c>
    </row>
    <row r="3" spans="1:15" x14ac:dyDescent="0.2">
      <c r="B3" s="45" t="s">
        <v>169</v>
      </c>
      <c r="C3" s="104">
        <v>0.53</v>
      </c>
      <c r="D3" s="104">
        <v>0.53</v>
      </c>
      <c r="E3" s="104">
        <v>1</v>
      </c>
      <c r="F3" s="104">
        <v>1</v>
      </c>
      <c r="G3" s="104">
        <v>1</v>
      </c>
      <c r="H3" s="104">
        <v>1</v>
      </c>
      <c r="I3" s="104">
        <v>1</v>
      </c>
      <c r="J3" s="104">
        <v>1</v>
      </c>
      <c r="K3" s="104">
        <v>1</v>
      </c>
      <c r="L3" s="104">
        <v>1</v>
      </c>
      <c r="M3" s="104">
        <v>1</v>
      </c>
      <c r="N3" s="104">
        <v>1</v>
      </c>
      <c r="O3" s="104">
        <v>1</v>
      </c>
    </row>
    <row r="4" spans="1:15" x14ac:dyDescent="0.2">
      <c r="B4" s="45" t="s">
        <v>174</v>
      </c>
      <c r="C4" s="104">
        <v>1</v>
      </c>
      <c r="D4" s="104">
        <v>1</v>
      </c>
      <c r="E4" s="104">
        <v>1</v>
      </c>
      <c r="F4" s="104">
        <v>1</v>
      </c>
      <c r="G4" s="104">
        <v>1</v>
      </c>
      <c r="H4" s="104">
        <v>0.73</v>
      </c>
      <c r="I4" s="104">
        <v>0.73</v>
      </c>
      <c r="J4" s="104">
        <v>0.73</v>
      </c>
      <c r="K4" s="104">
        <v>0.73</v>
      </c>
      <c r="L4" s="104">
        <v>1</v>
      </c>
      <c r="M4" s="104">
        <v>1</v>
      </c>
      <c r="N4" s="104">
        <v>1</v>
      </c>
      <c r="O4" s="104">
        <v>1</v>
      </c>
    </row>
    <row r="5" spans="1:15" x14ac:dyDescent="0.2">
      <c r="B5" s="45" t="s">
        <v>175</v>
      </c>
      <c r="C5" s="104">
        <v>1</v>
      </c>
      <c r="D5" s="104">
        <v>1</v>
      </c>
      <c r="E5" s="104">
        <v>1</v>
      </c>
      <c r="F5" s="104">
        <v>1</v>
      </c>
      <c r="G5" s="104">
        <v>1</v>
      </c>
      <c r="H5" s="104">
        <v>0.73</v>
      </c>
      <c r="I5" s="104">
        <v>0.73</v>
      </c>
      <c r="J5" s="104">
        <v>0.73</v>
      </c>
      <c r="K5" s="104">
        <v>0.73</v>
      </c>
      <c r="L5" s="104">
        <v>1</v>
      </c>
      <c r="M5" s="104">
        <v>1</v>
      </c>
      <c r="N5" s="104">
        <v>1</v>
      </c>
      <c r="O5" s="104">
        <v>1</v>
      </c>
    </row>
    <row r="6" spans="1:15" x14ac:dyDescent="0.2">
      <c r="B6" s="45" t="s">
        <v>176</v>
      </c>
      <c r="C6" s="104">
        <v>1</v>
      </c>
      <c r="D6" s="104">
        <v>1</v>
      </c>
      <c r="E6" s="104">
        <v>1</v>
      </c>
      <c r="F6" s="104">
        <v>1</v>
      </c>
      <c r="G6" s="104">
        <v>1</v>
      </c>
      <c r="H6" s="104">
        <v>0.73</v>
      </c>
      <c r="I6" s="104">
        <v>0.73</v>
      </c>
      <c r="J6" s="104">
        <v>0.73</v>
      </c>
      <c r="K6" s="104">
        <v>0.73</v>
      </c>
      <c r="L6" s="104">
        <v>1</v>
      </c>
      <c r="M6" s="104">
        <v>1</v>
      </c>
      <c r="N6" s="104">
        <v>1</v>
      </c>
      <c r="O6" s="104">
        <v>1</v>
      </c>
    </row>
    <row r="7" spans="1:15" x14ac:dyDescent="0.2">
      <c r="B7" s="45" t="s">
        <v>177</v>
      </c>
      <c r="C7" s="104">
        <v>1</v>
      </c>
      <c r="D7" s="104">
        <v>1</v>
      </c>
      <c r="E7" s="104">
        <v>1</v>
      </c>
      <c r="F7" s="104">
        <v>1</v>
      </c>
      <c r="G7" s="104">
        <v>1</v>
      </c>
      <c r="H7" s="104">
        <v>0.73</v>
      </c>
      <c r="I7" s="104">
        <v>0.73</v>
      </c>
      <c r="J7" s="104">
        <v>0.73</v>
      </c>
      <c r="K7" s="104">
        <v>0.73</v>
      </c>
      <c r="L7" s="104">
        <v>1</v>
      </c>
      <c r="M7" s="104">
        <v>1</v>
      </c>
      <c r="N7" s="104">
        <v>1</v>
      </c>
      <c r="O7" s="104">
        <v>1</v>
      </c>
    </row>
    <row r="8" spans="1:15" x14ac:dyDescent="0.2">
      <c r="B8" s="72" t="s">
        <v>178</v>
      </c>
      <c r="C8" s="104">
        <v>1</v>
      </c>
      <c r="D8" s="104">
        <v>1</v>
      </c>
      <c r="E8" s="104">
        <v>1</v>
      </c>
      <c r="F8" s="104">
        <v>1</v>
      </c>
      <c r="G8" s="104">
        <v>1</v>
      </c>
      <c r="H8" s="104">
        <v>1</v>
      </c>
      <c r="I8" s="104">
        <v>1</v>
      </c>
      <c r="J8" s="104">
        <v>1</v>
      </c>
      <c r="K8" s="104">
        <v>1</v>
      </c>
      <c r="L8" s="104">
        <v>0.33</v>
      </c>
      <c r="M8" s="104">
        <v>0.33</v>
      </c>
      <c r="N8" s="104">
        <v>0.33</v>
      </c>
      <c r="O8" s="104">
        <v>0.33</v>
      </c>
    </row>
    <row r="9" spans="1:15" x14ac:dyDescent="0.2">
      <c r="B9" s="72" t="s">
        <v>179</v>
      </c>
      <c r="C9" s="104">
        <v>1</v>
      </c>
      <c r="D9" s="104">
        <v>1</v>
      </c>
      <c r="E9" s="104">
        <v>1</v>
      </c>
      <c r="F9" s="104">
        <v>1</v>
      </c>
      <c r="G9" s="104">
        <v>1</v>
      </c>
      <c r="H9" s="104">
        <v>1</v>
      </c>
      <c r="I9" s="104">
        <v>1</v>
      </c>
      <c r="J9" s="104">
        <v>1</v>
      </c>
      <c r="K9" s="104">
        <v>1</v>
      </c>
      <c r="L9" s="104">
        <v>0.33</v>
      </c>
      <c r="M9" s="104">
        <v>0.33</v>
      </c>
      <c r="N9" s="104">
        <v>0.33</v>
      </c>
      <c r="O9" s="104">
        <v>0.33</v>
      </c>
    </row>
    <row r="10" spans="1:15" x14ac:dyDescent="0.2">
      <c r="B10" s="45" t="s">
        <v>180</v>
      </c>
      <c r="C10" s="104">
        <v>1</v>
      </c>
      <c r="D10" s="104">
        <v>1</v>
      </c>
      <c r="E10" s="104">
        <v>1</v>
      </c>
      <c r="F10" s="104">
        <v>1</v>
      </c>
      <c r="G10" s="104">
        <v>1</v>
      </c>
      <c r="H10" s="104">
        <v>1</v>
      </c>
      <c r="I10" s="104">
        <v>1</v>
      </c>
      <c r="J10" s="104">
        <v>1</v>
      </c>
      <c r="K10" s="104">
        <v>1</v>
      </c>
      <c r="L10" s="104">
        <v>0.83</v>
      </c>
      <c r="M10" s="104">
        <v>0.83</v>
      </c>
      <c r="N10" s="104">
        <v>0.83</v>
      </c>
      <c r="O10" s="104">
        <v>0.83</v>
      </c>
    </row>
    <row r="11" spans="1:15" x14ac:dyDescent="0.2">
      <c r="B11" s="72" t="s">
        <v>184</v>
      </c>
      <c r="C11" s="104">
        <v>1</v>
      </c>
      <c r="D11" s="104">
        <v>1</v>
      </c>
      <c r="E11" s="104">
        <v>0.69</v>
      </c>
      <c r="F11" s="104">
        <v>0.69</v>
      </c>
      <c r="G11" s="104">
        <v>1</v>
      </c>
      <c r="H11" s="104">
        <v>1</v>
      </c>
      <c r="I11" s="104">
        <v>1</v>
      </c>
      <c r="J11" s="104">
        <v>1</v>
      </c>
      <c r="K11" s="104">
        <v>1</v>
      </c>
      <c r="L11" s="104">
        <v>1</v>
      </c>
      <c r="M11" s="104">
        <v>1</v>
      </c>
      <c r="N11" s="104">
        <v>1</v>
      </c>
      <c r="O11" s="104">
        <v>1</v>
      </c>
    </row>
    <row r="12" spans="1:15" x14ac:dyDescent="0.2">
      <c r="B12" s="45" t="s">
        <v>185</v>
      </c>
      <c r="C12" s="104">
        <v>0.83</v>
      </c>
      <c r="D12" s="104">
        <v>0.83</v>
      </c>
      <c r="E12" s="104">
        <v>0.83</v>
      </c>
      <c r="F12" s="104">
        <v>0.83</v>
      </c>
      <c r="G12" s="104">
        <v>0.83</v>
      </c>
      <c r="H12" s="104">
        <v>0.83</v>
      </c>
      <c r="I12" s="104">
        <v>0.83</v>
      </c>
      <c r="J12" s="104">
        <v>0.83</v>
      </c>
      <c r="K12" s="104">
        <v>0.83</v>
      </c>
      <c r="L12" s="104">
        <v>0.83</v>
      </c>
      <c r="M12" s="104">
        <v>0.83</v>
      </c>
      <c r="N12" s="104">
        <v>0.83</v>
      </c>
      <c r="O12" s="104">
        <v>0.83</v>
      </c>
    </row>
    <row r="13" spans="1:15" ht="13.15" customHeight="1" x14ac:dyDescent="0.2">
      <c r="B13" s="45" t="s">
        <v>190</v>
      </c>
      <c r="C13" s="104">
        <v>1</v>
      </c>
      <c r="D13" s="104">
        <v>1</v>
      </c>
      <c r="E13" s="104">
        <v>0.69</v>
      </c>
      <c r="F13" s="104">
        <v>0.69</v>
      </c>
      <c r="G13" s="104">
        <v>0.69</v>
      </c>
      <c r="H13" s="104">
        <v>1</v>
      </c>
      <c r="I13" s="104">
        <v>1</v>
      </c>
      <c r="J13" s="104">
        <v>1</v>
      </c>
      <c r="K13" s="104">
        <v>1</v>
      </c>
      <c r="L13" s="104">
        <v>1</v>
      </c>
      <c r="M13" s="104">
        <v>1</v>
      </c>
      <c r="N13" s="104">
        <v>1</v>
      </c>
      <c r="O13" s="104">
        <v>1</v>
      </c>
    </row>
    <row r="14" spans="1:15" x14ac:dyDescent="0.2">
      <c r="B14" s="45" t="s">
        <v>191</v>
      </c>
      <c r="C14" s="104">
        <v>1</v>
      </c>
      <c r="D14" s="104">
        <v>1</v>
      </c>
      <c r="E14" s="104">
        <v>1</v>
      </c>
      <c r="F14" s="104">
        <v>1</v>
      </c>
      <c r="G14" s="104">
        <v>1</v>
      </c>
      <c r="H14" s="104">
        <v>1</v>
      </c>
      <c r="I14" s="104">
        <v>1</v>
      </c>
      <c r="J14" s="104">
        <v>1</v>
      </c>
      <c r="K14" s="104">
        <v>1</v>
      </c>
      <c r="L14" s="104">
        <v>0.33</v>
      </c>
      <c r="M14" s="104">
        <v>0.33</v>
      </c>
      <c r="N14" s="104">
        <v>0.33</v>
      </c>
      <c r="O14" s="104">
        <v>0.33</v>
      </c>
    </row>
    <row r="15" spans="1:15" x14ac:dyDescent="0.2">
      <c r="B15" s="72" t="s">
        <v>204</v>
      </c>
      <c r="C15" s="104">
        <v>1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104">
        <v>1</v>
      </c>
      <c r="J15" s="104">
        <v>1</v>
      </c>
      <c r="K15" s="104">
        <v>1</v>
      </c>
      <c r="L15" s="104">
        <v>0.33</v>
      </c>
      <c r="M15" s="104">
        <v>0.33</v>
      </c>
      <c r="N15" s="104">
        <v>0.33</v>
      </c>
      <c r="O15" s="104">
        <v>0.33</v>
      </c>
    </row>
    <row r="17" spans="1:15" x14ac:dyDescent="0.2">
      <c r="A17" s="29" t="s">
        <v>321</v>
      </c>
      <c r="B17" s="45"/>
    </row>
    <row r="18" spans="1:15" x14ac:dyDescent="0.2">
      <c r="B18" s="72" t="s">
        <v>171</v>
      </c>
      <c r="C18" s="104">
        <v>1</v>
      </c>
      <c r="D18" s="104">
        <v>1</v>
      </c>
      <c r="E18" s="104">
        <v>0.97599999999999998</v>
      </c>
      <c r="F18" s="104">
        <v>0.97599999999999998</v>
      </c>
      <c r="G18" s="104">
        <v>0.97599999999999998</v>
      </c>
      <c r="H18" s="104">
        <v>0.97599999999999998</v>
      </c>
      <c r="I18" s="104">
        <v>0.97599999999999998</v>
      </c>
      <c r="J18" s="104">
        <v>0.97599999999999998</v>
      </c>
      <c r="K18" s="104">
        <v>0.97599999999999998</v>
      </c>
      <c r="L18" s="104">
        <v>0.97599999999999998</v>
      </c>
      <c r="M18" s="104">
        <v>0.97599999999999998</v>
      </c>
      <c r="N18" s="104">
        <v>0.97599999999999998</v>
      </c>
      <c r="O18" s="104">
        <v>0.97599999999999998</v>
      </c>
    </row>
    <row r="19" spans="1:15" x14ac:dyDescent="0.2">
      <c r="B19" s="72" t="s">
        <v>172</v>
      </c>
      <c r="C19" s="104">
        <v>1</v>
      </c>
      <c r="D19" s="104">
        <v>1</v>
      </c>
      <c r="E19" s="104">
        <v>0.97599999999999998</v>
      </c>
      <c r="F19" s="104">
        <v>0.97599999999999998</v>
      </c>
      <c r="G19" s="104">
        <v>0.97599999999999998</v>
      </c>
      <c r="H19" s="104">
        <v>0.97599999999999998</v>
      </c>
      <c r="I19" s="104">
        <v>0.97599999999999998</v>
      </c>
      <c r="J19" s="104">
        <v>0.97599999999999998</v>
      </c>
      <c r="K19" s="104">
        <v>0.97599999999999998</v>
      </c>
      <c r="L19" s="104">
        <v>0.97599999999999998</v>
      </c>
      <c r="M19" s="104">
        <v>0.97599999999999998</v>
      </c>
      <c r="N19" s="104">
        <v>0.97599999999999998</v>
      </c>
      <c r="O19" s="104">
        <v>0.97599999999999998</v>
      </c>
    </row>
    <row r="20" spans="1:15" x14ac:dyDescent="0.2">
      <c r="B20" s="72" t="s">
        <v>173</v>
      </c>
      <c r="C20" s="104">
        <v>1</v>
      </c>
      <c r="D20" s="104">
        <v>1</v>
      </c>
      <c r="E20" s="104">
        <v>0.97599999999999998</v>
      </c>
      <c r="F20" s="104">
        <v>0.97599999999999998</v>
      </c>
      <c r="G20" s="104">
        <v>0.97599999999999998</v>
      </c>
      <c r="H20" s="104">
        <v>0.97599999999999998</v>
      </c>
      <c r="I20" s="104">
        <v>0.97599999999999998</v>
      </c>
      <c r="J20" s="104">
        <v>0.97599999999999998</v>
      </c>
      <c r="K20" s="104">
        <v>0.97599999999999998</v>
      </c>
      <c r="L20" s="104">
        <v>0.97599999999999998</v>
      </c>
      <c r="M20" s="104">
        <v>0.97599999999999998</v>
      </c>
      <c r="N20" s="104">
        <v>0.97599999999999998</v>
      </c>
      <c r="O20" s="104">
        <v>0.97599999999999998</v>
      </c>
    </row>
    <row r="21" spans="1:15" x14ac:dyDescent="0.2">
      <c r="B21" s="72" t="s">
        <v>181</v>
      </c>
      <c r="C21" s="104">
        <v>1</v>
      </c>
      <c r="D21" s="104">
        <v>1</v>
      </c>
      <c r="E21" s="104">
        <v>0.9</v>
      </c>
      <c r="F21" s="104">
        <v>0.9</v>
      </c>
      <c r="G21" s="104">
        <v>0.9</v>
      </c>
      <c r="H21" s="104">
        <v>0.9</v>
      </c>
      <c r="I21" s="104">
        <v>0.9</v>
      </c>
      <c r="J21" s="104">
        <v>0.9</v>
      </c>
      <c r="K21" s="104">
        <v>0.9</v>
      </c>
      <c r="L21" s="104">
        <v>0.9</v>
      </c>
      <c r="M21" s="104">
        <v>0.9</v>
      </c>
      <c r="N21" s="104">
        <v>0.9</v>
      </c>
      <c r="O21" s="104">
        <v>0.9</v>
      </c>
    </row>
    <row r="23" spans="1:15" s="106" customFormat="1" x14ac:dyDescent="0.2">
      <c r="A23" s="106" t="s">
        <v>234</v>
      </c>
    </row>
    <row r="24" spans="1:15" ht="25.5" x14ac:dyDescent="0.2">
      <c r="A24" s="29"/>
      <c r="B24" s="29"/>
      <c r="C24" s="82" t="s">
        <v>78</v>
      </c>
      <c r="D24" s="82" t="s">
        <v>74</v>
      </c>
      <c r="E24" s="82" t="s">
        <v>77</v>
      </c>
      <c r="F24" s="82" t="s">
        <v>75</v>
      </c>
      <c r="G24" s="82" t="s">
        <v>76</v>
      </c>
      <c r="H24" s="82" t="s">
        <v>69</v>
      </c>
      <c r="I24" s="82" t="s">
        <v>70</v>
      </c>
      <c r="J24" s="82" t="s">
        <v>71</v>
      </c>
      <c r="K24" s="82" t="s">
        <v>72</v>
      </c>
      <c r="L24" s="82" t="s">
        <v>113</v>
      </c>
      <c r="M24" s="82" t="s">
        <v>114</v>
      </c>
      <c r="N24" s="82" t="s">
        <v>115</v>
      </c>
      <c r="O24" s="82" t="s">
        <v>116</v>
      </c>
    </row>
    <row r="25" spans="1:15" x14ac:dyDescent="0.2">
      <c r="A25" s="29" t="s">
        <v>325</v>
      </c>
    </row>
    <row r="26" spans="1:15" x14ac:dyDescent="0.2">
      <c r="B26" s="45" t="s">
        <v>169</v>
      </c>
      <c r="C26" s="104">
        <f>C3*0.9</f>
        <v>0.47700000000000004</v>
      </c>
      <c r="D26" s="104">
        <f t="shared" ref="D26:O26" si="0">D3*0.9</f>
        <v>0.47700000000000004</v>
      </c>
      <c r="E26" s="104">
        <f t="shared" si="0"/>
        <v>0.9</v>
      </c>
      <c r="F26" s="104">
        <f t="shared" si="0"/>
        <v>0.9</v>
      </c>
      <c r="G26" s="104">
        <f t="shared" si="0"/>
        <v>0.9</v>
      </c>
      <c r="H26" s="104">
        <f t="shared" si="0"/>
        <v>0.9</v>
      </c>
      <c r="I26" s="104">
        <f t="shared" si="0"/>
        <v>0.9</v>
      </c>
      <c r="J26" s="104">
        <f t="shared" si="0"/>
        <v>0.9</v>
      </c>
      <c r="K26" s="104">
        <f t="shared" si="0"/>
        <v>0.9</v>
      </c>
      <c r="L26" s="104">
        <f t="shared" si="0"/>
        <v>0.9</v>
      </c>
      <c r="M26" s="104">
        <f t="shared" si="0"/>
        <v>0.9</v>
      </c>
      <c r="N26" s="104">
        <f t="shared" si="0"/>
        <v>0.9</v>
      </c>
      <c r="O26" s="104">
        <f t="shared" si="0"/>
        <v>0.9</v>
      </c>
    </row>
    <row r="27" spans="1:15" x14ac:dyDescent="0.2">
      <c r="B27" s="45" t="s">
        <v>174</v>
      </c>
      <c r="C27" s="104">
        <f t="shared" ref="C27:O27" si="1">C4*0.9</f>
        <v>0.9</v>
      </c>
      <c r="D27" s="104">
        <f t="shared" si="1"/>
        <v>0.9</v>
      </c>
      <c r="E27" s="104">
        <f t="shared" si="1"/>
        <v>0.9</v>
      </c>
      <c r="F27" s="104">
        <f t="shared" si="1"/>
        <v>0.9</v>
      </c>
      <c r="G27" s="104">
        <f t="shared" si="1"/>
        <v>0.9</v>
      </c>
      <c r="H27" s="104">
        <f t="shared" si="1"/>
        <v>0.65700000000000003</v>
      </c>
      <c r="I27" s="104">
        <f t="shared" si="1"/>
        <v>0.65700000000000003</v>
      </c>
      <c r="J27" s="104">
        <f t="shared" si="1"/>
        <v>0.65700000000000003</v>
      </c>
      <c r="K27" s="104">
        <f t="shared" si="1"/>
        <v>0.65700000000000003</v>
      </c>
      <c r="L27" s="104">
        <f t="shared" si="1"/>
        <v>0.9</v>
      </c>
      <c r="M27" s="104">
        <f t="shared" si="1"/>
        <v>0.9</v>
      </c>
      <c r="N27" s="104">
        <f t="shared" si="1"/>
        <v>0.9</v>
      </c>
      <c r="O27" s="104">
        <f t="shared" si="1"/>
        <v>0.9</v>
      </c>
    </row>
    <row r="28" spans="1:15" x14ac:dyDescent="0.2">
      <c r="B28" s="45" t="s">
        <v>175</v>
      </c>
      <c r="C28" s="104">
        <f t="shared" ref="C28:O28" si="2">C5*0.9</f>
        <v>0.9</v>
      </c>
      <c r="D28" s="104">
        <f t="shared" si="2"/>
        <v>0.9</v>
      </c>
      <c r="E28" s="104">
        <f t="shared" si="2"/>
        <v>0.9</v>
      </c>
      <c r="F28" s="104">
        <f t="shared" si="2"/>
        <v>0.9</v>
      </c>
      <c r="G28" s="104">
        <f t="shared" si="2"/>
        <v>0.9</v>
      </c>
      <c r="H28" s="104">
        <f t="shared" si="2"/>
        <v>0.65700000000000003</v>
      </c>
      <c r="I28" s="104">
        <f t="shared" si="2"/>
        <v>0.65700000000000003</v>
      </c>
      <c r="J28" s="104">
        <f t="shared" si="2"/>
        <v>0.65700000000000003</v>
      </c>
      <c r="K28" s="104">
        <f t="shared" si="2"/>
        <v>0.65700000000000003</v>
      </c>
      <c r="L28" s="104">
        <f t="shared" si="2"/>
        <v>0.9</v>
      </c>
      <c r="M28" s="104">
        <f t="shared" si="2"/>
        <v>0.9</v>
      </c>
      <c r="N28" s="104">
        <f t="shared" si="2"/>
        <v>0.9</v>
      </c>
      <c r="O28" s="104">
        <f t="shared" si="2"/>
        <v>0.9</v>
      </c>
    </row>
    <row r="29" spans="1:15" x14ac:dyDescent="0.2">
      <c r="B29" s="45" t="s">
        <v>176</v>
      </c>
      <c r="C29" s="104">
        <f t="shared" ref="C29:O29" si="3">C6*0.9</f>
        <v>0.9</v>
      </c>
      <c r="D29" s="104">
        <f t="shared" si="3"/>
        <v>0.9</v>
      </c>
      <c r="E29" s="104">
        <f t="shared" si="3"/>
        <v>0.9</v>
      </c>
      <c r="F29" s="104">
        <f t="shared" si="3"/>
        <v>0.9</v>
      </c>
      <c r="G29" s="104">
        <f t="shared" si="3"/>
        <v>0.9</v>
      </c>
      <c r="H29" s="104">
        <f t="shared" si="3"/>
        <v>0.65700000000000003</v>
      </c>
      <c r="I29" s="104">
        <f t="shared" si="3"/>
        <v>0.65700000000000003</v>
      </c>
      <c r="J29" s="104">
        <f t="shared" si="3"/>
        <v>0.65700000000000003</v>
      </c>
      <c r="K29" s="104">
        <f t="shared" si="3"/>
        <v>0.65700000000000003</v>
      </c>
      <c r="L29" s="104">
        <f t="shared" si="3"/>
        <v>0.9</v>
      </c>
      <c r="M29" s="104">
        <f t="shared" si="3"/>
        <v>0.9</v>
      </c>
      <c r="N29" s="104">
        <f t="shared" si="3"/>
        <v>0.9</v>
      </c>
      <c r="O29" s="104">
        <f t="shared" si="3"/>
        <v>0.9</v>
      </c>
    </row>
    <row r="30" spans="1:15" x14ac:dyDescent="0.2">
      <c r="B30" s="45" t="s">
        <v>177</v>
      </c>
      <c r="C30" s="104">
        <f t="shared" ref="C30:O30" si="4">C7*0.9</f>
        <v>0.9</v>
      </c>
      <c r="D30" s="104">
        <f t="shared" si="4"/>
        <v>0.9</v>
      </c>
      <c r="E30" s="104">
        <f t="shared" si="4"/>
        <v>0.9</v>
      </c>
      <c r="F30" s="104">
        <f t="shared" si="4"/>
        <v>0.9</v>
      </c>
      <c r="G30" s="104">
        <f t="shared" si="4"/>
        <v>0.9</v>
      </c>
      <c r="H30" s="104">
        <f t="shared" si="4"/>
        <v>0.65700000000000003</v>
      </c>
      <c r="I30" s="104">
        <f t="shared" si="4"/>
        <v>0.65700000000000003</v>
      </c>
      <c r="J30" s="104">
        <f t="shared" si="4"/>
        <v>0.65700000000000003</v>
      </c>
      <c r="K30" s="104">
        <f t="shared" si="4"/>
        <v>0.65700000000000003</v>
      </c>
      <c r="L30" s="104">
        <f t="shared" si="4"/>
        <v>0.9</v>
      </c>
      <c r="M30" s="104">
        <f t="shared" si="4"/>
        <v>0.9</v>
      </c>
      <c r="N30" s="104">
        <f t="shared" si="4"/>
        <v>0.9</v>
      </c>
      <c r="O30" s="104">
        <f t="shared" si="4"/>
        <v>0.9</v>
      </c>
    </row>
    <row r="31" spans="1:15" x14ac:dyDescent="0.2">
      <c r="B31" s="72" t="s">
        <v>178</v>
      </c>
      <c r="C31" s="104">
        <f t="shared" ref="C31:O31" si="5">C8*0.9</f>
        <v>0.9</v>
      </c>
      <c r="D31" s="104">
        <f t="shared" si="5"/>
        <v>0.9</v>
      </c>
      <c r="E31" s="104">
        <f t="shared" si="5"/>
        <v>0.9</v>
      </c>
      <c r="F31" s="104">
        <f t="shared" si="5"/>
        <v>0.9</v>
      </c>
      <c r="G31" s="104">
        <f t="shared" si="5"/>
        <v>0.9</v>
      </c>
      <c r="H31" s="104">
        <f t="shared" si="5"/>
        <v>0.9</v>
      </c>
      <c r="I31" s="104">
        <f t="shared" si="5"/>
        <v>0.9</v>
      </c>
      <c r="J31" s="104">
        <f t="shared" si="5"/>
        <v>0.9</v>
      </c>
      <c r="K31" s="104">
        <f t="shared" si="5"/>
        <v>0.9</v>
      </c>
      <c r="L31" s="104">
        <f t="shared" si="5"/>
        <v>0.29700000000000004</v>
      </c>
      <c r="M31" s="104">
        <f t="shared" si="5"/>
        <v>0.29700000000000004</v>
      </c>
      <c r="N31" s="104">
        <f t="shared" si="5"/>
        <v>0.29700000000000004</v>
      </c>
      <c r="O31" s="104">
        <f t="shared" si="5"/>
        <v>0.29700000000000004</v>
      </c>
    </row>
    <row r="32" spans="1:15" x14ac:dyDescent="0.2">
      <c r="B32" s="72" t="s">
        <v>179</v>
      </c>
      <c r="C32" s="104">
        <f t="shared" ref="C32:O32" si="6">C9*0.9</f>
        <v>0.9</v>
      </c>
      <c r="D32" s="104">
        <f t="shared" si="6"/>
        <v>0.9</v>
      </c>
      <c r="E32" s="104">
        <f t="shared" si="6"/>
        <v>0.9</v>
      </c>
      <c r="F32" s="104">
        <f t="shared" si="6"/>
        <v>0.9</v>
      </c>
      <c r="G32" s="104">
        <f t="shared" si="6"/>
        <v>0.9</v>
      </c>
      <c r="H32" s="104">
        <f t="shared" si="6"/>
        <v>0.9</v>
      </c>
      <c r="I32" s="104">
        <f t="shared" si="6"/>
        <v>0.9</v>
      </c>
      <c r="J32" s="104">
        <f t="shared" si="6"/>
        <v>0.9</v>
      </c>
      <c r="K32" s="104">
        <f t="shared" si="6"/>
        <v>0.9</v>
      </c>
      <c r="L32" s="104">
        <f t="shared" si="6"/>
        <v>0.29700000000000004</v>
      </c>
      <c r="M32" s="104">
        <f t="shared" si="6"/>
        <v>0.29700000000000004</v>
      </c>
      <c r="N32" s="104">
        <f t="shared" si="6"/>
        <v>0.29700000000000004</v>
      </c>
      <c r="O32" s="104">
        <f t="shared" si="6"/>
        <v>0.29700000000000004</v>
      </c>
    </row>
    <row r="33" spans="1:15" x14ac:dyDescent="0.2">
      <c r="B33" s="45" t="s">
        <v>180</v>
      </c>
      <c r="C33" s="104">
        <f t="shared" ref="C33:O33" si="7">C10*0.9</f>
        <v>0.9</v>
      </c>
      <c r="D33" s="104">
        <f t="shared" si="7"/>
        <v>0.9</v>
      </c>
      <c r="E33" s="104">
        <f t="shared" si="7"/>
        <v>0.9</v>
      </c>
      <c r="F33" s="104">
        <f t="shared" si="7"/>
        <v>0.9</v>
      </c>
      <c r="G33" s="104">
        <f t="shared" si="7"/>
        <v>0.9</v>
      </c>
      <c r="H33" s="104">
        <f t="shared" si="7"/>
        <v>0.9</v>
      </c>
      <c r="I33" s="104">
        <f t="shared" si="7"/>
        <v>0.9</v>
      </c>
      <c r="J33" s="104">
        <f t="shared" si="7"/>
        <v>0.9</v>
      </c>
      <c r="K33" s="104">
        <f t="shared" si="7"/>
        <v>0.9</v>
      </c>
      <c r="L33" s="104">
        <f t="shared" si="7"/>
        <v>0.747</v>
      </c>
      <c r="M33" s="104">
        <f t="shared" si="7"/>
        <v>0.747</v>
      </c>
      <c r="N33" s="104">
        <f t="shared" si="7"/>
        <v>0.747</v>
      </c>
      <c r="O33" s="104">
        <f t="shared" si="7"/>
        <v>0.747</v>
      </c>
    </row>
    <row r="34" spans="1:15" x14ac:dyDescent="0.2">
      <c r="B34" s="72" t="s">
        <v>184</v>
      </c>
      <c r="C34" s="104">
        <f t="shared" ref="C34:O34" si="8">C11*0.9</f>
        <v>0.9</v>
      </c>
      <c r="D34" s="104">
        <f t="shared" si="8"/>
        <v>0.9</v>
      </c>
      <c r="E34" s="104">
        <f t="shared" si="8"/>
        <v>0.621</v>
      </c>
      <c r="F34" s="104">
        <f t="shared" si="8"/>
        <v>0.621</v>
      </c>
      <c r="G34" s="104">
        <f t="shared" si="8"/>
        <v>0.9</v>
      </c>
      <c r="H34" s="104">
        <f t="shared" si="8"/>
        <v>0.9</v>
      </c>
      <c r="I34" s="104">
        <f t="shared" si="8"/>
        <v>0.9</v>
      </c>
      <c r="J34" s="104">
        <f t="shared" si="8"/>
        <v>0.9</v>
      </c>
      <c r="K34" s="104">
        <f t="shared" si="8"/>
        <v>0.9</v>
      </c>
      <c r="L34" s="104">
        <f t="shared" si="8"/>
        <v>0.9</v>
      </c>
      <c r="M34" s="104">
        <f t="shared" si="8"/>
        <v>0.9</v>
      </c>
      <c r="N34" s="104">
        <f t="shared" si="8"/>
        <v>0.9</v>
      </c>
      <c r="O34" s="104">
        <f t="shared" si="8"/>
        <v>0.9</v>
      </c>
    </row>
    <row r="35" spans="1:15" x14ac:dyDescent="0.2">
      <c r="B35" s="45" t="s">
        <v>185</v>
      </c>
      <c r="C35" s="104">
        <f t="shared" ref="C35:O35" si="9">C12*0.9</f>
        <v>0.747</v>
      </c>
      <c r="D35" s="104">
        <f t="shared" si="9"/>
        <v>0.747</v>
      </c>
      <c r="E35" s="104">
        <f t="shared" si="9"/>
        <v>0.747</v>
      </c>
      <c r="F35" s="104">
        <f t="shared" si="9"/>
        <v>0.747</v>
      </c>
      <c r="G35" s="104">
        <f t="shared" si="9"/>
        <v>0.747</v>
      </c>
      <c r="H35" s="104">
        <f t="shared" si="9"/>
        <v>0.747</v>
      </c>
      <c r="I35" s="104">
        <f t="shared" si="9"/>
        <v>0.747</v>
      </c>
      <c r="J35" s="104">
        <f t="shared" si="9"/>
        <v>0.747</v>
      </c>
      <c r="K35" s="104">
        <f t="shared" si="9"/>
        <v>0.747</v>
      </c>
      <c r="L35" s="104">
        <f t="shared" si="9"/>
        <v>0.747</v>
      </c>
      <c r="M35" s="104">
        <f t="shared" si="9"/>
        <v>0.747</v>
      </c>
      <c r="N35" s="104">
        <f t="shared" si="9"/>
        <v>0.747</v>
      </c>
      <c r="O35" s="104">
        <f t="shared" si="9"/>
        <v>0.747</v>
      </c>
    </row>
    <row r="36" spans="1:15" x14ac:dyDescent="0.2">
      <c r="B36" s="45" t="s">
        <v>190</v>
      </c>
      <c r="C36" s="104">
        <f t="shared" ref="C36:O36" si="10">C13*0.9</f>
        <v>0.9</v>
      </c>
      <c r="D36" s="104">
        <f t="shared" si="10"/>
        <v>0.9</v>
      </c>
      <c r="E36" s="104">
        <f t="shared" si="10"/>
        <v>0.621</v>
      </c>
      <c r="F36" s="104">
        <f t="shared" si="10"/>
        <v>0.621</v>
      </c>
      <c r="G36" s="104">
        <f t="shared" si="10"/>
        <v>0.621</v>
      </c>
      <c r="H36" s="104">
        <f t="shared" si="10"/>
        <v>0.9</v>
      </c>
      <c r="I36" s="104">
        <f t="shared" si="10"/>
        <v>0.9</v>
      </c>
      <c r="J36" s="104">
        <f t="shared" si="10"/>
        <v>0.9</v>
      </c>
      <c r="K36" s="104">
        <f t="shared" si="10"/>
        <v>0.9</v>
      </c>
      <c r="L36" s="104">
        <f t="shared" si="10"/>
        <v>0.9</v>
      </c>
      <c r="M36" s="104">
        <f t="shared" si="10"/>
        <v>0.9</v>
      </c>
      <c r="N36" s="104">
        <f t="shared" si="10"/>
        <v>0.9</v>
      </c>
      <c r="O36" s="104">
        <f t="shared" si="10"/>
        <v>0.9</v>
      </c>
    </row>
    <row r="37" spans="1:15" x14ac:dyDescent="0.2">
      <c r="B37" s="45" t="s">
        <v>191</v>
      </c>
      <c r="C37" s="104">
        <f t="shared" ref="C37:O38" si="11">C14*0.9</f>
        <v>0.9</v>
      </c>
      <c r="D37" s="104">
        <f t="shared" si="11"/>
        <v>0.9</v>
      </c>
      <c r="E37" s="104">
        <f t="shared" si="11"/>
        <v>0.9</v>
      </c>
      <c r="F37" s="104">
        <f t="shared" si="11"/>
        <v>0.9</v>
      </c>
      <c r="G37" s="104">
        <f t="shared" si="11"/>
        <v>0.9</v>
      </c>
      <c r="H37" s="104">
        <f t="shared" si="11"/>
        <v>0.9</v>
      </c>
      <c r="I37" s="104">
        <f t="shared" si="11"/>
        <v>0.9</v>
      </c>
      <c r="J37" s="104">
        <f t="shared" si="11"/>
        <v>0.9</v>
      </c>
      <c r="K37" s="104">
        <f t="shared" si="11"/>
        <v>0.9</v>
      </c>
      <c r="L37" s="104">
        <f t="shared" si="11"/>
        <v>0.29700000000000004</v>
      </c>
      <c r="M37" s="104">
        <f t="shared" si="11"/>
        <v>0.29700000000000004</v>
      </c>
      <c r="N37" s="104">
        <f t="shared" si="11"/>
        <v>0.29700000000000004</v>
      </c>
      <c r="O37" s="104">
        <f t="shared" si="11"/>
        <v>0.29700000000000004</v>
      </c>
    </row>
    <row r="38" spans="1:15" x14ac:dyDescent="0.2">
      <c r="B38" s="72" t="s">
        <v>204</v>
      </c>
      <c r="C38" s="104">
        <f t="shared" si="11"/>
        <v>0.9</v>
      </c>
      <c r="D38" s="104">
        <f t="shared" si="11"/>
        <v>0.9</v>
      </c>
      <c r="E38" s="104">
        <f t="shared" si="11"/>
        <v>0.9</v>
      </c>
      <c r="F38" s="104">
        <f t="shared" si="11"/>
        <v>0.9</v>
      </c>
      <c r="G38" s="104">
        <f t="shared" si="11"/>
        <v>0.9</v>
      </c>
      <c r="H38" s="104">
        <f t="shared" si="11"/>
        <v>0.9</v>
      </c>
      <c r="I38" s="104">
        <f t="shared" si="11"/>
        <v>0.9</v>
      </c>
      <c r="J38" s="104">
        <f t="shared" si="11"/>
        <v>0.9</v>
      </c>
      <c r="K38" s="104">
        <f t="shared" si="11"/>
        <v>0.9</v>
      </c>
      <c r="L38" s="104">
        <f t="shared" si="11"/>
        <v>0.29700000000000004</v>
      </c>
      <c r="M38" s="104">
        <f t="shared" si="11"/>
        <v>0.29700000000000004</v>
      </c>
      <c r="N38" s="104">
        <f t="shared" si="11"/>
        <v>0.29700000000000004</v>
      </c>
      <c r="O38" s="104">
        <f t="shared" si="11"/>
        <v>0.29700000000000004</v>
      </c>
    </row>
    <row r="40" spans="1:15" x14ac:dyDescent="0.2">
      <c r="A40" s="29" t="s">
        <v>322</v>
      </c>
      <c r="B40" s="45"/>
    </row>
    <row r="41" spans="1:15" x14ac:dyDescent="0.2">
      <c r="B41" s="72" t="s">
        <v>171</v>
      </c>
      <c r="C41" s="104">
        <f>C18*0.9</f>
        <v>0.9</v>
      </c>
      <c r="D41" s="104">
        <f t="shared" ref="D41:O41" si="12">D18*0.9</f>
        <v>0.9</v>
      </c>
      <c r="E41" s="104">
        <f t="shared" si="12"/>
        <v>0.87839999999999996</v>
      </c>
      <c r="F41" s="104">
        <f t="shared" si="12"/>
        <v>0.87839999999999996</v>
      </c>
      <c r="G41" s="104">
        <f t="shared" si="12"/>
        <v>0.87839999999999996</v>
      </c>
      <c r="H41" s="104">
        <f t="shared" si="12"/>
        <v>0.87839999999999996</v>
      </c>
      <c r="I41" s="104">
        <f t="shared" si="12"/>
        <v>0.87839999999999996</v>
      </c>
      <c r="J41" s="104">
        <f t="shared" si="12"/>
        <v>0.87839999999999996</v>
      </c>
      <c r="K41" s="104">
        <f t="shared" si="12"/>
        <v>0.87839999999999996</v>
      </c>
      <c r="L41" s="104">
        <f t="shared" si="12"/>
        <v>0.87839999999999996</v>
      </c>
      <c r="M41" s="104">
        <f t="shared" si="12"/>
        <v>0.87839999999999996</v>
      </c>
      <c r="N41" s="104">
        <f t="shared" si="12"/>
        <v>0.87839999999999996</v>
      </c>
      <c r="O41" s="104">
        <f t="shared" si="12"/>
        <v>0.87839999999999996</v>
      </c>
    </row>
    <row r="42" spans="1:15" x14ac:dyDescent="0.2">
      <c r="B42" s="72" t="s">
        <v>172</v>
      </c>
      <c r="C42" s="104">
        <f t="shared" ref="C42:O42" si="13">C19*0.9</f>
        <v>0.9</v>
      </c>
      <c r="D42" s="104">
        <f t="shared" si="13"/>
        <v>0.9</v>
      </c>
      <c r="E42" s="104">
        <f t="shared" si="13"/>
        <v>0.87839999999999996</v>
      </c>
      <c r="F42" s="104">
        <f t="shared" si="13"/>
        <v>0.87839999999999996</v>
      </c>
      <c r="G42" s="104">
        <f t="shared" si="13"/>
        <v>0.87839999999999996</v>
      </c>
      <c r="H42" s="104">
        <f t="shared" si="13"/>
        <v>0.87839999999999996</v>
      </c>
      <c r="I42" s="104">
        <f t="shared" si="13"/>
        <v>0.87839999999999996</v>
      </c>
      <c r="J42" s="104">
        <f t="shared" si="13"/>
        <v>0.87839999999999996</v>
      </c>
      <c r="K42" s="104">
        <f t="shared" si="13"/>
        <v>0.87839999999999996</v>
      </c>
      <c r="L42" s="104">
        <f t="shared" si="13"/>
        <v>0.87839999999999996</v>
      </c>
      <c r="M42" s="104">
        <f t="shared" si="13"/>
        <v>0.87839999999999996</v>
      </c>
      <c r="N42" s="104">
        <f t="shared" si="13"/>
        <v>0.87839999999999996</v>
      </c>
      <c r="O42" s="104">
        <f t="shared" si="13"/>
        <v>0.87839999999999996</v>
      </c>
    </row>
    <row r="43" spans="1:15" x14ac:dyDescent="0.2">
      <c r="B43" s="72" t="s">
        <v>173</v>
      </c>
      <c r="C43" s="104">
        <f t="shared" ref="C43:O43" si="14">C20*0.9</f>
        <v>0.9</v>
      </c>
      <c r="D43" s="104">
        <f t="shared" si="14"/>
        <v>0.9</v>
      </c>
      <c r="E43" s="104">
        <f t="shared" si="14"/>
        <v>0.87839999999999996</v>
      </c>
      <c r="F43" s="104">
        <f t="shared" si="14"/>
        <v>0.87839999999999996</v>
      </c>
      <c r="G43" s="104">
        <f t="shared" si="14"/>
        <v>0.87839999999999996</v>
      </c>
      <c r="H43" s="104">
        <f t="shared" si="14"/>
        <v>0.87839999999999996</v>
      </c>
      <c r="I43" s="104">
        <f t="shared" si="14"/>
        <v>0.87839999999999996</v>
      </c>
      <c r="J43" s="104">
        <f t="shared" si="14"/>
        <v>0.87839999999999996</v>
      </c>
      <c r="K43" s="104">
        <f t="shared" si="14"/>
        <v>0.87839999999999996</v>
      </c>
      <c r="L43" s="104">
        <f t="shared" si="14"/>
        <v>0.87839999999999996</v>
      </c>
      <c r="M43" s="104">
        <f t="shared" si="14"/>
        <v>0.87839999999999996</v>
      </c>
      <c r="N43" s="104">
        <f t="shared" si="14"/>
        <v>0.87839999999999996</v>
      </c>
      <c r="O43" s="104">
        <f t="shared" si="14"/>
        <v>0.87839999999999996</v>
      </c>
    </row>
    <row r="44" spans="1:15" x14ac:dyDescent="0.2">
      <c r="B44" s="72" t="s">
        <v>181</v>
      </c>
      <c r="C44" s="104">
        <f t="shared" ref="C44:O44" si="15">C21*0.9</f>
        <v>0.9</v>
      </c>
      <c r="D44" s="104">
        <f t="shared" si="15"/>
        <v>0.9</v>
      </c>
      <c r="E44" s="104">
        <f t="shared" si="15"/>
        <v>0.81</v>
      </c>
      <c r="F44" s="104">
        <f t="shared" si="15"/>
        <v>0.81</v>
      </c>
      <c r="G44" s="104">
        <f t="shared" si="15"/>
        <v>0.81</v>
      </c>
      <c r="H44" s="104">
        <f t="shared" si="15"/>
        <v>0.81</v>
      </c>
      <c r="I44" s="104">
        <f t="shared" si="15"/>
        <v>0.81</v>
      </c>
      <c r="J44" s="104">
        <f t="shared" si="15"/>
        <v>0.81</v>
      </c>
      <c r="K44" s="104">
        <f t="shared" si="15"/>
        <v>0.81</v>
      </c>
      <c r="L44" s="104">
        <f t="shared" si="15"/>
        <v>0.81</v>
      </c>
      <c r="M44" s="104">
        <f t="shared" si="15"/>
        <v>0.81</v>
      </c>
      <c r="N44" s="104">
        <f t="shared" si="15"/>
        <v>0.81</v>
      </c>
      <c r="O44" s="104">
        <f t="shared" si="15"/>
        <v>0.81</v>
      </c>
    </row>
    <row r="46" spans="1:15" s="106" customFormat="1" x14ac:dyDescent="0.2">
      <c r="A46" s="106" t="s">
        <v>244</v>
      </c>
    </row>
    <row r="47" spans="1:15" ht="25.5" x14ac:dyDescent="0.2">
      <c r="A47" s="29"/>
      <c r="B47" s="29"/>
      <c r="C47" s="82" t="s">
        <v>78</v>
      </c>
      <c r="D47" s="82" t="s">
        <v>74</v>
      </c>
      <c r="E47" s="82" t="s">
        <v>77</v>
      </c>
      <c r="F47" s="82" t="s">
        <v>75</v>
      </c>
      <c r="G47" s="82" t="s">
        <v>76</v>
      </c>
      <c r="H47" s="82" t="s">
        <v>69</v>
      </c>
      <c r="I47" s="82" t="s">
        <v>70</v>
      </c>
      <c r="J47" s="82" t="s">
        <v>71</v>
      </c>
      <c r="K47" s="82" t="s">
        <v>72</v>
      </c>
      <c r="L47" s="82" t="s">
        <v>113</v>
      </c>
      <c r="M47" s="82" t="s">
        <v>114</v>
      </c>
      <c r="N47" s="82" t="s">
        <v>115</v>
      </c>
      <c r="O47" s="82" t="s">
        <v>116</v>
      </c>
    </row>
    <row r="48" spans="1:15" x14ac:dyDescent="0.2">
      <c r="A48" s="29" t="s">
        <v>326</v>
      </c>
    </row>
    <row r="49" spans="1:15" x14ac:dyDescent="0.2">
      <c r="B49" s="45" t="s">
        <v>169</v>
      </c>
      <c r="C49" s="104">
        <f>C3*1.05</f>
        <v>0.55650000000000011</v>
      </c>
      <c r="D49" s="104">
        <f t="shared" ref="D49:O49" si="16">D3*1.05</f>
        <v>0.55650000000000011</v>
      </c>
      <c r="E49" s="104">
        <f t="shared" si="16"/>
        <v>1.05</v>
      </c>
      <c r="F49" s="104">
        <f t="shared" si="16"/>
        <v>1.05</v>
      </c>
      <c r="G49" s="104">
        <f t="shared" si="16"/>
        <v>1.05</v>
      </c>
      <c r="H49" s="104">
        <f t="shared" si="16"/>
        <v>1.05</v>
      </c>
      <c r="I49" s="104">
        <f t="shared" si="16"/>
        <v>1.05</v>
      </c>
      <c r="J49" s="104">
        <f t="shared" si="16"/>
        <v>1.05</v>
      </c>
      <c r="K49" s="104">
        <f t="shared" si="16"/>
        <v>1.05</v>
      </c>
      <c r="L49" s="104">
        <f t="shared" si="16"/>
        <v>1.05</v>
      </c>
      <c r="M49" s="104">
        <f t="shared" si="16"/>
        <v>1.05</v>
      </c>
      <c r="N49" s="104">
        <f t="shared" si="16"/>
        <v>1.05</v>
      </c>
      <c r="O49" s="104">
        <f t="shared" si="16"/>
        <v>1.05</v>
      </c>
    </row>
    <row r="50" spans="1:15" x14ac:dyDescent="0.2">
      <c r="B50" s="45" t="s">
        <v>174</v>
      </c>
      <c r="C50" s="104">
        <f t="shared" ref="C50:O50" si="17">C4*1.05</f>
        <v>1.05</v>
      </c>
      <c r="D50" s="104">
        <f t="shared" si="17"/>
        <v>1.05</v>
      </c>
      <c r="E50" s="104">
        <f t="shared" si="17"/>
        <v>1.05</v>
      </c>
      <c r="F50" s="104">
        <f t="shared" si="17"/>
        <v>1.05</v>
      </c>
      <c r="G50" s="104">
        <f t="shared" si="17"/>
        <v>1.05</v>
      </c>
      <c r="H50" s="104">
        <f t="shared" si="17"/>
        <v>0.76649999999999996</v>
      </c>
      <c r="I50" s="104">
        <f t="shared" si="17"/>
        <v>0.76649999999999996</v>
      </c>
      <c r="J50" s="104">
        <f t="shared" si="17"/>
        <v>0.76649999999999996</v>
      </c>
      <c r="K50" s="104">
        <f t="shared" si="17"/>
        <v>0.76649999999999996</v>
      </c>
      <c r="L50" s="104">
        <f t="shared" si="17"/>
        <v>1.05</v>
      </c>
      <c r="M50" s="104">
        <f t="shared" si="17"/>
        <v>1.05</v>
      </c>
      <c r="N50" s="104">
        <f t="shared" si="17"/>
        <v>1.05</v>
      </c>
      <c r="O50" s="104">
        <f t="shared" si="17"/>
        <v>1.05</v>
      </c>
    </row>
    <row r="51" spans="1:15" x14ac:dyDescent="0.2">
      <c r="B51" s="45" t="s">
        <v>175</v>
      </c>
      <c r="C51" s="104">
        <f t="shared" ref="C51:O51" si="18">C5*1.05</f>
        <v>1.05</v>
      </c>
      <c r="D51" s="104">
        <f t="shared" si="18"/>
        <v>1.05</v>
      </c>
      <c r="E51" s="104">
        <f t="shared" si="18"/>
        <v>1.05</v>
      </c>
      <c r="F51" s="104">
        <f t="shared" si="18"/>
        <v>1.05</v>
      </c>
      <c r="G51" s="104">
        <f t="shared" si="18"/>
        <v>1.05</v>
      </c>
      <c r="H51" s="104">
        <f t="shared" si="18"/>
        <v>0.76649999999999996</v>
      </c>
      <c r="I51" s="104">
        <f t="shared" si="18"/>
        <v>0.76649999999999996</v>
      </c>
      <c r="J51" s="104">
        <f t="shared" si="18"/>
        <v>0.76649999999999996</v>
      </c>
      <c r="K51" s="104">
        <f t="shared" si="18"/>
        <v>0.76649999999999996</v>
      </c>
      <c r="L51" s="104">
        <f t="shared" si="18"/>
        <v>1.05</v>
      </c>
      <c r="M51" s="104">
        <f t="shared" si="18"/>
        <v>1.05</v>
      </c>
      <c r="N51" s="104">
        <f t="shared" si="18"/>
        <v>1.05</v>
      </c>
      <c r="O51" s="104">
        <f t="shared" si="18"/>
        <v>1.05</v>
      </c>
    </row>
    <row r="52" spans="1:15" x14ac:dyDescent="0.2">
      <c r="B52" s="45" t="s">
        <v>176</v>
      </c>
      <c r="C52" s="104">
        <f t="shared" ref="C52:O52" si="19">C6*1.05</f>
        <v>1.05</v>
      </c>
      <c r="D52" s="104">
        <f t="shared" si="19"/>
        <v>1.05</v>
      </c>
      <c r="E52" s="104">
        <f t="shared" si="19"/>
        <v>1.05</v>
      </c>
      <c r="F52" s="104">
        <f t="shared" si="19"/>
        <v>1.05</v>
      </c>
      <c r="G52" s="104">
        <f t="shared" si="19"/>
        <v>1.05</v>
      </c>
      <c r="H52" s="104">
        <f t="shared" si="19"/>
        <v>0.76649999999999996</v>
      </c>
      <c r="I52" s="104">
        <f t="shared" si="19"/>
        <v>0.76649999999999996</v>
      </c>
      <c r="J52" s="104">
        <f t="shared" si="19"/>
        <v>0.76649999999999996</v>
      </c>
      <c r="K52" s="104">
        <f t="shared" si="19"/>
        <v>0.76649999999999996</v>
      </c>
      <c r="L52" s="104">
        <f t="shared" si="19"/>
        <v>1.05</v>
      </c>
      <c r="M52" s="104">
        <f t="shared" si="19"/>
        <v>1.05</v>
      </c>
      <c r="N52" s="104">
        <f t="shared" si="19"/>
        <v>1.05</v>
      </c>
      <c r="O52" s="104">
        <f t="shared" si="19"/>
        <v>1.05</v>
      </c>
    </row>
    <row r="53" spans="1:15" x14ac:dyDescent="0.2">
      <c r="B53" s="45" t="s">
        <v>177</v>
      </c>
      <c r="C53" s="104">
        <f t="shared" ref="C53:O53" si="20">C7*1.05</f>
        <v>1.05</v>
      </c>
      <c r="D53" s="104">
        <f t="shared" si="20"/>
        <v>1.05</v>
      </c>
      <c r="E53" s="104">
        <f t="shared" si="20"/>
        <v>1.05</v>
      </c>
      <c r="F53" s="104">
        <f t="shared" si="20"/>
        <v>1.05</v>
      </c>
      <c r="G53" s="104">
        <f t="shared" si="20"/>
        <v>1.05</v>
      </c>
      <c r="H53" s="104">
        <f t="shared" si="20"/>
        <v>0.76649999999999996</v>
      </c>
      <c r="I53" s="104">
        <f t="shared" si="20"/>
        <v>0.76649999999999996</v>
      </c>
      <c r="J53" s="104">
        <f t="shared" si="20"/>
        <v>0.76649999999999996</v>
      </c>
      <c r="K53" s="104">
        <f t="shared" si="20"/>
        <v>0.76649999999999996</v>
      </c>
      <c r="L53" s="104">
        <f t="shared" si="20"/>
        <v>1.05</v>
      </c>
      <c r="M53" s="104">
        <f t="shared" si="20"/>
        <v>1.05</v>
      </c>
      <c r="N53" s="104">
        <f t="shared" si="20"/>
        <v>1.05</v>
      </c>
      <c r="O53" s="104">
        <f t="shared" si="20"/>
        <v>1.05</v>
      </c>
    </row>
    <row r="54" spans="1:15" x14ac:dyDescent="0.2">
      <c r="B54" s="72" t="s">
        <v>178</v>
      </c>
      <c r="C54" s="104">
        <f t="shared" ref="C54:O54" si="21">C8*1.05</f>
        <v>1.05</v>
      </c>
      <c r="D54" s="104">
        <f t="shared" si="21"/>
        <v>1.05</v>
      </c>
      <c r="E54" s="104">
        <f t="shared" si="21"/>
        <v>1.05</v>
      </c>
      <c r="F54" s="104">
        <f t="shared" si="21"/>
        <v>1.05</v>
      </c>
      <c r="G54" s="104">
        <f t="shared" si="21"/>
        <v>1.05</v>
      </c>
      <c r="H54" s="104">
        <f t="shared" si="21"/>
        <v>1.05</v>
      </c>
      <c r="I54" s="104">
        <f t="shared" si="21"/>
        <v>1.05</v>
      </c>
      <c r="J54" s="104">
        <f t="shared" si="21"/>
        <v>1.05</v>
      </c>
      <c r="K54" s="104">
        <f t="shared" si="21"/>
        <v>1.05</v>
      </c>
      <c r="L54" s="104">
        <f t="shared" si="21"/>
        <v>0.34650000000000003</v>
      </c>
      <c r="M54" s="104">
        <f t="shared" si="21"/>
        <v>0.34650000000000003</v>
      </c>
      <c r="N54" s="104">
        <f t="shared" si="21"/>
        <v>0.34650000000000003</v>
      </c>
      <c r="O54" s="104">
        <f t="shared" si="21"/>
        <v>0.34650000000000003</v>
      </c>
    </row>
    <row r="55" spans="1:15" x14ac:dyDescent="0.2">
      <c r="B55" s="72" t="s">
        <v>179</v>
      </c>
      <c r="C55" s="104">
        <f t="shared" ref="C55:O55" si="22">C9*1.05</f>
        <v>1.05</v>
      </c>
      <c r="D55" s="104">
        <f t="shared" si="22"/>
        <v>1.05</v>
      </c>
      <c r="E55" s="104">
        <f t="shared" si="22"/>
        <v>1.05</v>
      </c>
      <c r="F55" s="104">
        <f t="shared" si="22"/>
        <v>1.05</v>
      </c>
      <c r="G55" s="104">
        <f t="shared" si="22"/>
        <v>1.05</v>
      </c>
      <c r="H55" s="104">
        <f t="shared" si="22"/>
        <v>1.05</v>
      </c>
      <c r="I55" s="104">
        <f t="shared" si="22"/>
        <v>1.05</v>
      </c>
      <c r="J55" s="104">
        <f t="shared" si="22"/>
        <v>1.05</v>
      </c>
      <c r="K55" s="104">
        <f t="shared" si="22"/>
        <v>1.05</v>
      </c>
      <c r="L55" s="104">
        <f t="shared" si="22"/>
        <v>0.34650000000000003</v>
      </c>
      <c r="M55" s="104">
        <f t="shared" si="22"/>
        <v>0.34650000000000003</v>
      </c>
      <c r="N55" s="104">
        <f t="shared" si="22"/>
        <v>0.34650000000000003</v>
      </c>
      <c r="O55" s="104">
        <f t="shared" si="22"/>
        <v>0.34650000000000003</v>
      </c>
    </row>
    <row r="56" spans="1:15" x14ac:dyDescent="0.2">
      <c r="B56" s="45" t="s">
        <v>180</v>
      </c>
      <c r="C56" s="104">
        <f t="shared" ref="C56:O56" si="23">C10*1.05</f>
        <v>1.05</v>
      </c>
      <c r="D56" s="104">
        <f t="shared" si="23"/>
        <v>1.05</v>
      </c>
      <c r="E56" s="104">
        <f t="shared" si="23"/>
        <v>1.05</v>
      </c>
      <c r="F56" s="104">
        <f t="shared" si="23"/>
        <v>1.05</v>
      </c>
      <c r="G56" s="104">
        <f t="shared" si="23"/>
        <v>1.05</v>
      </c>
      <c r="H56" s="104">
        <f t="shared" si="23"/>
        <v>1.05</v>
      </c>
      <c r="I56" s="104">
        <f t="shared" si="23"/>
        <v>1.05</v>
      </c>
      <c r="J56" s="104">
        <f t="shared" si="23"/>
        <v>1.05</v>
      </c>
      <c r="K56" s="104">
        <f t="shared" si="23"/>
        <v>1.05</v>
      </c>
      <c r="L56" s="104">
        <f t="shared" si="23"/>
        <v>0.87149999999999994</v>
      </c>
      <c r="M56" s="104">
        <f t="shared" si="23"/>
        <v>0.87149999999999994</v>
      </c>
      <c r="N56" s="104">
        <f t="shared" si="23"/>
        <v>0.87149999999999994</v>
      </c>
      <c r="O56" s="104">
        <f t="shared" si="23"/>
        <v>0.87149999999999994</v>
      </c>
    </row>
    <row r="57" spans="1:15" x14ac:dyDescent="0.2">
      <c r="B57" s="72" t="s">
        <v>184</v>
      </c>
      <c r="C57" s="104">
        <f t="shared" ref="C57:O57" si="24">C11*1.05</f>
        <v>1.05</v>
      </c>
      <c r="D57" s="104">
        <f t="shared" si="24"/>
        <v>1.05</v>
      </c>
      <c r="E57" s="104">
        <f t="shared" si="24"/>
        <v>0.72449999999999992</v>
      </c>
      <c r="F57" s="104">
        <f t="shared" si="24"/>
        <v>0.72449999999999992</v>
      </c>
      <c r="G57" s="104">
        <f t="shared" si="24"/>
        <v>1.05</v>
      </c>
      <c r="H57" s="104">
        <f t="shared" si="24"/>
        <v>1.05</v>
      </c>
      <c r="I57" s="104">
        <f t="shared" si="24"/>
        <v>1.05</v>
      </c>
      <c r="J57" s="104">
        <f t="shared" si="24"/>
        <v>1.05</v>
      </c>
      <c r="K57" s="104">
        <f t="shared" si="24"/>
        <v>1.05</v>
      </c>
      <c r="L57" s="104">
        <f t="shared" si="24"/>
        <v>1.05</v>
      </c>
      <c r="M57" s="104">
        <f t="shared" si="24"/>
        <v>1.05</v>
      </c>
      <c r="N57" s="104">
        <f t="shared" si="24"/>
        <v>1.05</v>
      </c>
      <c r="O57" s="104">
        <f t="shared" si="24"/>
        <v>1.05</v>
      </c>
    </row>
    <row r="58" spans="1:15" x14ac:dyDescent="0.2">
      <c r="B58" s="45" t="s">
        <v>185</v>
      </c>
      <c r="C58" s="104">
        <f t="shared" ref="C58:O58" si="25">C12*1.05</f>
        <v>0.87149999999999994</v>
      </c>
      <c r="D58" s="104">
        <f t="shared" si="25"/>
        <v>0.87149999999999994</v>
      </c>
      <c r="E58" s="104">
        <f t="shared" si="25"/>
        <v>0.87149999999999994</v>
      </c>
      <c r="F58" s="104">
        <f t="shared" si="25"/>
        <v>0.87149999999999994</v>
      </c>
      <c r="G58" s="104">
        <f t="shared" si="25"/>
        <v>0.87149999999999994</v>
      </c>
      <c r="H58" s="104">
        <f t="shared" si="25"/>
        <v>0.87149999999999994</v>
      </c>
      <c r="I58" s="104">
        <f t="shared" si="25"/>
        <v>0.87149999999999994</v>
      </c>
      <c r="J58" s="104">
        <f t="shared" si="25"/>
        <v>0.87149999999999994</v>
      </c>
      <c r="K58" s="104">
        <f t="shared" si="25"/>
        <v>0.87149999999999994</v>
      </c>
      <c r="L58" s="104">
        <f t="shared" si="25"/>
        <v>0.87149999999999994</v>
      </c>
      <c r="M58" s="104">
        <f t="shared" si="25"/>
        <v>0.87149999999999994</v>
      </c>
      <c r="N58" s="104">
        <f t="shared" si="25"/>
        <v>0.87149999999999994</v>
      </c>
      <c r="O58" s="104">
        <f t="shared" si="25"/>
        <v>0.87149999999999994</v>
      </c>
    </row>
    <row r="59" spans="1:15" x14ac:dyDescent="0.2">
      <c r="B59" s="45" t="s">
        <v>190</v>
      </c>
      <c r="C59" s="104">
        <f t="shared" ref="C59:O59" si="26">C13*1.05</f>
        <v>1.05</v>
      </c>
      <c r="D59" s="104">
        <f t="shared" si="26"/>
        <v>1.05</v>
      </c>
      <c r="E59" s="104">
        <f t="shared" si="26"/>
        <v>0.72449999999999992</v>
      </c>
      <c r="F59" s="104">
        <f t="shared" si="26"/>
        <v>0.72449999999999992</v>
      </c>
      <c r="G59" s="104">
        <f t="shared" si="26"/>
        <v>0.72449999999999992</v>
      </c>
      <c r="H59" s="104">
        <f t="shared" si="26"/>
        <v>1.05</v>
      </c>
      <c r="I59" s="104">
        <f t="shared" si="26"/>
        <v>1.05</v>
      </c>
      <c r="J59" s="104">
        <f t="shared" si="26"/>
        <v>1.05</v>
      </c>
      <c r="K59" s="104">
        <f t="shared" si="26"/>
        <v>1.05</v>
      </c>
      <c r="L59" s="104">
        <f t="shared" si="26"/>
        <v>1.05</v>
      </c>
      <c r="M59" s="104">
        <f t="shared" si="26"/>
        <v>1.05</v>
      </c>
      <c r="N59" s="104">
        <f t="shared" si="26"/>
        <v>1.05</v>
      </c>
      <c r="O59" s="104">
        <f t="shared" si="26"/>
        <v>1.05</v>
      </c>
    </row>
    <row r="60" spans="1:15" x14ac:dyDescent="0.2">
      <c r="B60" s="45" t="s">
        <v>191</v>
      </c>
      <c r="C60" s="104">
        <f t="shared" ref="C60:O61" si="27">C14*1.05</f>
        <v>1.05</v>
      </c>
      <c r="D60" s="104">
        <f t="shared" si="27"/>
        <v>1.05</v>
      </c>
      <c r="E60" s="104">
        <f t="shared" si="27"/>
        <v>1.05</v>
      </c>
      <c r="F60" s="104">
        <f t="shared" si="27"/>
        <v>1.05</v>
      </c>
      <c r="G60" s="104">
        <f t="shared" si="27"/>
        <v>1.05</v>
      </c>
      <c r="H60" s="104">
        <f t="shared" si="27"/>
        <v>1.05</v>
      </c>
      <c r="I60" s="104">
        <f t="shared" si="27"/>
        <v>1.05</v>
      </c>
      <c r="J60" s="104">
        <f t="shared" si="27"/>
        <v>1.05</v>
      </c>
      <c r="K60" s="104">
        <f t="shared" si="27"/>
        <v>1.05</v>
      </c>
      <c r="L60" s="104">
        <f t="shared" si="27"/>
        <v>0.34650000000000003</v>
      </c>
      <c r="M60" s="104">
        <f t="shared" si="27"/>
        <v>0.34650000000000003</v>
      </c>
      <c r="N60" s="104">
        <f t="shared" si="27"/>
        <v>0.34650000000000003</v>
      </c>
      <c r="O60" s="104">
        <f t="shared" si="27"/>
        <v>0.34650000000000003</v>
      </c>
    </row>
    <row r="61" spans="1:15" x14ac:dyDescent="0.2">
      <c r="B61" s="72" t="s">
        <v>204</v>
      </c>
      <c r="C61" s="104">
        <f t="shared" si="27"/>
        <v>1.05</v>
      </c>
      <c r="D61" s="104">
        <f t="shared" si="27"/>
        <v>1.05</v>
      </c>
      <c r="E61" s="104">
        <f t="shared" si="27"/>
        <v>1.05</v>
      </c>
      <c r="F61" s="104">
        <f t="shared" si="27"/>
        <v>1.05</v>
      </c>
      <c r="G61" s="104">
        <f t="shared" si="27"/>
        <v>1.05</v>
      </c>
      <c r="H61" s="104">
        <f t="shared" si="27"/>
        <v>1.05</v>
      </c>
      <c r="I61" s="104">
        <f t="shared" si="27"/>
        <v>1.05</v>
      </c>
      <c r="J61" s="104">
        <f t="shared" si="27"/>
        <v>1.05</v>
      </c>
      <c r="K61" s="104">
        <f t="shared" si="27"/>
        <v>1.05</v>
      </c>
      <c r="L61" s="104">
        <f t="shared" si="27"/>
        <v>0.34650000000000003</v>
      </c>
      <c r="M61" s="104">
        <f t="shared" si="27"/>
        <v>0.34650000000000003</v>
      </c>
      <c r="N61" s="104">
        <f t="shared" si="27"/>
        <v>0.34650000000000003</v>
      </c>
      <c r="O61" s="104">
        <f t="shared" si="27"/>
        <v>0.34650000000000003</v>
      </c>
    </row>
    <row r="63" spans="1:15" x14ac:dyDescent="0.2">
      <c r="A63" s="29" t="s">
        <v>323</v>
      </c>
      <c r="B63" s="45"/>
    </row>
    <row r="64" spans="1:15" x14ac:dyDescent="0.2">
      <c r="B64" s="72" t="s">
        <v>171</v>
      </c>
      <c r="C64" s="104">
        <f>C18*1.05</f>
        <v>1.05</v>
      </c>
      <c r="D64" s="104">
        <f t="shared" ref="D64:O64" si="28">D18*1.05</f>
        <v>1.05</v>
      </c>
      <c r="E64" s="104">
        <f t="shared" si="28"/>
        <v>1.0247999999999999</v>
      </c>
      <c r="F64" s="104">
        <f t="shared" si="28"/>
        <v>1.0247999999999999</v>
      </c>
      <c r="G64" s="104">
        <f t="shared" si="28"/>
        <v>1.0247999999999999</v>
      </c>
      <c r="H64" s="104">
        <f t="shared" si="28"/>
        <v>1.0247999999999999</v>
      </c>
      <c r="I64" s="104">
        <f t="shared" si="28"/>
        <v>1.0247999999999999</v>
      </c>
      <c r="J64" s="104">
        <f t="shared" si="28"/>
        <v>1.0247999999999999</v>
      </c>
      <c r="K64" s="104">
        <f t="shared" si="28"/>
        <v>1.0247999999999999</v>
      </c>
      <c r="L64" s="104">
        <f t="shared" si="28"/>
        <v>1.0247999999999999</v>
      </c>
      <c r="M64" s="104">
        <f t="shared" si="28"/>
        <v>1.0247999999999999</v>
      </c>
      <c r="N64" s="104">
        <f t="shared" si="28"/>
        <v>1.0247999999999999</v>
      </c>
      <c r="O64" s="104">
        <f t="shared" si="28"/>
        <v>1.0247999999999999</v>
      </c>
    </row>
    <row r="65" spans="2:15" x14ac:dyDescent="0.2">
      <c r="B65" s="72" t="s">
        <v>172</v>
      </c>
      <c r="C65" s="104">
        <f t="shared" ref="C65:O65" si="29">C19*1.05</f>
        <v>1.05</v>
      </c>
      <c r="D65" s="104">
        <f t="shared" si="29"/>
        <v>1.05</v>
      </c>
      <c r="E65" s="104">
        <f t="shared" si="29"/>
        <v>1.0247999999999999</v>
      </c>
      <c r="F65" s="104">
        <f t="shared" si="29"/>
        <v>1.0247999999999999</v>
      </c>
      <c r="G65" s="104">
        <f t="shared" si="29"/>
        <v>1.0247999999999999</v>
      </c>
      <c r="H65" s="104">
        <f t="shared" si="29"/>
        <v>1.0247999999999999</v>
      </c>
      <c r="I65" s="104">
        <f t="shared" si="29"/>
        <v>1.0247999999999999</v>
      </c>
      <c r="J65" s="104">
        <f t="shared" si="29"/>
        <v>1.0247999999999999</v>
      </c>
      <c r="K65" s="104">
        <f t="shared" si="29"/>
        <v>1.0247999999999999</v>
      </c>
      <c r="L65" s="104">
        <f t="shared" si="29"/>
        <v>1.0247999999999999</v>
      </c>
      <c r="M65" s="104">
        <f t="shared" si="29"/>
        <v>1.0247999999999999</v>
      </c>
      <c r="N65" s="104">
        <f t="shared" si="29"/>
        <v>1.0247999999999999</v>
      </c>
      <c r="O65" s="104">
        <f t="shared" si="29"/>
        <v>1.0247999999999999</v>
      </c>
    </row>
    <row r="66" spans="2:15" x14ac:dyDescent="0.2">
      <c r="B66" s="72" t="s">
        <v>173</v>
      </c>
      <c r="C66" s="104">
        <f t="shared" ref="C66:O66" si="30">C20*1.05</f>
        <v>1.05</v>
      </c>
      <c r="D66" s="104">
        <f t="shared" si="30"/>
        <v>1.05</v>
      </c>
      <c r="E66" s="104">
        <f t="shared" si="30"/>
        <v>1.0247999999999999</v>
      </c>
      <c r="F66" s="104">
        <f t="shared" si="30"/>
        <v>1.0247999999999999</v>
      </c>
      <c r="G66" s="104">
        <f t="shared" si="30"/>
        <v>1.0247999999999999</v>
      </c>
      <c r="H66" s="104">
        <f t="shared" si="30"/>
        <v>1.0247999999999999</v>
      </c>
      <c r="I66" s="104">
        <f t="shared" si="30"/>
        <v>1.0247999999999999</v>
      </c>
      <c r="J66" s="104">
        <f t="shared" si="30"/>
        <v>1.0247999999999999</v>
      </c>
      <c r="K66" s="104">
        <f t="shared" si="30"/>
        <v>1.0247999999999999</v>
      </c>
      <c r="L66" s="104">
        <f t="shared" si="30"/>
        <v>1.0247999999999999</v>
      </c>
      <c r="M66" s="104">
        <f t="shared" si="30"/>
        <v>1.0247999999999999</v>
      </c>
      <c r="N66" s="104">
        <f t="shared" si="30"/>
        <v>1.0247999999999999</v>
      </c>
      <c r="O66" s="104">
        <f t="shared" si="30"/>
        <v>1.0247999999999999</v>
      </c>
    </row>
    <row r="67" spans="2:15" x14ac:dyDescent="0.2">
      <c r="B67" s="72" t="s">
        <v>181</v>
      </c>
      <c r="C67" s="104">
        <f t="shared" ref="C67:O67" si="31">C21*1.05</f>
        <v>1.05</v>
      </c>
      <c r="D67" s="104">
        <f t="shared" si="31"/>
        <v>1.05</v>
      </c>
      <c r="E67" s="104">
        <f t="shared" si="31"/>
        <v>0.94500000000000006</v>
      </c>
      <c r="F67" s="104">
        <f t="shared" si="31"/>
        <v>0.94500000000000006</v>
      </c>
      <c r="G67" s="104">
        <f t="shared" si="31"/>
        <v>0.94500000000000006</v>
      </c>
      <c r="H67" s="104">
        <f t="shared" si="31"/>
        <v>0.94500000000000006</v>
      </c>
      <c r="I67" s="104">
        <f t="shared" si="31"/>
        <v>0.94500000000000006</v>
      </c>
      <c r="J67" s="104">
        <f t="shared" si="31"/>
        <v>0.94500000000000006</v>
      </c>
      <c r="K67" s="104">
        <f t="shared" si="31"/>
        <v>0.94500000000000006</v>
      </c>
      <c r="L67" s="104">
        <f t="shared" si="31"/>
        <v>0.94500000000000006</v>
      </c>
      <c r="M67" s="104">
        <f t="shared" si="31"/>
        <v>0.94500000000000006</v>
      </c>
      <c r="N67" s="104">
        <f t="shared" si="31"/>
        <v>0.94500000000000006</v>
      </c>
      <c r="O67" s="104">
        <f t="shared" si="31"/>
        <v>0.94500000000000006</v>
      </c>
    </row>
  </sheetData>
  <sheetProtection algorithmName="SHA-512" hashValue="ltZDPx6rDUNpM4SHb/DUk5f9LvhADL78df/mrP2wRFbKx03/050RK1Ojb+Uh355oYhx96Xkjs4TbWofvvTQvrQ==" saltValue="/TJbvlEt0w2olwploSQ1Hg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26:O37 C41:O44 C62:O62 C64:O67 C49:O60" unlockedFormula="1"/>
  </ignoredError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7109375" defaultRowHeight="12.75" x14ac:dyDescent="0.2"/>
  <cols>
    <col min="1" max="1" width="21.28515625" style="27" customWidth="1"/>
    <col min="2" max="2" width="27.7109375" style="27" customWidth="1"/>
    <col min="3" max="7" width="15.5703125" style="27" customWidth="1"/>
    <col min="8" max="16384" width="12.7109375" style="27"/>
  </cols>
  <sheetData>
    <row r="1" spans="1:7" x14ac:dyDescent="0.2">
      <c r="A1" s="29"/>
      <c r="B1" s="41"/>
      <c r="C1" s="29" t="s">
        <v>78</v>
      </c>
      <c r="D1" s="29" t="s">
        <v>74</v>
      </c>
      <c r="E1" s="29" t="s">
        <v>77</v>
      </c>
      <c r="F1" s="29" t="s">
        <v>75</v>
      </c>
      <c r="G1" s="29" t="s">
        <v>76</v>
      </c>
    </row>
    <row r="2" spans="1:7" x14ac:dyDescent="0.2">
      <c r="A2" s="29" t="s">
        <v>331</v>
      </c>
    </row>
    <row r="3" spans="1:7" x14ac:dyDescent="0.2">
      <c r="B3" s="45" t="s">
        <v>164</v>
      </c>
      <c r="C3" s="104">
        <v>1</v>
      </c>
      <c r="D3" s="104">
        <v>0.21</v>
      </c>
      <c r="E3" s="104">
        <v>0.21</v>
      </c>
      <c r="F3" s="104">
        <v>0.21</v>
      </c>
      <c r="G3" s="104">
        <v>0.21</v>
      </c>
    </row>
    <row r="4" spans="1:7" x14ac:dyDescent="0.2">
      <c r="A4" s="29" t="s">
        <v>328</v>
      </c>
      <c r="B4" s="45"/>
      <c r="C4" s="97"/>
      <c r="D4" s="97"/>
      <c r="E4" s="97"/>
      <c r="F4" s="97"/>
      <c r="G4" s="97"/>
    </row>
    <row r="5" spans="1:7" x14ac:dyDescent="0.2">
      <c r="B5" s="72" t="s">
        <v>162</v>
      </c>
      <c r="C5" s="104">
        <v>1</v>
      </c>
      <c r="D5" s="104">
        <v>0.14299999999999999</v>
      </c>
      <c r="E5" s="104">
        <v>0.14299999999999999</v>
      </c>
      <c r="F5" s="104">
        <v>0.14299999999999999</v>
      </c>
      <c r="G5" s="104">
        <v>0.14299999999999999</v>
      </c>
    </row>
    <row r="7" spans="1:7" s="106" customFormat="1" x14ac:dyDescent="0.2">
      <c r="A7" s="106" t="s">
        <v>327</v>
      </c>
    </row>
    <row r="8" spans="1:7" x14ac:dyDescent="0.2">
      <c r="A8" s="29"/>
      <c r="B8" s="41"/>
      <c r="C8" s="29" t="s">
        <v>78</v>
      </c>
      <c r="D8" s="29" t="s">
        <v>74</v>
      </c>
      <c r="E8" s="29" t="s">
        <v>77</v>
      </c>
      <c r="F8" s="29" t="s">
        <v>75</v>
      </c>
      <c r="G8" s="29" t="s">
        <v>76</v>
      </c>
    </row>
    <row r="9" spans="1:7" x14ac:dyDescent="0.2">
      <c r="A9" s="29" t="s">
        <v>332</v>
      </c>
    </row>
    <row r="10" spans="1:7" x14ac:dyDescent="0.2">
      <c r="B10" s="45" t="s">
        <v>164</v>
      </c>
      <c r="C10" s="104">
        <f>C3*0.9</f>
        <v>0.9</v>
      </c>
      <c r="D10" s="104">
        <f t="shared" ref="D10:G10" si="0">D3*0.9</f>
        <v>0.189</v>
      </c>
      <c r="E10" s="104">
        <f t="shared" si="0"/>
        <v>0.189</v>
      </c>
      <c r="F10" s="104">
        <f t="shared" si="0"/>
        <v>0.189</v>
      </c>
      <c r="G10" s="104">
        <f t="shared" si="0"/>
        <v>0.189</v>
      </c>
    </row>
    <row r="11" spans="1:7" x14ac:dyDescent="0.2">
      <c r="A11" s="29" t="s">
        <v>329</v>
      </c>
      <c r="B11" s="45"/>
      <c r="C11" s="97"/>
      <c r="D11" s="97"/>
      <c r="E11" s="97"/>
      <c r="F11" s="97"/>
      <c r="G11" s="97"/>
    </row>
    <row r="12" spans="1:7" x14ac:dyDescent="0.2">
      <c r="B12" s="72" t="s">
        <v>162</v>
      </c>
      <c r="C12" s="104">
        <f>C5*0.9</f>
        <v>0.9</v>
      </c>
      <c r="D12" s="104">
        <f t="shared" ref="D12:G12" si="1">D5*0.9</f>
        <v>0.12869999999999998</v>
      </c>
      <c r="E12" s="104">
        <f t="shared" si="1"/>
        <v>0.12869999999999998</v>
      </c>
      <c r="F12" s="104">
        <f t="shared" si="1"/>
        <v>0.12869999999999998</v>
      </c>
      <c r="G12" s="104">
        <f t="shared" si="1"/>
        <v>0.12869999999999998</v>
      </c>
    </row>
    <row r="14" spans="1:7" s="106" customFormat="1" x14ac:dyDescent="0.2">
      <c r="A14" s="106" t="s">
        <v>334</v>
      </c>
    </row>
    <row r="15" spans="1:7" x14ac:dyDescent="0.2">
      <c r="A15" s="29"/>
      <c r="B15" s="41"/>
      <c r="C15" s="29" t="s">
        <v>78</v>
      </c>
      <c r="D15" s="29" t="s">
        <v>74</v>
      </c>
      <c r="E15" s="29" t="s">
        <v>77</v>
      </c>
      <c r="F15" s="29" t="s">
        <v>75</v>
      </c>
      <c r="G15" s="29" t="s">
        <v>76</v>
      </c>
    </row>
    <row r="16" spans="1:7" x14ac:dyDescent="0.2">
      <c r="A16" s="29" t="s">
        <v>333</v>
      </c>
    </row>
    <row r="17" spans="1:7" x14ac:dyDescent="0.2">
      <c r="B17" s="45" t="s">
        <v>164</v>
      </c>
      <c r="C17" s="104">
        <f>C3*1.05</f>
        <v>1.05</v>
      </c>
      <c r="D17" s="104">
        <f t="shared" ref="D17:G17" si="2">D3*1.05</f>
        <v>0.2205</v>
      </c>
      <c r="E17" s="104">
        <f t="shared" si="2"/>
        <v>0.2205</v>
      </c>
      <c r="F17" s="104">
        <f t="shared" si="2"/>
        <v>0.2205</v>
      </c>
      <c r="G17" s="104">
        <f t="shared" si="2"/>
        <v>0.2205</v>
      </c>
    </row>
    <row r="18" spans="1:7" x14ac:dyDescent="0.2">
      <c r="A18" s="29" t="s">
        <v>330</v>
      </c>
      <c r="B18" s="45"/>
      <c r="C18" s="97"/>
      <c r="D18" s="97"/>
      <c r="E18" s="97"/>
      <c r="F18" s="97"/>
      <c r="G18" s="97"/>
    </row>
    <row r="19" spans="1:7" x14ac:dyDescent="0.2">
      <c r="B19" s="72" t="s">
        <v>162</v>
      </c>
      <c r="C19" s="104">
        <f>C5*1.05</f>
        <v>1.05</v>
      </c>
      <c r="D19" s="104">
        <f t="shared" ref="D19:G19" si="3">D5*1.05</f>
        <v>0.15015000000000001</v>
      </c>
      <c r="E19" s="104">
        <f t="shared" si="3"/>
        <v>0.15015000000000001</v>
      </c>
      <c r="F19" s="104">
        <f t="shared" si="3"/>
        <v>0.15015000000000001</v>
      </c>
      <c r="G19" s="104">
        <f t="shared" si="3"/>
        <v>0.15015000000000001</v>
      </c>
    </row>
  </sheetData>
  <sheetProtection algorithmName="SHA-512" hashValue="wkZXWA6v2pXMCyPIRQDzVTD56yLLcTDJ5KzJXCbORKUBazJ4kKHSBlbeMLoOxm01JLijgddOY4Ajb0WGXN7Flw==" saltValue="d3esQ40S43Zs4oiTutWQNA==" spinCount="100000" sheet="1" objects="1" scenarios="1" selectLockedCells="1"/>
  <pageMargins left="0.7" right="0.7" top="0.75" bottom="0.75" header="0.3" footer="0.3"/>
  <pageSetup paperSize="9" orientation="portrait" horizontalDpi="0" verticalDpi="0"/>
  <ignoredErrors>
    <ignoredError sqref="C10:G10 C12:G12 C17:G17 C19:G19" unlockedFormula="1"/>
  </ignoredError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H163"/>
  <sheetViews>
    <sheetView topLeftCell="A25" zoomScale="70" zoomScaleNormal="70" workbookViewId="0">
      <selection activeCell="D2" sqref="D2:H53"/>
    </sheetView>
  </sheetViews>
  <sheetFormatPr defaultColWidth="12.7109375" defaultRowHeight="12.75" x14ac:dyDescent="0.2"/>
  <cols>
    <col min="1" max="1" width="53" style="39" customWidth="1"/>
    <col min="2" max="2" width="30.5703125" style="39" customWidth="1"/>
    <col min="3" max="3" width="24.7109375" style="39" customWidth="1"/>
    <col min="4" max="4" width="15" style="27" customWidth="1"/>
    <col min="5" max="5" width="13.7109375" style="27" customWidth="1"/>
    <col min="6" max="6" width="14.42578125" style="27" customWidth="1"/>
    <col min="7" max="7" width="12.7109375" style="27"/>
    <col min="8" max="8" width="17.5703125" style="27" customWidth="1"/>
    <col min="9" max="16384" width="12.7109375" style="27"/>
  </cols>
  <sheetData>
    <row r="1" spans="1:8" x14ac:dyDescent="0.2">
      <c r="A1" s="29" t="s">
        <v>163</v>
      </c>
      <c r="B1" s="29" t="s">
        <v>337</v>
      </c>
      <c r="C1" s="96" t="s">
        <v>9</v>
      </c>
      <c r="D1" s="29" t="s">
        <v>78</v>
      </c>
      <c r="E1" s="29" t="s">
        <v>74</v>
      </c>
      <c r="F1" s="29" t="s">
        <v>77</v>
      </c>
      <c r="G1" s="29" t="s">
        <v>75</v>
      </c>
      <c r="H1" s="29" t="s">
        <v>76</v>
      </c>
    </row>
    <row r="2" spans="1:8" x14ac:dyDescent="0.2">
      <c r="A2" s="39" t="s">
        <v>196</v>
      </c>
      <c r="B2" s="39" t="s">
        <v>84</v>
      </c>
      <c r="C2" s="39" t="s">
        <v>320</v>
      </c>
      <c r="D2" s="104">
        <v>0</v>
      </c>
      <c r="E2" s="104">
        <v>0</v>
      </c>
      <c r="F2" s="104">
        <v>0.39473684210526322</v>
      </c>
      <c r="G2" s="104">
        <v>0.39473684210526322</v>
      </c>
      <c r="H2" s="104">
        <v>0.39473684210526322</v>
      </c>
    </row>
    <row r="3" spans="1:8" x14ac:dyDescent="0.2">
      <c r="C3" s="39" t="s">
        <v>336</v>
      </c>
      <c r="D3" s="104">
        <v>0</v>
      </c>
      <c r="E3" s="104">
        <v>0</v>
      </c>
      <c r="F3" s="104">
        <v>0.30769230769230765</v>
      </c>
      <c r="G3" s="104">
        <v>0.30769230769230765</v>
      </c>
      <c r="H3" s="104">
        <v>0.30769230769230765</v>
      </c>
    </row>
    <row r="4" spans="1:8" x14ac:dyDescent="0.2">
      <c r="C4" s="39" t="s">
        <v>335</v>
      </c>
      <c r="D4" s="104">
        <v>0</v>
      </c>
      <c r="E4" s="104">
        <v>0</v>
      </c>
      <c r="F4" s="104">
        <v>0.38507462686567184</v>
      </c>
      <c r="G4" s="104">
        <v>0.38507462686567184</v>
      </c>
      <c r="H4" s="104">
        <v>0.38507462686567184</v>
      </c>
    </row>
    <row r="5" spans="1:8" x14ac:dyDescent="0.2">
      <c r="A5" s="39" t="s">
        <v>193</v>
      </c>
      <c r="B5" s="39" t="s">
        <v>207</v>
      </c>
      <c r="C5" s="39" t="s">
        <v>320</v>
      </c>
      <c r="D5" s="104">
        <v>0</v>
      </c>
      <c r="E5" s="104">
        <v>0</v>
      </c>
      <c r="F5" s="104">
        <v>0.33500000000000002</v>
      </c>
      <c r="G5" s="104">
        <v>0.33500000000000002</v>
      </c>
      <c r="H5" s="104">
        <v>0.33500000000000002</v>
      </c>
    </row>
    <row r="6" spans="1:8" x14ac:dyDescent="0.2">
      <c r="C6" s="39" t="s">
        <v>335</v>
      </c>
      <c r="D6" s="104">
        <v>0</v>
      </c>
      <c r="E6" s="104">
        <v>0</v>
      </c>
      <c r="F6" s="104">
        <v>0.25970149253731345</v>
      </c>
      <c r="G6" s="104">
        <v>0.25970149253731345</v>
      </c>
      <c r="H6" s="104">
        <v>0</v>
      </c>
    </row>
    <row r="7" spans="1:8" x14ac:dyDescent="0.2">
      <c r="B7" s="39" t="s">
        <v>3</v>
      </c>
      <c r="C7" s="39" t="s">
        <v>320</v>
      </c>
      <c r="D7" s="104">
        <v>0</v>
      </c>
      <c r="E7" s="104">
        <v>0</v>
      </c>
      <c r="F7" s="104">
        <v>0.33500000000000002</v>
      </c>
      <c r="G7" s="104">
        <v>0.33500000000000002</v>
      </c>
      <c r="H7" s="104">
        <v>0.33500000000000002</v>
      </c>
    </row>
    <row r="8" spans="1:8" x14ac:dyDescent="0.2">
      <c r="C8" s="39" t="s">
        <v>335</v>
      </c>
      <c r="D8" s="104">
        <v>0</v>
      </c>
      <c r="E8" s="104">
        <v>0</v>
      </c>
      <c r="F8" s="104">
        <v>0.25970149253731345</v>
      </c>
      <c r="G8" s="104">
        <v>0.25970149253731345</v>
      </c>
      <c r="H8" s="104">
        <v>0</v>
      </c>
    </row>
    <row r="9" spans="1:8" x14ac:dyDescent="0.2">
      <c r="A9" s="39" t="s">
        <v>184</v>
      </c>
      <c r="B9" s="39" t="s">
        <v>207</v>
      </c>
      <c r="C9" s="39" t="s">
        <v>320</v>
      </c>
      <c r="D9" s="104">
        <v>0</v>
      </c>
      <c r="E9" s="104">
        <v>0</v>
      </c>
      <c r="F9" s="104">
        <v>0.33500000000000002</v>
      </c>
      <c r="G9" s="104">
        <v>0.33500000000000002</v>
      </c>
      <c r="H9" s="104">
        <v>0.33500000000000002</v>
      </c>
    </row>
    <row r="10" spans="1:8" x14ac:dyDescent="0.2">
      <c r="C10" s="39" t="s">
        <v>335</v>
      </c>
      <c r="D10" s="104">
        <v>0</v>
      </c>
      <c r="E10" s="104">
        <v>0</v>
      </c>
      <c r="F10" s="104">
        <v>0.25970149253731345</v>
      </c>
      <c r="G10" s="104">
        <v>0.25970149253731345</v>
      </c>
      <c r="H10" s="104">
        <v>0</v>
      </c>
    </row>
    <row r="11" spans="1:8" x14ac:dyDescent="0.2">
      <c r="B11" s="39" t="s">
        <v>3</v>
      </c>
      <c r="C11" s="39" t="s">
        <v>320</v>
      </c>
      <c r="D11" s="104">
        <v>0</v>
      </c>
      <c r="E11" s="104">
        <v>0</v>
      </c>
      <c r="F11" s="104">
        <v>0.33500000000000002</v>
      </c>
      <c r="G11" s="104">
        <v>0.33500000000000002</v>
      </c>
      <c r="H11" s="104">
        <v>0.33500000000000002</v>
      </c>
    </row>
    <row r="12" spans="1:8" x14ac:dyDescent="0.2">
      <c r="C12" s="39" t="s">
        <v>335</v>
      </c>
      <c r="D12" s="104">
        <v>0</v>
      </c>
      <c r="E12" s="104">
        <v>0</v>
      </c>
      <c r="F12" s="104">
        <v>0.25970149253731345</v>
      </c>
      <c r="G12" s="104">
        <v>0.25970149253731345</v>
      </c>
      <c r="H12" s="104">
        <v>0</v>
      </c>
    </row>
    <row r="13" spans="1:8" x14ac:dyDescent="0.2">
      <c r="A13" s="39" t="s">
        <v>204</v>
      </c>
      <c r="B13" s="39" t="s">
        <v>207</v>
      </c>
      <c r="C13" s="39" t="s">
        <v>320</v>
      </c>
      <c r="D13" s="104">
        <v>0</v>
      </c>
      <c r="E13" s="104">
        <v>0</v>
      </c>
      <c r="F13" s="104">
        <v>0.33500000000000002</v>
      </c>
      <c r="G13" s="104">
        <v>0.33500000000000002</v>
      </c>
      <c r="H13" s="104">
        <v>0.33500000000000002</v>
      </c>
    </row>
    <row r="14" spans="1:8" x14ac:dyDescent="0.2">
      <c r="C14" s="39" t="s">
        <v>335</v>
      </c>
      <c r="D14" s="104">
        <v>0</v>
      </c>
      <c r="E14" s="104">
        <v>0</v>
      </c>
      <c r="F14" s="104">
        <v>0.25970149253731345</v>
      </c>
      <c r="G14" s="104">
        <v>0.25970149253731345</v>
      </c>
      <c r="H14" s="104">
        <v>0</v>
      </c>
    </row>
    <row r="15" spans="1:8" x14ac:dyDescent="0.2">
      <c r="B15" s="39" t="s">
        <v>3</v>
      </c>
      <c r="C15" s="39" t="s">
        <v>320</v>
      </c>
      <c r="D15" s="104">
        <v>0</v>
      </c>
      <c r="E15" s="104">
        <v>0</v>
      </c>
      <c r="F15" s="104">
        <v>0.33500000000000002</v>
      </c>
      <c r="G15" s="104">
        <v>0.33500000000000002</v>
      </c>
      <c r="H15" s="104">
        <v>0.33500000000000002</v>
      </c>
    </row>
    <row r="16" spans="1:8" x14ac:dyDescent="0.2">
      <c r="C16" s="39" t="s">
        <v>335</v>
      </c>
      <c r="D16" s="104">
        <v>0</v>
      </c>
      <c r="E16" s="104">
        <v>0</v>
      </c>
      <c r="F16" s="104">
        <v>0.25970149253731345</v>
      </c>
      <c r="G16" s="104">
        <v>0.25970149253731345</v>
      </c>
      <c r="H16" s="104">
        <v>0</v>
      </c>
    </row>
    <row r="17" spans="1:8" x14ac:dyDescent="0.2">
      <c r="A17" s="39" t="s">
        <v>167</v>
      </c>
      <c r="B17" s="39" t="s">
        <v>207</v>
      </c>
      <c r="C17" s="39" t="s">
        <v>320</v>
      </c>
      <c r="D17" s="104">
        <v>0</v>
      </c>
      <c r="E17" s="104">
        <v>0</v>
      </c>
      <c r="F17" s="104">
        <v>0.33500000000000002</v>
      </c>
      <c r="G17" s="104">
        <v>0.33500000000000002</v>
      </c>
      <c r="H17" s="104">
        <v>0.33500000000000002</v>
      </c>
    </row>
    <row r="18" spans="1:8" x14ac:dyDescent="0.2">
      <c r="C18" s="39" t="s">
        <v>335</v>
      </c>
      <c r="D18" s="104">
        <v>0</v>
      </c>
      <c r="E18" s="104">
        <v>0</v>
      </c>
      <c r="F18" s="104">
        <v>0.7</v>
      </c>
      <c r="G18" s="104">
        <v>0.62</v>
      </c>
      <c r="H18" s="104">
        <v>0.62</v>
      </c>
    </row>
    <row r="19" spans="1:8" x14ac:dyDescent="0.2">
      <c r="B19" s="39" t="s">
        <v>3</v>
      </c>
      <c r="C19" s="39" t="s">
        <v>320</v>
      </c>
      <c r="D19" s="104">
        <v>0</v>
      </c>
      <c r="E19" s="104">
        <v>0</v>
      </c>
      <c r="F19" s="104">
        <v>0.33500000000000002</v>
      </c>
      <c r="G19" s="104">
        <v>0.33500000000000002</v>
      </c>
      <c r="H19" s="104">
        <v>0.33500000000000002</v>
      </c>
    </row>
    <row r="20" spans="1:8" x14ac:dyDescent="0.2">
      <c r="C20" s="39" t="s">
        <v>335</v>
      </c>
      <c r="D20" s="104">
        <v>0</v>
      </c>
      <c r="E20" s="104">
        <v>0</v>
      </c>
      <c r="F20" s="104">
        <v>0.84</v>
      </c>
      <c r="G20" s="104">
        <v>0.62</v>
      </c>
      <c r="H20" s="104">
        <v>0.62</v>
      </c>
    </row>
    <row r="21" spans="1:8" x14ac:dyDescent="0.2">
      <c r="A21" s="39" t="s">
        <v>173</v>
      </c>
      <c r="B21" s="39" t="s">
        <v>92</v>
      </c>
      <c r="C21" s="39" t="s">
        <v>320</v>
      </c>
      <c r="D21" s="104">
        <v>0.28260869565217389</v>
      </c>
      <c r="E21" s="104">
        <v>0</v>
      </c>
      <c r="F21" s="104">
        <v>0</v>
      </c>
      <c r="G21" s="104">
        <v>0</v>
      </c>
      <c r="H21" s="104">
        <v>0</v>
      </c>
    </row>
    <row r="22" spans="1:8" x14ac:dyDescent="0.2">
      <c r="C22" s="39" t="s">
        <v>336</v>
      </c>
      <c r="D22" s="104">
        <v>0.46</v>
      </c>
      <c r="E22" s="104">
        <v>0</v>
      </c>
      <c r="F22" s="104">
        <v>0</v>
      </c>
      <c r="G22" s="104">
        <v>0</v>
      </c>
      <c r="H22" s="104">
        <v>0</v>
      </c>
    </row>
    <row r="23" spans="1:8" x14ac:dyDescent="0.2">
      <c r="A23" s="39" t="s">
        <v>171</v>
      </c>
      <c r="B23" s="39" t="s">
        <v>92</v>
      </c>
      <c r="C23" s="39" t="s">
        <v>320</v>
      </c>
      <c r="D23" s="104">
        <v>0.28260869565217389</v>
      </c>
      <c r="E23" s="104">
        <v>0</v>
      </c>
      <c r="F23" s="104">
        <v>0</v>
      </c>
      <c r="G23" s="104">
        <v>0</v>
      </c>
      <c r="H23" s="104">
        <v>0</v>
      </c>
    </row>
    <row r="24" spans="1:8" x14ac:dyDescent="0.2">
      <c r="C24" s="39" t="s">
        <v>336</v>
      </c>
      <c r="D24" s="104">
        <v>0.46</v>
      </c>
      <c r="E24" s="104">
        <v>0</v>
      </c>
      <c r="F24" s="104">
        <v>0</v>
      </c>
      <c r="G24" s="104">
        <v>0</v>
      </c>
      <c r="H24" s="104">
        <v>0</v>
      </c>
    </row>
    <row r="25" spans="1:8" x14ac:dyDescent="0.2">
      <c r="A25" s="39" t="s">
        <v>172</v>
      </c>
      <c r="B25" s="39" t="s">
        <v>92</v>
      </c>
      <c r="C25" s="39" t="s">
        <v>320</v>
      </c>
      <c r="D25" s="104">
        <v>0.28260869565217389</v>
      </c>
      <c r="E25" s="104">
        <v>0</v>
      </c>
      <c r="F25" s="104">
        <v>0</v>
      </c>
      <c r="G25" s="104">
        <v>0</v>
      </c>
      <c r="H25" s="104">
        <v>0</v>
      </c>
    </row>
    <row r="26" spans="1:8" x14ac:dyDescent="0.2">
      <c r="C26" s="39" t="s">
        <v>336</v>
      </c>
      <c r="D26" s="104">
        <v>0.46</v>
      </c>
      <c r="E26" s="104">
        <v>0</v>
      </c>
      <c r="F26" s="104">
        <v>0</v>
      </c>
      <c r="G26" s="104">
        <v>0</v>
      </c>
      <c r="H26" s="104">
        <v>0</v>
      </c>
    </row>
    <row r="27" spans="1:8" x14ac:dyDescent="0.2">
      <c r="A27" s="39" t="s">
        <v>200</v>
      </c>
      <c r="B27" s="39" t="s">
        <v>84</v>
      </c>
      <c r="C27" s="39" t="s">
        <v>320</v>
      </c>
      <c r="D27" s="104">
        <v>1</v>
      </c>
      <c r="E27" s="104">
        <v>1</v>
      </c>
      <c r="F27" s="104">
        <v>1</v>
      </c>
      <c r="G27" s="104">
        <v>1</v>
      </c>
      <c r="H27" s="104">
        <v>1</v>
      </c>
    </row>
    <row r="28" spans="1:8" x14ac:dyDescent="0.2">
      <c r="C28" s="39" t="s">
        <v>336</v>
      </c>
      <c r="D28" s="104">
        <v>0</v>
      </c>
      <c r="E28" s="104">
        <v>0</v>
      </c>
      <c r="F28" s="104">
        <v>0</v>
      </c>
      <c r="G28" s="104">
        <v>0</v>
      </c>
      <c r="H28" s="104">
        <v>0</v>
      </c>
    </row>
    <row r="29" spans="1:8" x14ac:dyDescent="0.2">
      <c r="C29" s="39" t="s">
        <v>335</v>
      </c>
      <c r="D29" s="104">
        <v>0</v>
      </c>
      <c r="E29" s="104">
        <v>0</v>
      </c>
      <c r="F29" s="104">
        <v>0</v>
      </c>
      <c r="G29" s="104">
        <v>0</v>
      </c>
      <c r="H29" s="104">
        <v>0</v>
      </c>
    </row>
    <row r="30" spans="1:8" x14ac:dyDescent="0.2">
      <c r="A30" s="39" t="s">
        <v>201</v>
      </c>
      <c r="B30" s="39" t="s">
        <v>84</v>
      </c>
      <c r="C30" s="39" t="s">
        <v>320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</row>
    <row r="31" spans="1:8" x14ac:dyDescent="0.2">
      <c r="C31" s="39" t="s">
        <v>336</v>
      </c>
      <c r="D31" s="104">
        <v>0</v>
      </c>
      <c r="E31" s="104">
        <v>0</v>
      </c>
      <c r="F31" s="104">
        <v>0</v>
      </c>
      <c r="G31" s="104">
        <v>0</v>
      </c>
      <c r="H31" s="104">
        <v>0</v>
      </c>
    </row>
    <row r="32" spans="1:8" x14ac:dyDescent="0.2">
      <c r="C32" s="39" t="s">
        <v>335</v>
      </c>
      <c r="D32" s="104">
        <v>0</v>
      </c>
      <c r="E32" s="104">
        <v>0</v>
      </c>
      <c r="F32" s="104">
        <v>0</v>
      </c>
      <c r="G32" s="104">
        <v>0</v>
      </c>
      <c r="H32" s="104">
        <v>0</v>
      </c>
    </row>
    <row r="33" spans="1:8" x14ac:dyDescent="0.2">
      <c r="A33" s="39" t="s">
        <v>199</v>
      </c>
      <c r="B33" s="39" t="s">
        <v>84</v>
      </c>
      <c r="C33" s="39" t="s">
        <v>320</v>
      </c>
      <c r="D33" s="104">
        <v>1</v>
      </c>
      <c r="E33" s="104">
        <v>1</v>
      </c>
      <c r="F33" s="104">
        <v>1</v>
      </c>
      <c r="G33" s="104">
        <v>1</v>
      </c>
      <c r="H33" s="104">
        <v>1</v>
      </c>
    </row>
    <row r="34" spans="1:8" x14ac:dyDescent="0.2">
      <c r="C34" s="39" t="s">
        <v>336</v>
      </c>
      <c r="D34" s="104">
        <v>0</v>
      </c>
      <c r="E34" s="104">
        <v>0</v>
      </c>
      <c r="F34" s="104">
        <v>0</v>
      </c>
      <c r="G34" s="104">
        <v>0</v>
      </c>
      <c r="H34" s="104">
        <v>0</v>
      </c>
    </row>
    <row r="35" spans="1:8" x14ac:dyDescent="0.2">
      <c r="C35" s="39" t="s">
        <v>335</v>
      </c>
      <c r="D35" s="104">
        <v>0</v>
      </c>
      <c r="E35" s="104">
        <v>0</v>
      </c>
      <c r="F35" s="104">
        <v>0</v>
      </c>
      <c r="G35" s="104">
        <v>0</v>
      </c>
      <c r="H35" s="104">
        <v>0</v>
      </c>
    </row>
    <row r="36" spans="1:8" x14ac:dyDescent="0.2">
      <c r="A36" s="39" t="s">
        <v>198</v>
      </c>
      <c r="B36" s="39" t="s">
        <v>84</v>
      </c>
      <c r="C36" s="39" t="s">
        <v>320</v>
      </c>
      <c r="D36" s="104">
        <v>1</v>
      </c>
      <c r="E36" s="104">
        <v>1</v>
      </c>
      <c r="F36" s="104">
        <v>1</v>
      </c>
      <c r="G36" s="104">
        <v>1</v>
      </c>
      <c r="H36" s="104">
        <v>1</v>
      </c>
    </row>
    <row r="37" spans="1:8" x14ac:dyDescent="0.2">
      <c r="C37" s="39" t="s">
        <v>336</v>
      </c>
      <c r="D37" s="104">
        <v>0</v>
      </c>
      <c r="E37" s="104">
        <v>0</v>
      </c>
      <c r="F37" s="104">
        <v>0</v>
      </c>
      <c r="G37" s="104">
        <v>0</v>
      </c>
      <c r="H37" s="104">
        <v>0</v>
      </c>
    </row>
    <row r="38" spans="1:8" x14ac:dyDescent="0.2">
      <c r="C38" s="39" t="s">
        <v>335</v>
      </c>
      <c r="D38" s="104">
        <v>0</v>
      </c>
      <c r="E38" s="104">
        <v>0</v>
      </c>
      <c r="F38" s="104">
        <v>0</v>
      </c>
      <c r="G38" s="104">
        <v>0</v>
      </c>
      <c r="H38" s="104">
        <v>0</v>
      </c>
    </row>
    <row r="39" spans="1:8" x14ac:dyDescent="0.2">
      <c r="A39" s="39" t="s">
        <v>197</v>
      </c>
      <c r="B39" s="39" t="s">
        <v>84</v>
      </c>
      <c r="C39" s="39" t="s">
        <v>320</v>
      </c>
      <c r="D39" s="104">
        <v>1</v>
      </c>
      <c r="E39" s="104">
        <v>1</v>
      </c>
      <c r="F39" s="104">
        <v>1</v>
      </c>
      <c r="G39" s="104">
        <v>1</v>
      </c>
      <c r="H39" s="104">
        <v>1</v>
      </c>
    </row>
    <row r="40" spans="1:8" x14ac:dyDescent="0.2">
      <c r="C40" s="39" t="s">
        <v>336</v>
      </c>
      <c r="D40" s="104">
        <v>0</v>
      </c>
      <c r="E40" s="104">
        <v>0</v>
      </c>
      <c r="F40" s="104">
        <v>0</v>
      </c>
      <c r="G40" s="104">
        <v>0</v>
      </c>
      <c r="H40" s="104">
        <v>0</v>
      </c>
    </row>
    <row r="41" spans="1:8" x14ac:dyDescent="0.2">
      <c r="C41" s="39" t="s">
        <v>335</v>
      </c>
      <c r="D41" s="104">
        <v>0</v>
      </c>
      <c r="E41" s="104">
        <v>0</v>
      </c>
      <c r="F41" s="104">
        <v>0</v>
      </c>
      <c r="G41" s="104">
        <v>0</v>
      </c>
      <c r="H41" s="104">
        <v>0</v>
      </c>
    </row>
    <row r="42" spans="1:8" x14ac:dyDescent="0.2">
      <c r="A42" s="39" t="s">
        <v>203</v>
      </c>
      <c r="B42" s="39" t="s">
        <v>84</v>
      </c>
      <c r="C42" s="39" t="s">
        <v>320</v>
      </c>
      <c r="D42" s="104">
        <v>0.3</v>
      </c>
      <c r="E42" s="104">
        <v>0.3</v>
      </c>
      <c r="F42" s="104">
        <v>0.3</v>
      </c>
      <c r="G42" s="104">
        <v>0.3</v>
      </c>
      <c r="H42" s="104">
        <v>0.3</v>
      </c>
    </row>
    <row r="43" spans="1:8" x14ac:dyDescent="0.2">
      <c r="C43" s="39" t="s">
        <v>336</v>
      </c>
      <c r="D43" s="104">
        <v>0.5</v>
      </c>
      <c r="E43" s="104">
        <v>0.5</v>
      </c>
      <c r="F43" s="104">
        <v>0.5</v>
      </c>
      <c r="G43" s="104">
        <v>0.5</v>
      </c>
      <c r="H43" s="104">
        <v>0.5</v>
      </c>
    </row>
    <row r="44" spans="1:8" x14ac:dyDescent="0.2">
      <c r="C44" s="39" t="s">
        <v>335</v>
      </c>
      <c r="D44" s="104">
        <v>0.65</v>
      </c>
      <c r="E44" s="104">
        <v>0.65</v>
      </c>
      <c r="F44" s="104">
        <v>0.65</v>
      </c>
      <c r="G44" s="104">
        <v>0.65</v>
      </c>
      <c r="H44" s="104">
        <v>0.65</v>
      </c>
    </row>
    <row r="45" spans="1:8" x14ac:dyDescent="0.2">
      <c r="B45" s="39" t="s">
        <v>102</v>
      </c>
      <c r="C45" s="39" t="s">
        <v>320</v>
      </c>
      <c r="D45" s="104">
        <v>0.3</v>
      </c>
      <c r="E45" s="104">
        <v>0.3</v>
      </c>
      <c r="F45" s="104">
        <v>0.3</v>
      </c>
      <c r="G45" s="104">
        <v>0.3</v>
      </c>
      <c r="H45" s="104">
        <v>0.3</v>
      </c>
    </row>
    <row r="46" spans="1:8" x14ac:dyDescent="0.2">
      <c r="C46" s="39" t="s">
        <v>336</v>
      </c>
      <c r="D46" s="104">
        <v>0.49</v>
      </c>
      <c r="E46" s="104">
        <v>0.49</v>
      </c>
      <c r="F46" s="104">
        <v>0.49</v>
      </c>
      <c r="G46" s="104">
        <v>0.49</v>
      </c>
      <c r="H46" s="104">
        <v>0.49</v>
      </c>
    </row>
    <row r="47" spans="1:8" x14ac:dyDescent="0.2">
      <c r="C47" s="39" t="s">
        <v>335</v>
      </c>
      <c r="D47" s="104">
        <v>0.52</v>
      </c>
      <c r="E47" s="104">
        <v>0.52</v>
      </c>
      <c r="F47" s="104">
        <v>0.52</v>
      </c>
      <c r="G47" s="104">
        <v>0.52</v>
      </c>
      <c r="H47" s="104">
        <v>0.52</v>
      </c>
    </row>
    <row r="48" spans="1:8" x14ac:dyDescent="0.2">
      <c r="A48" s="39" t="s">
        <v>192</v>
      </c>
      <c r="B48" s="39" t="s">
        <v>84</v>
      </c>
      <c r="C48" s="39" t="s">
        <v>320</v>
      </c>
      <c r="D48" s="104">
        <v>0.88</v>
      </c>
      <c r="E48" s="104">
        <v>0.88</v>
      </c>
      <c r="F48" s="104">
        <v>0.88</v>
      </c>
      <c r="G48" s="104">
        <v>0.88</v>
      </c>
      <c r="H48" s="104">
        <v>0.88</v>
      </c>
    </row>
    <row r="49" spans="1:8" x14ac:dyDescent="0.2">
      <c r="C49" s="39" t="s">
        <v>336</v>
      </c>
      <c r="D49" s="104">
        <v>0.78409090909090906</v>
      </c>
      <c r="E49" s="104">
        <v>0.78409090909090906</v>
      </c>
      <c r="F49" s="104">
        <v>0.78409090909090906</v>
      </c>
      <c r="G49" s="104">
        <v>0.78409090909090906</v>
      </c>
      <c r="H49" s="104">
        <v>0.78409090909090906</v>
      </c>
    </row>
    <row r="50" spans="1:8" x14ac:dyDescent="0.2">
      <c r="A50" s="39" t="s">
        <v>202</v>
      </c>
      <c r="B50" s="39" t="s">
        <v>84</v>
      </c>
      <c r="C50" s="39" t="s">
        <v>320</v>
      </c>
      <c r="D50" s="104">
        <v>0.88372093023255816</v>
      </c>
      <c r="E50" s="104">
        <v>0.88372093023255816</v>
      </c>
      <c r="F50" s="104">
        <v>0.88372093023255816</v>
      </c>
      <c r="G50" s="104">
        <v>0.88372093023255816</v>
      </c>
      <c r="H50" s="104">
        <v>0.88372093023255816</v>
      </c>
    </row>
    <row r="51" spans="1:8" x14ac:dyDescent="0.2">
      <c r="C51" s="39" t="s">
        <v>336</v>
      </c>
      <c r="D51" s="104">
        <v>0.86</v>
      </c>
      <c r="E51" s="104">
        <v>0.86</v>
      </c>
      <c r="F51" s="104">
        <v>0.86</v>
      </c>
      <c r="G51" s="104">
        <v>0.86</v>
      </c>
      <c r="H51" s="104">
        <v>0.86</v>
      </c>
    </row>
    <row r="52" spans="1:8" x14ac:dyDescent="0.2">
      <c r="A52" s="39" t="s">
        <v>182</v>
      </c>
      <c r="B52" s="39" t="s">
        <v>96</v>
      </c>
      <c r="C52" s="39" t="s">
        <v>320</v>
      </c>
      <c r="D52" s="104">
        <v>0.57999999999999996</v>
      </c>
      <c r="E52" s="104">
        <v>0.57999999999999996</v>
      </c>
      <c r="F52" s="104">
        <v>0</v>
      </c>
      <c r="G52" s="104">
        <v>0</v>
      </c>
      <c r="H52" s="104">
        <v>0</v>
      </c>
    </row>
    <row r="53" spans="1:8" x14ac:dyDescent="0.2">
      <c r="C53" s="39" t="s">
        <v>336</v>
      </c>
      <c r="D53" s="104">
        <v>0.51</v>
      </c>
      <c r="E53" s="104">
        <v>0.51</v>
      </c>
      <c r="F53" s="104">
        <v>0</v>
      </c>
      <c r="G53" s="104">
        <v>0</v>
      </c>
      <c r="H53" s="104">
        <v>0</v>
      </c>
    </row>
    <row r="55" spans="1:8" s="107" customFormat="1" x14ac:dyDescent="0.2">
      <c r="A55" s="110" t="s">
        <v>327</v>
      </c>
      <c r="B55" s="111"/>
      <c r="C55" s="111"/>
    </row>
    <row r="56" spans="1:8" x14ac:dyDescent="0.2">
      <c r="A56" s="29" t="s">
        <v>163</v>
      </c>
      <c r="B56" s="29" t="s">
        <v>337</v>
      </c>
      <c r="C56" s="96" t="s">
        <v>9</v>
      </c>
      <c r="D56" s="29" t="s">
        <v>78</v>
      </c>
      <c r="E56" s="29" t="s">
        <v>74</v>
      </c>
      <c r="F56" s="29" t="s">
        <v>77</v>
      </c>
      <c r="G56" s="29" t="s">
        <v>75</v>
      </c>
      <c r="H56" s="29" t="s">
        <v>76</v>
      </c>
    </row>
    <row r="57" spans="1:8" x14ac:dyDescent="0.2">
      <c r="A57" s="39" t="s">
        <v>196</v>
      </c>
      <c r="B57" s="39" t="s">
        <v>84</v>
      </c>
      <c r="C57" s="39" t="s">
        <v>320</v>
      </c>
      <c r="D57" s="104">
        <f t="shared" ref="D57:H66" si="0">D2*0.9</f>
        <v>0</v>
      </c>
      <c r="E57" s="104">
        <f t="shared" si="0"/>
        <v>0</v>
      </c>
      <c r="F57" s="104">
        <f t="shared" si="0"/>
        <v>0.35526315789473689</v>
      </c>
      <c r="G57" s="104">
        <f t="shared" si="0"/>
        <v>0.35526315789473689</v>
      </c>
      <c r="H57" s="104">
        <f t="shared" si="0"/>
        <v>0.35526315789473689</v>
      </c>
    </row>
    <row r="58" spans="1:8" x14ac:dyDescent="0.2">
      <c r="C58" s="39" t="s">
        <v>336</v>
      </c>
      <c r="D58" s="104">
        <f t="shared" si="0"/>
        <v>0</v>
      </c>
      <c r="E58" s="104">
        <f t="shared" si="0"/>
        <v>0</v>
      </c>
      <c r="F58" s="104">
        <f t="shared" si="0"/>
        <v>0.27692307692307688</v>
      </c>
      <c r="G58" s="104">
        <f t="shared" si="0"/>
        <v>0.27692307692307688</v>
      </c>
      <c r="H58" s="104">
        <f t="shared" si="0"/>
        <v>0.27692307692307688</v>
      </c>
    </row>
    <row r="59" spans="1:8" x14ac:dyDescent="0.2">
      <c r="C59" s="39" t="s">
        <v>335</v>
      </c>
      <c r="D59" s="104">
        <f t="shared" si="0"/>
        <v>0</v>
      </c>
      <c r="E59" s="104">
        <f t="shared" si="0"/>
        <v>0</v>
      </c>
      <c r="F59" s="104">
        <f t="shared" si="0"/>
        <v>0.34656716417910466</v>
      </c>
      <c r="G59" s="104">
        <f t="shared" si="0"/>
        <v>0.34656716417910466</v>
      </c>
      <c r="H59" s="104">
        <f t="shared" si="0"/>
        <v>0.34656716417910466</v>
      </c>
    </row>
    <row r="60" spans="1:8" x14ac:dyDescent="0.2">
      <c r="A60" s="39" t="s">
        <v>193</v>
      </c>
      <c r="B60" s="39" t="s">
        <v>207</v>
      </c>
      <c r="C60" s="39" t="s">
        <v>320</v>
      </c>
      <c r="D60" s="104">
        <f t="shared" si="0"/>
        <v>0</v>
      </c>
      <c r="E60" s="104">
        <f t="shared" si="0"/>
        <v>0</v>
      </c>
      <c r="F60" s="104">
        <f t="shared" si="0"/>
        <v>0.30150000000000005</v>
      </c>
      <c r="G60" s="104">
        <f t="shared" si="0"/>
        <v>0.30150000000000005</v>
      </c>
      <c r="H60" s="104">
        <f t="shared" si="0"/>
        <v>0.30150000000000005</v>
      </c>
    </row>
    <row r="61" spans="1:8" x14ac:dyDescent="0.2">
      <c r="C61" s="39" t="s">
        <v>335</v>
      </c>
      <c r="D61" s="104">
        <f t="shared" si="0"/>
        <v>0</v>
      </c>
      <c r="E61" s="104">
        <f t="shared" si="0"/>
        <v>0</v>
      </c>
      <c r="F61" s="104">
        <f t="shared" si="0"/>
        <v>0.23373134328358211</v>
      </c>
      <c r="G61" s="104">
        <f t="shared" si="0"/>
        <v>0.23373134328358211</v>
      </c>
      <c r="H61" s="104">
        <f t="shared" si="0"/>
        <v>0</v>
      </c>
    </row>
    <row r="62" spans="1:8" x14ac:dyDescent="0.2">
      <c r="B62" s="39" t="s">
        <v>3</v>
      </c>
      <c r="C62" s="39" t="s">
        <v>320</v>
      </c>
      <c r="D62" s="104">
        <f t="shared" si="0"/>
        <v>0</v>
      </c>
      <c r="E62" s="104">
        <f t="shared" si="0"/>
        <v>0</v>
      </c>
      <c r="F62" s="104">
        <f t="shared" si="0"/>
        <v>0.30150000000000005</v>
      </c>
      <c r="G62" s="104">
        <f t="shared" si="0"/>
        <v>0.30150000000000005</v>
      </c>
      <c r="H62" s="104">
        <f t="shared" si="0"/>
        <v>0.30150000000000005</v>
      </c>
    </row>
    <row r="63" spans="1:8" x14ac:dyDescent="0.2">
      <c r="C63" s="39" t="s">
        <v>335</v>
      </c>
      <c r="D63" s="104">
        <f t="shared" si="0"/>
        <v>0</v>
      </c>
      <c r="E63" s="104">
        <f t="shared" si="0"/>
        <v>0</v>
      </c>
      <c r="F63" s="104">
        <f t="shared" si="0"/>
        <v>0.23373134328358211</v>
      </c>
      <c r="G63" s="104">
        <f t="shared" si="0"/>
        <v>0.23373134328358211</v>
      </c>
      <c r="H63" s="104">
        <f t="shared" si="0"/>
        <v>0</v>
      </c>
    </row>
    <row r="64" spans="1:8" x14ac:dyDescent="0.2">
      <c r="A64" s="39" t="s">
        <v>184</v>
      </c>
      <c r="B64" s="39" t="s">
        <v>207</v>
      </c>
      <c r="C64" s="39" t="s">
        <v>320</v>
      </c>
      <c r="D64" s="104">
        <f t="shared" si="0"/>
        <v>0</v>
      </c>
      <c r="E64" s="104">
        <f t="shared" si="0"/>
        <v>0</v>
      </c>
      <c r="F64" s="104">
        <f t="shared" si="0"/>
        <v>0.30150000000000005</v>
      </c>
      <c r="G64" s="104">
        <f t="shared" si="0"/>
        <v>0.30150000000000005</v>
      </c>
      <c r="H64" s="104">
        <f t="shared" si="0"/>
        <v>0.30150000000000005</v>
      </c>
    </row>
    <row r="65" spans="1:8" x14ac:dyDescent="0.2">
      <c r="C65" s="39" t="s">
        <v>335</v>
      </c>
      <c r="D65" s="104">
        <f t="shared" si="0"/>
        <v>0</v>
      </c>
      <c r="E65" s="104">
        <f t="shared" si="0"/>
        <v>0</v>
      </c>
      <c r="F65" s="104">
        <f t="shared" si="0"/>
        <v>0.23373134328358211</v>
      </c>
      <c r="G65" s="104">
        <f t="shared" si="0"/>
        <v>0.23373134328358211</v>
      </c>
      <c r="H65" s="104">
        <f t="shared" si="0"/>
        <v>0</v>
      </c>
    </row>
    <row r="66" spans="1:8" x14ac:dyDescent="0.2">
      <c r="B66" s="39" t="s">
        <v>3</v>
      </c>
      <c r="C66" s="39" t="s">
        <v>320</v>
      </c>
      <c r="D66" s="104">
        <f t="shared" si="0"/>
        <v>0</v>
      </c>
      <c r="E66" s="104">
        <f t="shared" si="0"/>
        <v>0</v>
      </c>
      <c r="F66" s="104">
        <f t="shared" si="0"/>
        <v>0.30150000000000005</v>
      </c>
      <c r="G66" s="104">
        <f t="shared" si="0"/>
        <v>0.30150000000000005</v>
      </c>
      <c r="H66" s="104">
        <f t="shared" si="0"/>
        <v>0.30150000000000005</v>
      </c>
    </row>
    <row r="67" spans="1:8" x14ac:dyDescent="0.2">
      <c r="C67" s="39" t="s">
        <v>335</v>
      </c>
      <c r="D67" s="104">
        <f t="shared" ref="D67:H67" si="1">D12*0.9</f>
        <v>0</v>
      </c>
      <c r="E67" s="104">
        <f t="shared" si="1"/>
        <v>0</v>
      </c>
      <c r="F67" s="104">
        <f t="shared" si="1"/>
        <v>0.23373134328358211</v>
      </c>
      <c r="G67" s="104">
        <f t="shared" si="1"/>
        <v>0.23373134328358211</v>
      </c>
      <c r="H67" s="104">
        <f t="shared" si="1"/>
        <v>0</v>
      </c>
    </row>
    <row r="68" spans="1:8" x14ac:dyDescent="0.2">
      <c r="A68" s="39" t="s">
        <v>204</v>
      </c>
      <c r="B68" s="39" t="s">
        <v>207</v>
      </c>
      <c r="C68" s="39" t="s">
        <v>320</v>
      </c>
      <c r="D68" s="104">
        <f t="shared" ref="D68:H70" si="2">D13*0.9</f>
        <v>0</v>
      </c>
      <c r="E68" s="104">
        <f t="shared" si="2"/>
        <v>0</v>
      </c>
      <c r="F68" s="104">
        <f t="shared" si="2"/>
        <v>0.30150000000000005</v>
      </c>
      <c r="G68" s="104">
        <f t="shared" si="2"/>
        <v>0.30150000000000005</v>
      </c>
      <c r="H68" s="104">
        <f t="shared" si="2"/>
        <v>0.30150000000000005</v>
      </c>
    </row>
    <row r="69" spans="1:8" x14ac:dyDescent="0.2">
      <c r="C69" s="39" t="s">
        <v>335</v>
      </c>
      <c r="D69" s="104">
        <f t="shared" si="2"/>
        <v>0</v>
      </c>
      <c r="E69" s="104">
        <f t="shared" si="2"/>
        <v>0</v>
      </c>
      <c r="F69" s="104">
        <f t="shared" si="2"/>
        <v>0.23373134328358211</v>
      </c>
      <c r="G69" s="104">
        <f t="shared" si="2"/>
        <v>0.23373134328358211</v>
      </c>
      <c r="H69" s="104">
        <f t="shared" si="2"/>
        <v>0</v>
      </c>
    </row>
    <row r="70" spans="1:8" x14ac:dyDescent="0.2">
      <c r="B70" s="39" t="s">
        <v>3</v>
      </c>
      <c r="C70" s="39" t="s">
        <v>320</v>
      </c>
      <c r="D70" s="104">
        <f t="shared" si="2"/>
        <v>0</v>
      </c>
      <c r="E70" s="104">
        <f t="shared" si="2"/>
        <v>0</v>
      </c>
      <c r="F70" s="104">
        <f t="shared" si="2"/>
        <v>0.30150000000000005</v>
      </c>
      <c r="G70" s="104">
        <f t="shared" si="2"/>
        <v>0.30150000000000005</v>
      </c>
      <c r="H70" s="104">
        <f t="shared" si="2"/>
        <v>0.30150000000000005</v>
      </c>
    </row>
    <row r="71" spans="1:8" x14ac:dyDescent="0.2">
      <c r="C71" s="39" t="s">
        <v>335</v>
      </c>
      <c r="D71" s="104">
        <f t="shared" ref="D71:H71" si="3">D16*0.9</f>
        <v>0</v>
      </c>
      <c r="E71" s="104">
        <f t="shared" si="3"/>
        <v>0</v>
      </c>
      <c r="F71" s="104">
        <f t="shared" si="3"/>
        <v>0.23373134328358211</v>
      </c>
      <c r="G71" s="104">
        <f t="shared" si="3"/>
        <v>0.23373134328358211</v>
      </c>
      <c r="H71" s="104">
        <f t="shared" si="3"/>
        <v>0</v>
      </c>
    </row>
    <row r="72" spans="1:8" x14ac:dyDescent="0.2">
      <c r="A72" s="39" t="s">
        <v>167</v>
      </c>
      <c r="B72" s="39" t="s">
        <v>207</v>
      </c>
      <c r="C72" s="39" t="s">
        <v>320</v>
      </c>
      <c r="D72" s="104">
        <f t="shared" ref="D72:H72" si="4">D17*0.9</f>
        <v>0</v>
      </c>
      <c r="E72" s="104">
        <f t="shared" si="4"/>
        <v>0</v>
      </c>
      <c r="F72" s="104">
        <f t="shared" si="4"/>
        <v>0.30150000000000005</v>
      </c>
      <c r="G72" s="104">
        <f t="shared" si="4"/>
        <v>0.30150000000000005</v>
      </c>
      <c r="H72" s="104">
        <f t="shared" si="4"/>
        <v>0.30150000000000005</v>
      </c>
    </row>
    <row r="73" spans="1:8" x14ac:dyDescent="0.2">
      <c r="C73" s="39" t="s">
        <v>335</v>
      </c>
      <c r="D73" s="104">
        <f t="shared" ref="D73:H73" si="5">D18*0.9</f>
        <v>0</v>
      </c>
      <c r="E73" s="104">
        <f t="shared" si="5"/>
        <v>0</v>
      </c>
      <c r="F73" s="104">
        <f t="shared" si="5"/>
        <v>0.63</v>
      </c>
      <c r="G73" s="104">
        <f t="shared" si="5"/>
        <v>0.55800000000000005</v>
      </c>
      <c r="H73" s="104">
        <f t="shared" si="5"/>
        <v>0.55800000000000005</v>
      </c>
    </row>
    <row r="74" spans="1:8" x14ac:dyDescent="0.2">
      <c r="B74" s="39" t="s">
        <v>3</v>
      </c>
      <c r="C74" s="39" t="s">
        <v>320</v>
      </c>
      <c r="D74" s="104">
        <f t="shared" ref="D74:H74" si="6">D19*0.9</f>
        <v>0</v>
      </c>
      <c r="E74" s="104">
        <f t="shared" si="6"/>
        <v>0</v>
      </c>
      <c r="F74" s="104">
        <f t="shared" si="6"/>
        <v>0.30150000000000005</v>
      </c>
      <c r="G74" s="104">
        <f t="shared" si="6"/>
        <v>0.30150000000000005</v>
      </c>
      <c r="H74" s="104">
        <f t="shared" si="6"/>
        <v>0.30150000000000005</v>
      </c>
    </row>
    <row r="75" spans="1:8" x14ac:dyDescent="0.2">
      <c r="C75" s="39" t="s">
        <v>335</v>
      </c>
      <c r="D75" s="104">
        <f t="shared" ref="D75:H75" si="7">D20*0.9</f>
        <v>0</v>
      </c>
      <c r="E75" s="104">
        <f t="shared" si="7"/>
        <v>0</v>
      </c>
      <c r="F75" s="104">
        <f t="shared" si="7"/>
        <v>0.75600000000000001</v>
      </c>
      <c r="G75" s="104">
        <f t="shared" si="7"/>
        <v>0.55800000000000005</v>
      </c>
      <c r="H75" s="104">
        <f t="shared" si="7"/>
        <v>0.55800000000000005</v>
      </c>
    </row>
    <row r="76" spans="1:8" x14ac:dyDescent="0.2">
      <c r="A76" s="39" t="s">
        <v>173</v>
      </c>
      <c r="B76" s="39" t="s">
        <v>92</v>
      </c>
      <c r="C76" s="39" t="s">
        <v>320</v>
      </c>
      <c r="D76" s="104">
        <f t="shared" ref="D76:H76" si="8">D21*0.9</f>
        <v>0.2543478260869565</v>
      </c>
      <c r="E76" s="104">
        <f t="shared" si="8"/>
        <v>0</v>
      </c>
      <c r="F76" s="104">
        <f t="shared" si="8"/>
        <v>0</v>
      </c>
      <c r="G76" s="104">
        <f t="shared" si="8"/>
        <v>0</v>
      </c>
      <c r="H76" s="104">
        <f t="shared" si="8"/>
        <v>0</v>
      </c>
    </row>
    <row r="77" spans="1:8" x14ac:dyDescent="0.2">
      <c r="C77" s="39" t="s">
        <v>336</v>
      </c>
      <c r="D77" s="104">
        <f t="shared" ref="D77:H77" si="9">D22*0.9</f>
        <v>0.41400000000000003</v>
      </c>
      <c r="E77" s="104">
        <f t="shared" si="9"/>
        <v>0</v>
      </c>
      <c r="F77" s="104">
        <f t="shared" si="9"/>
        <v>0</v>
      </c>
      <c r="G77" s="104">
        <f t="shared" si="9"/>
        <v>0</v>
      </c>
      <c r="H77" s="104">
        <f t="shared" si="9"/>
        <v>0</v>
      </c>
    </row>
    <row r="78" spans="1:8" x14ac:dyDescent="0.2">
      <c r="A78" s="39" t="s">
        <v>171</v>
      </c>
      <c r="B78" s="39" t="s">
        <v>92</v>
      </c>
      <c r="C78" s="39" t="s">
        <v>320</v>
      </c>
      <c r="D78" s="104">
        <f t="shared" ref="D78:H78" si="10">D23*0.9</f>
        <v>0.2543478260869565</v>
      </c>
      <c r="E78" s="104">
        <f t="shared" si="10"/>
        <v>0</v>
      </c>
      <c r="F78" s="104">
        <f t="shared" si="10"/>
        <v>0</v>
      </c>
      <c r="G78" s="104">
        <f t="shared" si="10"/>
        <v>0</v>
      </c>
      <c r="H78" s="104">
        <f t="shared" si="10"/>
        <v>0</v>
      </c>
    </row>
    <row r="79" spans="1:8" x14ac:dyDescent="0.2">
      <c r="C79" s="39" t="s">
        <v>336</v>
      </c>
      <c r="D79" s="104">
        <f t="shared" ref="D79:H79" si="11">D24*0.9</f>
        <v>0.41400000000000003</v>
      </c>
      <c r="E79" s="104">
        <f t="shared" si="11"/>
        <v>0</v>
      </c>
      <c r="F79" s="104">
        <f t="shared" si="11"/>
        <v>0</v>
      </c>
      <c r="G79" s="104">
        <f t="shared" si="11"/>
        <v>0</v>
      </c>
      <c r="H79" s="104">
        <f t="shared" si="11"/>
        <v>0</v>
      </c>
    </row>
    <row r="80" spans="1:8" x14ac:dyDescent="0.2">
      <c r="A80" s="39" t="s">
        <v>172</v>
      </c>
      <c r="B80" s="39" t="s">
        <v>92</v>
      </c>
      <c r="C80" s="39" t="s">
        <v>320</v>
      </c>
      <c r="D80" s="104">
        <f t="shared" ref="D80:H80" si="12">D25*0.9</f>
        <v>0.2543478260869565</v>
      </c>
      <c r="E80" s="104">
        <f t="shared" si="12"/>
        <v>0</v>
      </c>
      <c r="F80" s="104">
        <f t="shared" si="12"/>
        <v>0</v>
      </c>
      <c r="G80" s="104">
        <f t="shared" si="12"/>
        <v>0</v>
      </c>
      <c r="H80" s="104">
        <f t="shared" si="12"/>
        <v>0</v>
      </c>
    </row>
    <row r="81" spans="1:8" x14ac:dyDescent="0.2">
      <c r="C81" s="39" t="s">
        <v>336</v>
      </c>
      <c r="D81" s="104">
        <f t="shared" ref="D81:H81" si="13">D26*0.9</f>
        <v>0.41400000000000003</v>
      </c>
      <c r="E81" s="104">
        <f t="shared" si="13"/>
        <v>0</v>
      </c>
      <c r="F81" s="104">
        <f t="shared" si="13"/>
        <v>0</v>
      </c>
      <c r="G81" s="104">
        <f t="shared" si="13"/>
        <v>0</v>
      </c>
      <c r="H81" s="104">
        <f t="shared" si="13"/>
        <v>0</v>
      </c>
    </row>
    <row r="82" spans="1:8" x14ac:dyDescent="0.2">
      <c r="A82" s="39" t="s">
        <v>200</v>
      </c>
      <c r="B82" s="39" t="s">
        <v>84</v>
      </c>
      <c r="C82" s="39" t="s">
        <v>320</v>
      </c>
      <c r="D82" s="104">
        <f t="shared" ref="D82:H82" si="14">D27*0.9</f>
        <v>0.9</v>
      </c>
      <c r="E82" s="104">
        <f t="shared" si="14"/>
        <v>0.9</v>
      </c>
      <c r="F82" s="104">
        <f t="shared" si="14"/>
        <v>0.9</v>
      </c>
      <c r="G82" s="104">
        <f t="shared" si="14"/>
        <v>0.9</v>
      </c>
      <c r="H82" s="104">
        <f t="shared" si="14"/>
        <v>0.9</v>
      </c>
    </row>
    <row r="83" spans="1:8" x14ac:dyDescent="0.2">
      <c r="C83" s="39" t="s">
        <v>336</v>
      </c>
      <c r="D83" s="104">
        <f t="shared" ref="D83:H83" si="15">D28*0.9</f>
        <v>0</v>
      </c>
      <c r="E83" s="104">
        <f t="shared" si="15"/>
        <v>0</v>
      </c>
      <c r="F83" s="104">
        <f t="shared" si="15"/>
        <v>0</v>
      </c>
      <c r="G83" s="104">
        <f t="shared" si="15"/>
        <v>0</v>
      </c>
      <c r="H83" s="104">
        <f t="shared" si="15"/>
        <v>0</v>
      </c>
    </row>
    <row r="84" spans="1:8" x14ac:dyDescent="0.2">
      <c r="C84" s="39" t="s">
        <v>335</v>
      </c>
      <c r="D84" s="104">
        <f t="shared" ref="D84:H84" si="16">D29*0.9</f>
        <v>0</v>
      </c>
      <c r="E84" s="104">
        <f t="shared" si="16"/>
        <v>0</v>
      </c>
      <c r="F84" s="104">
        <f t="shared" si="16"/>
        <v>0</v>
      </c>
      <c r="G84" s="104">
        <f t="shared" si="16"/>
        <v>0</v>
      </c>
      <c r="H84" s="104">
        <f t="shared" si="16"/>
        <v>0</v>
      </c>
    </row>
    <row r="85" spans="1:8" x14ac:dyDescent="0.2">
      <c r="A85" s="39" t="s">
        <v>201</v>
      </c>
      <c r="B85" s="39" t="s">
        <v>84</v>
      </c>
      <c r="C85" s="39" t="s">
        <v>320</v>
      </c>
      <c r="D85" s="104">
        <f t="shared" ref="D85:H85" si="17">D30*0.9</f>
        <v>0.9</v>
      </c>
      <c r="E85" s="104">
        <f t="shared" si="17"/>
        <v>0.9</v>
      </c>
      <c r="F85" s="104">
        <f t="shared" si="17"/>
        <v>0.9</v>
      </c>
      <c r="G85" s="104">
        <f t="shared" si="17"/>
        <v>0.9</v>
      </c>
      <c r="H85" s="104">
        <f t="shared" si="17"/>
        <v>0.9</v>
      </c>
    </row>
    <row r="86" spans="1:8" x14ac:dyDescent="0.2">
      <c r="C86" s="39" t="s">
        <v>336</v>
      </c>
      <c r="D86" s="104">
        <f t="shared" ref="D86:H86" si="18">D31*0.9</f>
        <v>0</v>
      </c>
      <c r="E86" s="104">
        <f t="shared" si="18"/>
        <v>0</v>
      </c>
      <c r="F86" s="104">
        <f t="shared" si="18"/>
        <v>0</v>
      </c>
      <c r="G86" s="104">
        <f t="shared" si="18"/>
        <v>0</v>
      </c>
      <c r="H86" s="104">
        <f t="shared" si="18"/>
        <v>0</v>
      </c>
    </row>
    <row r="87" spans="1:8" x14ac:dyDescent="0.2">
      <c r="C87" s="39" t="s">
        <v>335</v>
      </c>
      <c r="D87" s="104">
        <f t="shared" ref="D87:H87" si="19">D32*0.9</f>
        <v>0</v>
      </c>
      <c r="E87" s="104">
        <f t="shared" si="19"/>
        <v>0</v>
      </c>
      <c r="F87" s="104">
        <f t="shared" si="19"/>
        <v>0</v>
      </c>
      <c r="G87" s="104">
        <f t="shared" si="19"/>
        <v>0</v>
      </c>
      <c r="H87" s="104">
        <f t="shared" si="19"/>
        <v>0</v>
      </c>
    </row>
    <row r="88" spans="1:8" x14ac:dyDescent="0.2">
      <c r="A88" s="39" t="s">
        <v>199</v>
      </c>
      <c r="B88" s="39" t="s">
        <v>84</v>
      </c>
      <c r="C88" s="39" t="s">
        <v>320</v>
      </c>
      <c r="D88" s="104">
        <f t="shared" ref="D88:H88" si="20">D33*0.9</f>
        <v>0.9</v>
      </c>
      <c r="E88" s="104">
        <f t="shared" si="20"/>
        <v>0.9</v>
      </c>
      <c r="F88" s="104">
        <f t="shared" si="20"/>
        <v>0.9</v>
      </c>
      <c r="G88" s="104">
        <f t="shared" si="20"/>
        <v>0.9</v>
      </c>
      <c r="H88" s="104">
        <f t="shared" si="20"/>
        <v>0.9</v>
      </c>
    </row>
    <row r="89" spans="1:8" x14ac:dyDescent="0.2">
      <c r="C89" s="39" t="s">
        <v>336</v>
      </c>
      <c r="D89" s="104">
        <f t="shared" ref="D89:H89" si="21">D34*0.9</f>
        <v>0</v>
      </c>
      <c r="E89" s="104">
        <f t="shared" si="21"/>
        <v>0</v>
      </c>
      <c r="F89" s="104">
        <f t="shared" si="21"/>
        <v>0</v>
      </c>
      <c r="G89" s="104">
        <f t="shared" si="21"/>
        <v>0</v>
      </c>
      <c r="H89" s="104">
        <f t="shared" si="21"/>
        <v>0</v>
      </c>
    </row>
    <row r="90" spans="1:8" x14ac:dyDescent="0.2">
      <c r="C90" s="39" t="s">
        <v>335</v>
      </c>
      <c r="D90" s="104">
        <f t="shared" ref="D90:H90" si="22">D35*0.9</f>
        <v>0</v>
      </c>
      <c r="E90" s="104">
        <f t="shared" si="22"/>
        <v>0</v>
      </c>
      <c r="F90" s="104">
        <f t="shared" si="22"/>
        <v>0</v>
      </c>
      <c r="G90" s="104">
        <f t="shared" si="22"/>
        <v>0</v>
      </c>
      <c r="H90" s="104">
        <f t="shared" si="22"/>
        <v>0</v>
      </c>
    </row>
    <row r="91" spans="1:8" x14ac:dyDescent="0.2">
      <c r="A91" s="39" t="s">
        <v>198</v>
      </c>
      <c r="B91" s="39" t="s">
        <v>84</v>
      </c>
      <c r="C91" s="39" t="s">
        <v>320</v>
      </c>
      <c r="D91" s="104">
        <f t="shared" ref="D91:H91" si="23">D36*0.9</f>
        <v>0.9</v>
      </c>
      <c r="E91" s="104">
        <f t="shared" si="23"/>
        <v>0.9</v>
      </c>
      <c r="F91" s="104">
        <f t="shared" si="23"/>
        <v>0.9</v>
      </c>
      <c r="G91" s="104">
        <f t="shared" si="23"/>
        <v>0.9</v>
      </c>
      <c r="H91" s="104">
        <f t="shared" si="23"/>
        <v>0.9</v>
      </c>
    </row>
    <row r="92" spans="1:8" x14ac:dyDescent="0.2">
      <c r="C92" s="39" t="s">
        <v>336</v>
      </c>
      <c r="D92" s="104">
        <f t="shared" ref="D92:H92" si="24">D37*0.9</f>
        <v>0</v>
      </c>
      <c r="E92" s="104">
        <f t="shared" si="24"/>
        <v>0</v>
      </c>
      <c r="F92" s="104">
        <f t="shared" si="24"/>
        <v>0</v>
      </c>
      <c r="G92" s="104">
        <f t="shared" si="24"/>
        <v>0</v>
      </c>
      <c r="H92" s="104">
        <f t="shared" si="24"/>
        <v>0</v>
      </c>
    </row>
    <row r="93" spans="1:8" x14ac:dyDescent="0.2">
      <c r="C93" s="39" t="s">
        <v>335</v>
      </c>
      <c r="D93" s="104">
        <f t="shared" ref="D93:H93" si="25">D38*0.9</f>
        <v>0</v>
      </c>
      <c r="E93" s="104">
        <f t="shared" si="25"/>
        <v>0</v>
      </c>
      <c r="F93" s="104">
        <f t="shared" si="25"/>
        <v>0</v>
      </c>
      <c r="G93" s="104">
        <f t="shared" si="25"/>
        <v>0</v>
      </c>
      <c r="H93" s="104">
        <f t="shared" si="25"/>
        <v>0</v>
      </c>
    </row>
    <row r="94" spans="1:8" x14ac:dyDescent="0.2">
      <c r="A94" s="39" t="s">
        <v>197</v>
      </c>
      <c r="B94" s="39" t="s">
        <v>84</v>
      </c>
      <c r="C94" s="39" t="s">
        <v>320</v>
      </c>
      <c r="D94" s="104">
        <f t="shared" ref="D94:H94" si="26">D39*0.9</f>
        <v>0.9</v>
      </c>
      <c r="E94" s="104">
        <f t="shared" si="26"/>
        <v>0.9</v>
      </c>
      <c r="F94" s="104">
        <f t="shared" si="26"/>
        <v>0.9</v>
      </c>
      <c r="G94" s="104">
        <f t="shared" si="26"/>
        <v>0.9</v>
      </c>
      <c r="H94" s="104">
        <f t="shared" si="26"/>
        <v>0.9</v>
      </c>
    </row>
    <row r="95" spans="1:8" x14ac:dyDescent="0.2">
      <c r="C95" s="39" t="s">
        <v>336</v>
      </c>
      <c r="D95" s="104">
        <f t="shared" ref="D95:H95" si="27">D40*0.9</f>
        <v>0</v>
      </c>
      <c r="E95" s="104">
        <f t="shared" si="27"/>
        <v>0</v>
      </c>
      <c r="F95" s="104">
        <f t="shared" si="27"/>
        <v>0</v>
      </c>
      <c r="G95" s="104">
        <f t="shared" si="27"/>
        <v>0</v>
      </c>
      <c r="H95" s="104">
        <f t="shared" si="27"/>
        <v>0</v>
      </c>
    </row>
    <row r="96" spans="1:8" x14ac:dyDescent="0.2">
      <c r="C96" s="39" t="s">
        <v>335</v>
      </c>
      <c r="D96" s="104">
        <f t="shared" ref="D96:H96" si="28">D41*0.9</f>
        <v>0</v>
      </c>
      <c r="E96" s="104">
        <f t="shared" si="28"/>
        <v>0</v>
      </c>
      <c r="F96" s="104">
        <f t="shared" si="28"/>
        <v>0</v>
      </c>
      <c r="G96" s="104">
        <f t="shared" si="28"/>
        <v>0</v>
      </c>
      <c r="H96" s="104">
        <f t="shared" si="28"/>
        <v>0</v>
      </c>
    </row>
    <row r="97" spans="1:8" x14ac:dyDescent="0.2">
      <c r="A97" s="39" t="s">
        <v>203</v>
      </c>
      <c r="B97" s="39" t="s">
        <v>84</v>
      </c>
      <c r="C97" s="39" t="s">
        <v>320</v>
      </c>
      <c r="D97" s="104">
        <f t="shared" ref="D97:H97" si="29">D42*0.9</f>
        <v>0.27</v>
      </c>
      <c r="E97" s="104">
        <f t="shared" si="29"/>
        <v>0.27</v>
      </c>
      <c r="F97" s="104">
        <f t="shared" si="29"/>
        <v>0.27</v>
      </c>
      <c r="G97" s="104">
        <f t="shared" si="29"/>
        <v>0.27</v>
      </c>
      <c r="H97" s="104">
        <f t="shared" si="29"/>
        <v>0.27</v>
      </c>
    </row>
    <row r="98" spans="1:8" x14ac:dyDescent="0.2">
      <c r="C98" s="39" t="s">
        <v>336</v>
      </c>
      <c r="D98" s="104">
        <f t="shared" ref="D98:H98" si="30">D43*0.9</f>
        <v>0.45</v>
      </c>
      <c r="E98" s="104">
        <f t="shared" si="30"/>
        <v>0.45</v>
      </c>
      <c r="F98" s="104">
        <f t="shared" si="30"/>
        <v>0.45</v>
      </c>
      <c r="G98" s="104">
        <f t="shared" si="30"/>
        <v>0.45</v>
      </c>
      <c r="H98" s="104">
        <f t="shared" si="30"/>
        <v>0.45</v>
      </c>
    </row>
    <row r="99" spans="1:8" x14ac:dyDescent="0.2">
      <c r="C99" s="39" t="s">
        <v>335</v>
      </c>
      <c r="D99" s="104">
        <f t="shared" ref="D99:H99" si="31">D44*0.9</f>
        <v>0.58500000000000008</v>
      </c>
      <c r="E99" s="104">
        <f t="shared" si="31"/>
        <v>0.58500000000000008</v>
      </c>
      <c r="F99" s="104">
        <f t="shared" si="31"/>
        <v>0.58500000000000008</v>
      </c>
      <c r="G99" s="104">
        <f t="shared" si="31"/>
        <v>0.58500000000000008</v>
      </c>
      <c r="H99" s="104">
        <f t="shared" si="31"/>
        <v>0.58500000000000008</v>
      </c>
    </row>
    <row r="100" spans="1:8" x14ac:dyDescent="0.2">
      <c r="B100" s="39" t="s">
        <v>102</v>
      </c>
      <c r="C100" s="39" t="s">
        <v>320</v>
      </c>
      <c r="D100" s="104">
        <f t="shared" ref="D100:H100" si="32">D45*0.9</f>
        <v>0.27</v>
      </c>
      <c r="E100" s="104">
        <f t="shared" si="32"/>
        <v>0.27</v>
      </c>
      <c r="F100" s="104">
        <f t="shared" si="32"/>
        <v>0.27</v>
      </c>
      <c r="G100" s="104">
        <f t="shared" si="32"/>
        <v>0.27</v>
      </c>
      <c r="H100" s="104">
        <f t="shared" si="32"/>
        <v>0.27</v>
      </c>
    </row>
    <row r="101" spans="1:8" x14ac:dyDescent="0.2">
      <c r="C101" s="39" t="s">
        <v>336</v>
      </c>
      <c r="D101" s="104">
        <f t="shared" ref="D101:H101" si="33">D46*0.9</f>
        <v>0.441</v>
      </c>
      <c r="E101" s="104">
        <f t="shared" si="33"/>
        <v>0.441</v>
      </c>
      <c r="F101" s="104">
        <f t="shared" si="33"/>
        <v>0.441</v>
      </c>
      <c r="G101" s="104">
        <f t="shared" si="33"/>
        <v>0.441</v>
      </c>
      <c r="H101" s="104">
        <f t="shared" si="33"/>
        <v>0.441</v>
      </c>
    </row>
    <row r="102" spans="1:8" x14ac:dyDescent="0.2">
      <c r="C102" s="39" t="s">
        <v>335</v>
      </c>
      <c r="D102" s="104">
        <f t="shared" ref="D102:H102" si="34">D47*0.9</f>
        <v>0.46800000000000003</v>
      </c>
      <c r="E102" s="104">
        <f t="shared" si="34"/>
        <v>0.46800000000000003</v>
      </c>
      <c r="F102" s="104">
        <f t="shared" si="34"/>
        <v>0.46800000000000003</v>
      </c>
      <c r="G102" s="104">
        <f t="shared" si="34"/>
        <v>0.46800000000000003</v>
      </c>
      <c r="H102" s="104">
        <f t="shared" si="34"/>
        <v>0.46800000000000003</v>
      </c>
    </row>
    <row r="103" spans="1:8" x14ac:dyDescent="0.2">
      <c r="A103" s="39" t="s">
        <v>192</v>
      </c>
      <c r="B103" s="39" t="s">
        <v>84</v>
      </c>
      <c r="C103" s="39" t="s">
        <v>320</v>
      </c>
      <c r="D103" s="104">
        <f t="shared" ref="D103:H103" si="35">D48*0.9</f>
        <v>0.79200000000000004</v>
      </c>
      <c r="E103" s="104">
        <f t="shared" si="35"/>
        <v>0.79200000000000004</v>
      </c>
      <c r="F103" s="104">
        <f t="shared" si="35"/>
        <v>0.79200000000000004</v>
      </c>
      <c r="G103" s="104">
        <f t="shared" si="35"/>
        <v>0.79200000000000004</v>
      </c>
      <c r="H103" s="104">
        <f t="shared" si="35"/>
        <v>0.79200000000000004</v>
      </c>
    </row>
    <row r="104" spans="1:8" x14ac:dyDescent="0.2">
      <c r="C104" s="39" t="s">
        <v>336</v>
      </c>
      <c r="D104" s="104">
        <f t="shared" ref="D104:H104" si="36">D49*0.9</f>
        <v>0.70568181818181819</v>
      </c>
      <c r="E104" s="104">
        <f t="shared" si="36"/>
        <v>0.70568181818181819</v>
      </c>
      <c r="F104" s="104">
        <f t="shared" si="36"/>
        <v>0.70568181818181819</v>
      </c>
      <c r="G104" s="104">
        <f t="shared" si="36"/>
        <v>0.70568181818181819</v>
      </c>
      <c r="H104" s="104">
        <f t="shared" si="36"/>
        <v>0.70568181818181819</v>
      </c>
    </row>
    <row r="105" spans="1:8" x14ac:dyDescent="0.2">
      <c r="A105" s="39" t="s">
        <v>202</v>
      </c>
      <c r="B105" s="39" t="s">
        <v>84</v>
      </c>
      <c r="C105" s="39" t="s">
        <v>320</v>
      </c>
      <c r="D105" s="104">
        <f t="shared" ref="D105:H105" si="37">D50*0.9</f>
        <v>0.79534883720930238</v>
      </c>
      <c r="E105" s="104">
        <f t="shared" si="37"/>
        <v>0.79534883720930238</v>
      </c>
      <c r="F105" s="104">
        <f t="shared" si="37"/>
        <v>0.79534883720930238</v>
      </c>
      <c r="G105" s="104">
        <f t="shared" si="37"/>
        <v>0.79534883720930238</v>
      </c>
      <c r="H105" s="104">
        <f t="shared" si="37"/>
        <v>0.79534883720930238</v>
      </c>
    </row>
    <row r="106" spans="1:8" x14ac:dyDescent="0.2">
      <c r="C106" s="39" t="s">
        <v>336</v>
      </c>
      <c r="D106" s="104">
        <f t="shared" ref="D106:H106" si="38">D51*0.9</f>
        <v>0.77400000000000002</v>
      </c>
      <c r="E106" s="104">
        <f t="shared" si="38"/>
        <v>0.77400000000000002</v>
      </c>
      <c r="F106" s="104">
        <f t="shared" si="38"/>
        <v>0.77400000000000002</v>
      </c>
      <c r="G106" s="104">
        <f t="shared" si="38"/>
        <v>0.77400000000000002</v>
      </c>
      <c r="H106" s="104">
        <f t="shared" si="38"/>
        <v>0.77400000000000002</v>
      </c>
    </row>
    <row r="107" spans="1:8" x14ac:dyDescent="0.2">
      <c r="A107" s="39" t="s">
        <v>182</v>
      </c>
      <c r="B107" s="39" t="s">
        <v>96</v>
      </c>
      <c r="C107" s="39" t="s">
        <v>320</v>
      </c>
      <c r="D107" s="104">
        <f t="shared" ref="D107:H107" si="39">D52*0.9</f>
        <v>0.52200000000000002</v>
      </c>
      <c r="E107" s="104">
        <f t="shared" si="39"/>
        <v>0.52200000000000002</v>
      </c>
      <c r="F107" s="104">
        <f t="shared" si="39"/>
        <v>0</v>
      </c>
      <c r="G107" s="104">
        <f t="shared" si="39"/>
        <v>0</v>
      </c>
      <c r="H107" s="104">
        <f t="shared" si="39"/>
        <v>0</v>
      </c>
    </row>
    <row r="108" spans="1:8" x14ac:dyDescent="0.2">
      <c r="C108" s="39" t="s">
        <v>336</v>
      </c>
      <c r="D108" s="104">
        <f t="shared" ref="D108:H108" si="40">D53*0.9</f>
        <v>0.45900000000000002</v>
      </c>
      <c r="E108" s="104">
        <f t="shared" si="40"/>
        <v>0.45900000000000002</v>
      </c>
      <c r="F108" s="104">
        <f t="shared" si="40"/>
        <v>0</v>
      </c>
      <c r="G108" s="104">
        <f t="shared" si="40"/>
        <v>0</v>
      </c>
      <c r="H108" s="104">
        <f t="shared" si="40"/>
        <v>0</v>
      </c>
    </row>
    <row r="110" spans="1:8" s="107" customFormat="1" x14ac:dyDescent="0.2">
      <c r="A110" s="110" t="s">
        <v>334</v>
      </c>
      <c r="B110" s="111"/>
      <c r="C110" s="111"/>
    </row>
    <row r="111" spans="1:8" x14ac:dyDescent="0.2">
      <c r="A111" s="29" t="s">
        <v>163</v>
      </c>
      <c r="B111" s="29" t="s">
        <v>337</v>
      </c>
      <c r="C111" s="96" t="s">
        <v>9</v>
      </c>
      <c r="D111" s="29" t="s">
        <v>78</v>
      </c>
      <c r="E111" s="29" t="s">
        <v>74</v>
      </c>
      <c r="F111" s="29" t="s">
        <v>77</v>
      </c>
      <c r="G111" s="29" t="s">
        <v>75</v>
      </c>
      <c r="H111" s="29" t="s">
        <v>76</v>
      </c>
    </row>
    <row r="112" spans="1:8" x14ac:dyDescent="0.2">
      <c r="A112" s="39" t="s">
        <v>196</v>
      </c>
      <c r="B112" s="39" t="s">
        <v>84</v>
      </c>
      <c r="C112" s="39" t="s">
        <v>320</v>
      </c>
      <c r="D112" s="104">
        <f t="shared" ref="D112:H121" si="41">D2*1.05</f>
        <v>0</v>
      </c>
      <c r="E112" s="104">
        <f t="shared" si="41"/>
        <v>0</v>
      </c>
      <c r="F112" s="104">
        <f t="shared" si="41"/>
        <v>0.41447368421052638</v>
      </c>
      <c r="G112" s="104">
        <f t="shared" si="41"/>
        <v>0.41447368421052638</v>
      </c>
      <c r="H112" s="104">
        <f t="shared" si="41"/>
        <v>0.41447368421052638</v>
      </c>
    </row>
    <row r="113" spans="1:8" x14ac:dyDescent="0.2">
      <c r="C113" s="39" t="s">
        <v>336</v>
      </c>
      <c r="D113" s="104">
        <f t="shared" si="41"/>
        <v>0</v>
      </c>
      <c r="E113" s="104">
        <f t="shared" si="41"/>
        <v>0</v>
      </c>
      <c r="F113" s="104">
        <f t="shared" si="41"/>
        <v>0.32307692307692304</v>
      </c>
      <c r="G113" s="104">
        <f t="shared" si="41"/>
        <v>0.32307692307692304</v>
      </c>
      <c r="H113" s="104">
        <f t="shared" si="41"/>
        <v>0.32307692307692304</v>
      </c>
    </row>
    <row r="114" spans="1:8" x14ac:dyDescent="0.2">
      <c r="C114" s="39" t="s">
        <v>335</v>
      </c>
      <c r="D114" s="104">
        <f t="shared" si="41"/>
        <v>0</v>
      </c>
      <c r="E114" s="104">
        <f t="shared" si="41"/>
        <v>0</v>
      </c>
      <c r="F114" s="104">
        <f t="shared" si="41"/>
        <v>0.40432835820895546</v>
      </c>
      <c r="G114" s="104">
        <f t="shared" si="41"/>
        <v>0.40432835820895546</v>
      </c>
      <c r="H114" s="104">
        <f t="shared" si="41"/>
        <v>0.40432835820895546</v>
      </c>
    </row>
    <row r="115" spans="1:8" x14ac:dyDescent="0.2">
      <c r="A115" s="39" t="s">
        <v>193</v>
      </c>
      <c r="B115" s="39" t="s">
        <v>207</v>
      </c>
      <c r="C115" s="39" t="s">
        <v>320</v>
      </c>
      <c r="D115" s="104">
        <f t="shared" si="41"/>
        <v>0</v>
      </c>
      <c r="E115" s="104">
        <f t="shared" si="41"/>
        <v>0</v>
      </c>
      <c r="F115" s="104">
        <f t="shared" si="41"/>
        <v>0.35175000000000006</v>
      </c>
      <c r="G115" s="104">
        <f t="shared" si="41"/>
        <v>0.35175000000000006</v>
      </c>
      <c r="H115" s="104">
        <f t="shared" si="41"/>
        <v>0.35175000000000006</v>
      </c>
    </row>
    <row r="116" spans="1:8" x14ac:dyDescent="0.2">
      <c r="C116" s="39" t="s">
        <v>335</v>
      </c>
      <c r="D116" s="104">
        <f t="shared" si="41"/>
        <v>0</v>
      </c>
      <c r="E116" s="104">
        <f t="shared" si="41"/>
        <v>0</v>
      </c>
      <c r="F116" s="104">
        <f t="shared" si="41"/>
        <v>0.27268656716417916</v>
      </c>
      <c r="G116" s="104">
        <f t="shared" si="41"/>
        <v>0.27268656716417916</v>
      </c>
      <c r="H116" s="104">
        <f t="shared" si="41"/>
        <v>0</v>
      </c>
    </row>
    <row r="117" spans="1:8" x14ac:dyDescent="0.2">
      <c r="B117" s="39" t="s">
        <v>3</v>
      </c>
      <c r="C117" s="39" t="s">
        <v>320</v>
      </c>
      <c r="D117" s="104">
        <f t="shared" si="41"/>
        <v>0</v>
      </c>
      <c r="E117" s="104">
        <f t="shared" si="41"/>
        <v>0</v>
      </c>
      <c r="F117" s="104">
        <f t="shared" si="41"/>
        <v>0.35175000000000006</v>
      </c>
      <c r="G117" s="104">
        <f t="shared" si="41"/>
        <v>0.35175000000000006</v>
      </c>
      <c r="H117" s="104">
        <f t="shared" si="41"/>
        <v>0.35175000000000006</v>
      </c>
    </row>
    <row r="118" spans="1:8" x14ac:dyDescent="0.2">
      <c r="C118" s="39" t="s">
        <v>335</v>
      </c>
      <c r="D118" s="104">
        <f t="shared" si="41"/>
        <v>0</v>
      </c>
      <c r="E118" s="104">
        <f t="shared" si="41"/>
        <v>0</v>
      </c>
      <c r="F118" s="104">
        <f t="shared" si="41"/>
        <v>0.27268656716417916</v>
      </c>
      <c r="G118" s="104">
        <f t="shared" si="41"/>
        <v>0.27268656716417916</v>
      </c>
      <c r="H118" s="104">
        <f t="shared" si="41"/>
        <v>0</v>
      </c>
    </row>
    <row r="119" spans="1:8" x14ac:dyDescent="0.2">
      <c r="A119" s="39" t="s">
        <v>184</v>
      </c>
      <c r="B119" s="39" t="s">
        <v>207</v>
      </c>
      <c r="C119" s="39" t="s">
        <v>320</v>
      </c>
      <c r="D119" s="104">
        <f t="shared" si="41"/>
        <v>0</v>
      </c>
      <c r="E119" s="104">
        <f t="shared" si="41"/>
        <v>0</v>
      </c>
      <c r="F119" s="104">
        <f t="shared" si="41"/>
        <v>0.35175000000000006</v>
      </c>
      <c r="G119" s="104">
        <f t="shared" si="41"/>
        <v>0.35175000000000006</v>
      </c>
      <c r="H119" s="104">
        <f t="shared" si="41"/>
        <v>0.35175000000000006</v>
      </c>
    </row>
    <row r="120" spans="1:8" x14ac:dyDescent="0.2">
      <c r="C120" s="39" t="s">
        <v>335</v>
      </c>
      <c r="D120" s="104">
        <f t="shared" si="41"/>
        <v>0</v>
      </c>
      <c r="E120" s="104">
        <f t="shared" si="41"/>
        <v>0</v>
      </c>
      <c r="F120" s="104">
        <f t="shared" si="41"/>
        <v>0.27268656716417916</v>
      </c>
      <c r="G120" s="104">
        <f t="shared" si="41"/>
        <v>0.27268656716417916</v>
      </c>
      <c r="H120" s="104">
        <f t="shared" si="41"/>
        <v>0</v>
      </c>
    </row>
    <row r="121" spans="1:8" x14ac:dyDescent="0.2">
      <c r="B121" s="39" t="s">
        <v>3</v>
      </c>
      <c r="C121" s="39" t="s">
        <v>320</v>
      </c>
      <c r="D121" s="104">
        <f t="shared" si="41"/>
        <v>0</v>
      </c>
      <c r="E121" s="104">
        <f t="shared" si="41"/>
        <v>0</v>
      </c>
      <c r="F121" s="104">
        <f t="shared" si="41"/>
        <v>0.35175000000000006</v>
      </c>
      <c r="G121" s="104">
        <f t="shared" si="41"/>
        <v>0.35175000000000006</v>
      </c>
      <c r="H121" s="104">
        <f t="shared" si="41"/>
        <v>0.35175000000000006</v>
      </c>
    </row>
    <row r="122" spans="1:8" x14ac:dyDescent="0.2">
      <c r="C122" s="39" t="s">
        <v>335</v>
      </c>
      <c r="D122" s="104">
        <f t="shared" ref="D122:H122" si="42">D12*1.05</f>
        <v>0</v>
      </c>
      <c r="E122" s="104">
        <f t="shared" si="42"/>
        <v>0</v>
      </c>
      <c r="F122" s="104">
        <f t="shared" si="42"/>
        <v>0.27268656716417916</v>
      </c>
      <c r="G122" s="104">
        <f t="shared" si="42"/>
        <v>0.27268656716417916</v>
      </c>
      <c r="H122" s="104">
        <f t="shared" si="42"/>
        <v>0</v>
      </c>
    </row>
    <row r="123" spans="1:8" x14ac:dyDescent="0.2">
      <c r="A123" s="39" t="s">
        <v>204</v>
      </c>
      <c r="B123" s="39" t="s">
        <v>207</v>
      </c>
      <c r="C123" s="39" t="s">
        <v>320</v>
      </c>
      <c r="D123" s="104">
        <f t="shared" ref="D123:H125" si="43">D13*1.05</f>
        <v>0</v>
      </c>
      <c r="E123" s="104">
        <f t="shared" si="43"/>
        <v>0</v>
      </c>
      <c r="F123" s="104">
        <f t="shared" si="43"/>
        <v>0.35175000000000006</v>
      </c>
      <c r="G123" s="104">
        <f t="shared" si="43"/>
        <v>0.35175000000000006</v>
      </c>
      <c r="H123" s="104">
        <f t="shared" si="43"/>
        <v>0.35175000000000006</v>
      </c>
    </row>
    <row r="124" spans="1:8" x14ac:dyDescent="0.2">
      <c r="C124" s="39" t="s">
        <v>335</v>
      </c>
      <c r="D124" s="104">
        <f t="shared" si="43"/>
        <v>0</v>
      </c>
      <c r="E124" s="104">
        <f t="shared" si="43"/>
        <v>0</v>
      </c>
      <c r="F124" s="104">
        <f t="shared" si="43"/>
        <v>0.27268656716417916</v>
      </c>
      <c r="G124" s="104">
        <f t="shared" si="43"/>
        <v>0.27268656716417916</v>
      </c>
      <c r="H124" s="104">
        <f t="shared" si="43"/>
        <v>0</v>
      </c>
    </row>
    <row r="125" spans="1:8" x14ac:dyDescent="0.2">
      <c r="B125" s="39" t="s">
        <v>3</v>
      </c>
      <c r="C125" s="39" t="s">
        <v>320</v>
      </c>
      <c r="D125" s="104">
        <f t="shared" si="43"/>
        <v>0</v>
      </c>
      <c r="E125" s="104">
        <f t="shared" si="43"/>
        <v>0</v>
      </c>
      <c r="F125" s="104">
        <f t="shared" si="43"/>
        <v>0.35175000000000006</v>
      </c>
      <c r="G125" s="104">
        <f t="shared" si="43"/>
        <v>0.35175000000000006</v>
      </c>
      <c r="H125" s="104">
        <f t="shared" si="43"/>
        <v>0.35175000000000006</v>
      </c>
    </row>
    <row r="126" spans="1:8" x14ac:dyDescent="0.2">
      <c r="C126" s="39" t="s">
        <v>335</v>
      </c>
      <c r="D126" s="104">
        <f t="shared" ref="D126:H126" si="44">D16*1.05</f>
        <v>0</v>
      </c>
      <c r="E126" s="104">
        <f t="shared" si="44"/>
        <v>0</v>
      </c>
      <c r="F126" s="104">
        <f t="shared" si="44"/>
        <v>0.27268656716417916</v>
      </c>
      <c r="G126" s="104">
        <f t="shared" si="44"/>
        <v>0.27268656716417916</v>
      </c>
      <c r="H126" s="104">
        <f t="shared" si="44"/>
        <v>0</v>
      </c>
    </row>
    <row r="127" spans="1:8" x14ac:dyDescent="0.2">
      <c r="A127" s="39" t="s">
        <v>167</v>
      </c>
      <c r="B127" s="39" t="s">
        <v>207</v>
      </c>
      <c r="C127" s="39" t="s">
        <v>320</v>
      </c>
      <c r="D127" s="104">
        <f t="shared" ref="D127:H127" si="45">D17*1.05</f>
        <v>0</v>
      </c>
      <c r="E127" s="104">
        <f t="shared" si="45"/>
        <v>0</v>
      </c>
      <c r="F127" s="104">
        <f t="shared" si="45"/>
        <v>0.35175000000000006</v>
      </c>
      <c r="G127" s="104">
        <f t="shared" si="45"/>
        <v>0.35175000000000006</v>
      </c>
      <c r="H127" s="104">
        <f t="shared" si="45"/>
        <v>0.35175000000000006</v>
      </c>
    </row>
    <row r="128" spans="1:8" x14ac:dyDescent="0.2">
      <c r="C128" s="39" t="s">
        <v>335</v>
      </c>
      <c r="D128" s="104">
        <f t="shared" ref="D128:H128" si="46">D18*1.05</f>
        <v>0</v>
      </c>
      <c r="E128" s="104">
        <f t="shared" si="46"/>
        <v>0</v>
      </c>
      <c r="F128" s="104">
        <f t="shared" si="46"/>
        <v>0.73499999999999999</v>
      </c>
      <c r="G128" s="104">
        <f t="shared" si="46"/>
        <v>0.65100000000000002</v>
      </c>
      <c r="H128" s="104">
        <f t="shared" si="46"/>
        <v>0.65100000000000002</v>
      </c>
    </row>
    <row r="129" spans="1:8" x14ac:dyDescent="0.2">
      <c r="B129" s="39" t="s">
        <v>3</v>
      </c>
      <c r="C129" s="39" t="s">
        <v>320</v>
      </c>
      <c r="D129" s="104">
        <f t="shared" ref="D129:H129" si="47">D19*1.05</f>
        <v>0</v>
      </c>
      <c r="E129" s="104">
        <f t="shared" si="47"/>
        <v>0</v>
      </c>
      <c r="F129" s="104">
        <f t="shared" si="47"/>
        <v>0.35175000000000006</v>
      </c>
      <c r="G129" s="104">
        <f t="shared" si="47"/>
        <v>0.35175000000000006</v>
      </c>
      <c r="H129" s="104">
        <f t="shared" si="47"/>
        <v>0.35175000000000006</v>
      </c>
    </row>
    <row r="130" spans="1:8" x14ac:dyDescent="0.2">
      <c r="C130" s="39" t="s">
        <v>335</v>
      </c>
      <c r="D130" s="104">
        <f t="shared" ref="D130:H130" si="48">D20*1.05</f>
        <v>0</v>
      </c>
      <c r="E130" s="104">
        <f t="shared" si="48"/>
        <v>0</v>
      </c>
      <c r="F130" s="104">
        <f t="shared" si="48"/>
        <v>0.88200000000000001</v>
      </c>
      <c r="G130" s="104">
        <f t="shared" si="48"/>
        <v>0.65100000000000002</v>
      </c>
      <c r="H130" s="104">
        <f t="shared" si="48"/>
        <v>0.65100000000000002</v>
      </c>
    </row>
    <row r="131" spans="1:8" x14ac:dyDescent="0.2">
      <c r="A131" s="39" t="s">
        <v>173</v>
      </c>
      <c r="B131" s="39" t="s">
        <v>92</v>
      </c>
      <c r="C131" s="39" t="s">
        <v>320</v>
      </c>
      <c r="D131" s="104">
        <f t="shared" ref="D131:H131" si="49">D21*1.05</f>
        <v>0.29673913043478262</v>
      </c>
      <c r="E131" s="104">
        <f t="shared" si="49"/>
        <v>0</v>
      </c>
      <c r="F131" s="104">
        <f t="shared" si="49"/>
        <v>0</v>
      </c>
      <c r="G131" s="104">
        <f t="shared" si="49"/>
        <v>0</v>
      </c>
      <c r="H131" s="104">
        <f t="shared" si="49"/>
        <v>0</v>
      </c>
    </row>
    <row r="132" spans="1:8" x14ac:dyDescent="0.2">
      <c r="C132" s="39" t="s">
        <v>336</v>
      </c>
      <c r="D132" s="104">
        <f t="shared" ref="D132:H132" si="50">D22*1.05</f>
        <v>0.48300000000000004</v>
      </c>
      <c r="E132" s="104">
        <f t="shared" si="50"/>
        <v>0</v>
      </c>
      <c r="F132" s="104">
        <f t="shared" si="50"/>
        <v>0</v>
      </c>
      <c r="G132" s="104">
        <f t="shared" si="50"/>
        <v>0</v>
      </c>
      <c r="H132" s="104">
        <f t="shared" si="50"/>
        <v>0</v>
      </c>
    </row>
    <row r="133" spans="1:8" x14ac:dyDescent="0.2">
      <c r="A133" s="39" t="s">
        <v>171</v>
      </c>
      <c r="B133" s="39" t="s">
        <v>92</v>
      </c>
      <c r="C133" s="39" t="s">
        <v>320</v>
      </c>
      <c r="D133" s="104">
        <f t="shared" ref="D133:H133" si="51">D23*1.05</f>
        <v>0.29673913043478262</v>
      </c>
      <c r="E133" s="104">
        <f t="shared" si="51"/>
        <v>0</v>
      </c>
      <c r="F133" s="104">
        <f t="shared" si="51"/>
        <v>0</v>
      </c>
      <c r="G133" s="104">
        <f t="shared" si="51"/>
        <v>0</v>
      </c>
      <c r="H133" s="104">
        <f t="shared" si="51"/>
        <v>0</v>
      </c>
    </row>
    <row r="134" spans="1:8" x14ac:dyDescent="0.2">
      <c r="C134" s="39" t="s">
        <v>336</v>
      </c>
      <c r="D134" s="104">
        <f t="shared" ref="D134:H134" si="52">D24*1.05</f>
        <v>0.48300000000000004</v>
      </c>
      <c r="E134" s="104">
        <f t="shared" si="52"/>
        <v>0</v>
      </c>
      <c r="F134" s="104">
        <f t="shared" si="52"/>
        <v>0</v>
      </c>
      <c r="G134" s="104">
        <f t="shared" si="52"/>
        <v>0</v>
      </c>
      <c r="H134" s="104">
        <f t="shared" si="52"/>
        <v>0</v>
      </c>
    </row>
    <row r="135" spans="1:8" x14ac:dyDescent="0.2">
      <c r="A135" s="39" t="s">
        <v>172</v>
      </c>
      <c r="B135" s="39" t="s">
        <v>92</v>
      </c>
      <c r="C135" s="39" t="s">
        <v>320</v>
      </c>
      <c r="D135" s="104">
        <f t="shared" ref="D135:H135" si="53">D25*1.05</f>
        <v>0.29673913043478262</v>
      </c>
      <c r="E135" s="104">
        <f t="shared" si="53"/>
        <v>0</v>
      </c>
      <c r="F135" s="104">
        <f t="shared" si="53"/>
        <v>0</v>
      </c>
      <c r="G135" s="104">
        <f t="shared" si="53"/>
        <v>0</v>
      </c>
      <c r="H135" s="104">
        <f t="shared" si="53"/>
        <v>0</v>
      </c>
    </row>
    <row r="136" spans="1:8" x14ac:dyDescent="0.2">
      <c r="C136" s="39" t="s">
        <v>336</v>
      </c>
      <c r="D136" s="104">
        <f t="shared" ref="D136:H136" si="54">D26*1.05</f>
        <v>0.48300000000000004</v>
      </c>
      <c r="E136" s="104">
        <f t="shared" si="54"/>
        <v>0</v>
      </c>
      <c r="F136" s="104">
        <f t="shared" si="54"/>
        <v>0</v>
      </c>
      <c r="G136" s="104">
        <f t="shared" si="54"/>
        <v>0</v>
      </c>
      <c r="H136" s="104">
        <f t="shared" si="54"/>
        <v>0</v>
      </c>
    </row>
    <row r="137" spans="1:8" x14ac:dyDescent="0.2">
      <c r="A137" s="39" t="s">
        <v>200</v>
      </c>
      <c r="B137" s="39" t="s">
        <v>84</v>
      </c>
      <c r="C137" s="39" t="s">
        <v>320</v>
      </c>
      <c r="D137" s="104">
        <f t="shared" ref="D137:H137" si="55">D27*1.05</f>
        <v>1.05</v>
      </c>
      <c r="E137" s="104">
        <f t="shared" si="55"/>
        <v>1.05</v>
      </c>
      <c r="F137" s="104">
        <f t="shared" si="55"/>
        <v>1.05</v>
      </c>
      <c r="G137" s="104">
        <f t="shared" si="55"/>
        <v>1.05</v>
      </c>
      <c r="H137" s="104">
        <f t="shared" si="55"/>
        <v>1.05</v>
      </c>
    </row>
    <row r="138" spans="1:8" x14ac:dyDescent="0.2">
      <c r="C138" s="39" t="s">
        <v>336</v>
      </c>
      <c r="D138" s="104">
        <f t="shared" ref="D138:H138" si="56">D28*1.05</f>
        <v>0</v>
      </c>
      <c r="E138" s="104">
        <f t="shared" si="56"/>
        <v>0</v>
      </c>
      <c r="F138" s="104">
        <f t="shared" si="56"/>
        <v>0</v>
      </c>
      <c r="G138" s="104">
        <f t="shared" si="56"/>
        <v>0</v>
      </c>
      <c r="H138" s="104">
        <f t="shared" si="56"/>
        <v>0</v>
      </c>
    </row>
    <row r="139" spans="1:8" x14ac:dyDescent="0.2">
      <c r="C139" s="39" t="s">
        <v>335</v>
      </c>
      <c r="D139" s="104">
        <f t="shared" ref="D139:H139" si="57">D29*1.05</f>
        <v>0</v>
      </c>
      <c r="E139" s="104">
        <f t="shared" si="57"/>
        <v>0</v>
      </c>
      <c r="F139" s="104">
        <f t="shared" si="57"/>
        <v>0</v>
      </c>
      <c r="G139" s="104">
        <f t="shared" si="57"/>
        <v>0</v>
      </c>
      <c r="H139" s="104">
        <f t="shared" si="57"/>
        <v>0</v>
      </c>
    </row>
    <row r="140" spans="1:8" x14ac:dyDescent="0.2">
      <c r="A140" s="39" t="s">
        <v>201</v>
      </c>
      <c r="B140" s="39" t="s">
        <v>84</v>
      </c>
      <c r="C140" s="39" t="s">
        <v>320</v>
      </c>
      <c r="D140" s="104">
        <f t="shared" ref="D140:H140" si="58">D30*1.05</f>
        <v>1.05</v>
      </c>
      <c r="E140" s="104">
        <f t="shared" si="58"/>
        <v>1.05</v>
      </c>
      <c r="F140" s="104">
        <f t="shared" si="58"/>
        <v>1.05</v>
      </c>
      <c r="G140" s="104">
        <f t="shared" si="58"/>
        <v>1.05</v>
      </c>
      <c r="H140" s="104">
        <f t="shared" si="58"/>
        <v>1.05</v>
      </c>
    </row>
    <row r="141" spans="1:8" x14ac:dyDescent="0.2">
      <c r="C141" s="39" t="s">
        <v>336</v>
      </c>
      <c r="D141" s="104">
        <f t="shared" ref="D141:H141" si="59">D31*1.05</f>
        <v>0</v>
      </c>
      <c r="E141" s="104">
        <f t="shared" si="59"/>
        <v>0</v>
      </c>
      <c r="F141" s="104">
        <f t="shared" si="59"/>
        <v>0</v>
      </c>
      <c r="G141" s="104">
        <f t="shared" si="59"/>
        <v>0</v>
      </c>
      <c r="H141" s="104">
        <f t="shared" si="59"/>
        <v>0</v>
      </c>
    </row>
    <row r="142" spans="1:8" x14ac:dyDescent="0.2">
      <c r="C142" s="39" t="s">
        <v>335</v>
      </c>
      <c r="D142" s="104">
        <f t="shared" ref="D142:H142" si="60">D32*1.05</f>
        <v>0</v>
      </c>
      <c r="E142" s="104">
        <f t="shared" si="60"/>
        <v>0</v>
      </c>
      <c r="F142" s="104">
        <f t="shared" si="60"/>
        <v>0</v>
      </c>
      <c r="G142" s="104">
        <f t="shared" si="60"/>
        <v>0</v>
      </c>
      <c r="H142" s="104">
        <f t="shared" si="60"/>
        <v>0</v>
      </c>
    </row>
    <row r="143" spans="1:8" x14ac:dyDescent="0.2">
      <c r="A143" s="39" t="s">
        <v>199</v>
      </c>
      <c r="B143" s="39" t="s">
        <v>84</v>
      </c>
      <c r="C143" s="39" t="s">
        <v>320</v>
      </c>
      <c r="D143" s="104">
        <f t="shared" ref="D143:H143" si="61">D33*1.05</f>
        <v>1.05</v>
      </c>
      <c r="E143" s="104">
        <f t="shared" si="61"/>
        <v>1.05</v>
      </c>
      <c r="F143" s="104">
        <f t="shared" si="61"/>
        <v>1.05</v>
      </c>
      <c r="G143" s="104">
        <f t="shared" si="61"/>
        <v>1.05</v>
      </c>
      <c r="H143" s="104">
        <f t="shared" si="61"/>
        <v>1.05</v>
      </c>
    </row>
    <row r="144" spans="1:8" x14ac:dyDescent="0.2">
      <c r="C144" s="39" t="s">
        <v>336</v>
      </c>
      <c r="D144" s="104">
        <f t="shared" ref="D144:H144" si="62">D34*1.05</f>
        <v>0</v>
      </c>
      <c r="E144" s="104">
        <f t="shared" si="62"/>
        <v>0</v>
      </c>
      <c r="F144" s="104">
        <f t="shared" si="62"/>
        <v>0</v>
      </c>
      <c r="G144" s="104">
        <f t="shared" si="62"/>
        <v>0</v>
      </c>
      <c r="H144" s="104">
        <f t="shared" si="62"/>
        <v>0</v>
      </c>
    </row>
    <row r="145" spans="1:8" x14ac:dyDescent="0.2">
      <c r="C145" s="39" t="s">
        <v>335</v>
      </c>
      <c r="D145" s="104">
        <f t="shared" ref="D145:H145" si="63">D35*1.05</f>
        <v>0</v>
      </c>
      <c r="E145" s="104">
        <f t="shared" si="63"/>
        <v>0</v>
      </c>
      <c r="F145" s="104">
        <f t="shared" si="63"/>
        <v>0</v>
      </c>
      <c r="G145" s="104">
        <f t="shared" si="63"/>
        <v>0</v>
      </c>
      <c r="H145" s="104">
        <f t="shared" si="63"/>
        <v>0</v>
      </c>
    </row>
    <row r="146" spans="1:8" x14ac:dyDescent="0.2">
      <c r="A146" s="39" t="s">
        <v>198</v>
      </c>
      <c r="B146" s="39" t="s">
        <v>84</v>
      </c>
      <c r="C146" s="39" t="s">
        <v>320</v>
      </c>
      <c r="D146" s="104">
        <f t="shared" ref="D146:H146" si="64">D36*1.05</f>
        <v>1.05</v>
      </c>
      <c r="E146" s="104">
        <f t="shared" si="64"/>
        <v>1.05</v>
      </c>
      <c r="F146" s="104">
        <f t="shared" si="64"/>
        <v>1.05</v>
      </c>
      <c r="G146" s="104">
        <f t="shared" si="64"/>
        <v>1.05</v>
      </c>
      <c r="H146" s="104">
        <f t="shared" si="64"/>
        <v>1.05</v>
      </c>
    </row>
    <row r="147" spans="1:8" x14ac:dyDescent="0.2">
      <c r="C147" s="39" t="s">
        <v>336</v>
      </c>
      <c r="D147" s="104">
        <f t="shared" ref="D147:H147" si="65">D37*1.05</f>
        <v>0</v>
      </c>
      <c r="E147" s="104">
        <f t="shared" si="65"/>
        <v>0</v>
      </c>
      <c r="F147" s="104">
        <f t="shared" si="65"/>
        <v>0</v>
      </c>
      <c r="G147" s="104">
        <f t="shared" si="65"/>
        <v>0</v>
      </c>
      <c r="H147" s="104">
        <f t="shared" si="65"/>
        <v>0</v>
      </c>
    </row>
    <row r="148" spans="1:8" x14ac:dyDescent="0.2">
      <c r="C148" s="39" t="s">
        <v>335</v>
      </c>
      <c r="D148" s="104">
        <f t="shared" ref="D148:H148" si="66">D38*1.05</f>
        <v>0</v>
      </c>
      <c r="E148" s="104">
        <f t="shared" si="66"/>
        <v>0</v>
      </c>
      <c r="F148" s="104">
        <f t="shared" si="66"/>
        <v>0</v>
      </c>
      <c r="G148" s="104">
        <f t="shared" si="66"/>
        <v>0</v>
      </c>
      <c r="H148" s="104">
        <f t="shared" si="66"/>
        <v>0</v>
      </c>
    </row>
    <row r="149" spans="1:8" x14ac:dyDescent="0.2">
      <c r="A149" s="39" t="s">
        <v>197</v>
      </c>
      <c r="B149" s="39" t="s">
        <v>84</v>
      </c>
      <c r="C149" s="39" t="s">
        <v>320</v>
      </c>
      <c r="D149" s="104">
        <f t="shared" ref="D149:H149" si="67">D39*1.05</f>
        <v>1.05</v>
      </c>
      <c r="E149" s="104">
        <f t="shared" si="67"/>
        <v>1.05</v>
      </c>
      <c r="F149" s="104">
        <f t="shared" si="67"/>
        <v>1.05</v>
      </c>
      <c r="G149" s="104">
        <f t="shared" si="67"/>
        <v>1.05</v>
      </c>
      <c r="H149" s="104">
        <f t="shared" si="67"/>
        <v>1.05</v>
      </c>
    </row>
    <row r="150" spans="1:8" x14ac:dyDescent="0.2">
      <c r="C150" s="39" t="s">
        <v>336</v>
      </c>
      <c r="D150" s="104">
        <f t="shared" ref="D150:H150" si="68">D40*1.05</f>
        <v>0</v>
      </c>
      <c r="E150" s="104">
        <f t="shared" si="68"/>
        <v>0</v>
      </c>
      <c r="F150" s="104">
        <f t="shared" si="68"/>
        <v>0</v>
      </c>
      <c r="G150" s="104">
        <f t="shared" si="68"/>
        <v>0</v>
      </c>
      <c r="H150" s="104">
        <f t="shared" si="68"/>
        <v>0</v>
      </c>
    </row>
    <row r="151" spans="1:8" x14ac:dyDescent="0.2">
      <c r="C151" s="39" t="s">
        <v>335</v>
      </c>
      <c r="D151" s="104">
        <f t="shared" ref="D151:H151" si="69">D41*1.05</f>
        <v>0</v>
      </c>
      <c r="E151" s="104">
        <f t="shared" si="69"/>
        <v>0</v>
      </c>
      <c r="F151" s="104">
        <f t="shared" si="69"/>
        <v>0</v>
      </c>
      <c r="G151" s="104">
        <f t="shared" si="69"/>
        <v>0</v>
      </c>
      <c r="H151" s="104">
        <f t="shared" si="69"/>
        <v>0</v>
      </c>
    </row>
    <row r="152" spans="1:8" x14ac:dyDescent="0.2">
      <c r="A152" s="39" t="s">
        <v>203</v>
      </c>
      <c r="B152" s="39" t="s">
        <v>84</v>
      </c>
      <c r="C152" s="39" t="s">
        <v>320</v>
      </c>
      <c r="D152" s="104">
        <f t="shared" ref="D152:H152" si="70">D42*1.05</f>
        <v>0.315</v>
      </c>
      <c r="E152" s="104">
        <f t="shared" si="70"/>
        <v>0.315</v>
      </c>
      <c r="F152" s="104">
        <f t="shared" si="70"/>
        <v>0.315</v>
      </c>
      <c r="G152" s="104">
        <f t="shared" si="70"/>
        <v>0.315</v>
      </c>
      <c r="H152" s="104">
        <f t="shared" si="70"/>
        <v>0.315</v>
      </c>
    </row>
    <row r="153" spans="1:8" x14ac:dyDescent="0.2">
      <c r="C153" s="39" t="s">
        <v>336</v>
      </c>
      <c r="D153" s="104">
        <f t="shared" ref="D153:H153" si="71">D43*1.05</f>
        <v>0.52500000000000002</v>
      </c>
      <c r="E153" s="104">
        <f t="shared" si="71"/>
        <v>0.52500000000000002</v>
      </c>
      <c r="F153" s="104">
        <f t="shared" si="71"/>
        <v>0.52500000000000002</v>
      </c>
      <c r="G153" s="104">
        <f t="shared" si="71"/>
        <v>0.52500000000000002</v>
      </c>
      <c r="H153" s="104">
        <f t="shared" si="71"/>
        <v>0.52500000000000002</v>
      </c>
    </row>
    <row r="154" spans="1:8" x14ac:dyDescent="0.2">
      <c r="C154" s="39" t="s">
        <v>335</v>
      </c>
      <c r="D154" s="104">
        <f t="shared" ref="D154:H154" si="72">D44*1.05</f>
        <v>0.68250000000000011</v>
      </c>
      <c r="E154" s="104">
        <f t="shared" si="72"/>
        <v>0.68250000000000011</v>
      </c>
      <c r="F154" s="104">
        <f t="shared" si="72"/>
        <v>0.68250000000000011</v>
      </c>
      <c r="G154" s="104">
        <f t="shared" si="72"/>
        <v>0.68250000000000011</v>
      </c>
      <c r="H154" s="104">
        <f t="shared" si="72"/>
        <v>0.68250000000000011</v>
      </c>
    </row>
    <row r="155" spans="1:8" x14ac:dyDescent="0.2">
      <c r="B155" s="39" t="s">
        <v>102</v>
      </c>
      <c r="C155" s="39" t="s">
        <v>320</v>
      </c>
      <c r="D155" s="104">
        <f t="shared" ref="D155:H155" si="73">D45*1.05</f>
        <v>0.315</v>
      </c>
      <c r="E155" s="104">
        <f t="shared" si="73"/>
        <v>0.315</v>
      </c>
      <c r="F155" s="104">
        <f t="shared" si="73"/>
        <v>0.315</v>
      </c>
      <c r="G155" s="104">
        <f t="shared" si="73"/>
        <v>0.315</v>
      </c>
      <c r="H155" s="104">
        <f t="shared" si="73"/>
        <v>0.315</v>
      </c>
    </row>
    <row r="156" spans="1:8" x14ac:dyDescent="0.2">
      <c r="C156" s="39" t="s">
        <v>336</v>
      </c>
      <c r="D156" s="104">
        <f t="shared" ref="D156:H156" si="74">D46*1.05</f>
        <v>0.51449999999999996</v>
      </c>
      <c r="E156" s="104">
        <f t="shared" si="74"/>
        <v>0.51449999999999996</v>
      </c>
      <c r="F156" s="104">
        <f t="shared" si="74"/>
        <v>0.51449999999999996</v>
      </c>
      <c r="G156" s="104">
        <f t="shared" si="74"/>
        <v>0.51449999999999996</v>
      </c>
      <c r="H156" s="104">
        <f t="shared" si="74"/>
        <v>0.51449999999999996</v>
      </c>
    </row>
    <row r="157" spans="1:8" x14ac:dyDescent="0.2">
      <c r="C157" s="39" t="s">
        <v>335</v>
      </c>
      <c r="D157" s="104">
        <f t="shared" ref="D157:H157" si="75">D47*1.05</f>
        <v>0.54600000000000004</v>
      </c>
      <c r="E157" s="104">
        <f t="shared" si="75"/>
        <v>0.54600000000000004</v>
      </c>
      <c r="F157" s="104">
        <f t="shared" si="75"/>
        <v>0.54600000000000004</v>
      </c>
      <c r="G157" s="104">
        <f t="shared" si="75"/>
        <v>0.54600000000000004</v>
      </c>
      <c r="H157" s="104">
        <f t="shared" si="75"/>
        <v>0.54600000000000004</v>
      </c>
    </row>
    <row r="158" spans="1:8" x14ac:dyDescent="0.2">
      <c r="A158" s="39" t="s">
        <v>192</v>
      </c>
      <c r="B158" s="39" t="s">
        <v>84</v>
      </c>
      <c r="C158" s="39" t="s">
        <v>320</v>
      </c>
      <c r="D158" s="104">
        <f t="shared" ref="D158:H158" si="76">D48*1.05</f>
        <v>0.92400000000000004</v>
      </c>
      <c r="E158" s="104">
        <f t="shared" si="76"/>
        <v>0.92400000000000004</v>
      </c>
      <c r="F158" s="104">
        <f t="shared" si="76"/>
        <v>0.92400000000000004</v>
      </c>
      <c r="G158" s="104">
        <f t="shared" si="76"/>
        <v>0.92400000000000004</v>
      </c>
      <c r="H158" s="104">
        <f t="shared" si="76"/>
        <v>0.92400000000000004</v>
      </c>
    </row>
    <row r="159" spans="1:8" x14ac:dyDescent="0.2">
      <c r="C159" s="39" t="s">
        <v>336</v>
      </c>
      <c r="D159" s="104">
        <f t="shared" ref="D159:H159" si="77">D49*1.05</f>
        <v>0.8232954545454545</v>
      </c>
      <c r="E159" s="104">
        <f t="shared" si="77"/>
        <v>0.8232954545454545</v>
      </c>
      <c r="F159" s="104">
        <f t="shared" si="77"/>
        <v>0.8232954545454545</v>
      </c>
      <c r="G159" s="104">
        <f t="shared" si="77"/>
        <v>0.8232954545454545</v>
      </c>
      <c r="H159" s="104">
        <f t="shared" si="77"/>
        <v>0.8232954545454545</v>
      </c>
    </row>
    <row r="160" spans="1:8" x14ac:dyDescent="0.2">
      <c r="A160" s="39" t="s">
        <v>202</v>
      </c>
      <c r="B160" s="39" t="s">
        <v>84</v>
      </c>
      <c r="C160" s="39" t="s">
        <v>320</v>
      </c>
      <c r="D160" s="104">
        <f t="shared" ref="D160:H160" si="78">D50*1.05</f>
        <v>0.9279069767441861</v>
      </c>
      <c r="E160" s="104">
        <f t="shared" si="78"/>
        <v>0.9279069767441861</v>
      </c>
      <c r="F160" s="104">
        <f t="shared" si="78"/>
        <v>0.9279069767441861</v>
      </c>
      <c r="G160" s="104">
        <f t="shared" si="78"/>
        <v>0.9279069767441861</v>
      </c>
      <c r="H160" s="104">
        <f t="shared" si="78"/>
        <v>0.9279069767441861</v>
      </c>
    </row>
    <row r="161" spans="1:8" x14ac:dyDescent="0.2">
      <c r="C161" s="39" t="s">
        <v>336</v>
      </c>
      <c r="D161" s="104">
        <f t="shared" ref="D161:H161" si="79">D51*1.05</f>
        <v>0.90300000000000002</v>
      </c>
      <c r="E161" s="104">
        <f t="shared" si="79"/>
        <v>0.90300000000000002</v>
      </c>
      <c r="F161" s="104">
        <f t="shared" si="79"/>
        <v>0.90300000000000002</v>
      </c>
      <c r="G161" s="104">
        <f t="shared" si="79"/>
        <v>0.90300000000000002</v>
      </c>
      <c r="H161" s="104">
        <f t="shared" si="79"/>
        <v>0.90300000000000002</v>
      </c>
    </row>
    <row r="162" spans="1:8" x14ac:dyDescent="0.2">
      <c r="A162" s="39" t="s">
        <v>182</v>
      </c>
      <c r="B162" s="39" t="s">
        <v>96</v>
      </c>
      <c r="C162" s="39" t="s">
        <v>320</v>
      </c>
      <c r="D162" s="104">
        <f t="shared" ref="D162:H162" si="80">D52*1.05</f>
        <v>0.60899999999999999</v>
      </c>
      <c r="E162" s="104">
        <f t="shared" si="80"/>
        <v>0.60899999999999999</v>
      </c>
      <c r="F162" s="104">
        <f t="shared" si="80"/>
        <v>0</v>
      </c>
      <c r="G162" s="104">
        <f t="shared" si="80"/>
        <v>0</v>
      </c>
      <c r="H162" s="104">
        <f t="shared" si="80"/>
        <v>0</v>
      </c>
    </row>
    <row r="163" spans="1:8" x14ac:dyDescent="0.2">
      <c r="C163" s="39" t="s">
        <v>336</v>
      </c>
      <c r="D163" s="104">
        <f t="shared" ref="D163:H163" si="81">D53*1.05</f>
        <v>0.53550000000000009</v>
      </c>
      <c r="E163" s="104">
        <f t="shared" si="81"/>
        <v>0.53550000000000009</v>
      </c>
      <c r="F163" s="104">
        <f t="shared" si="81"/>
        <v>0</v>
      </c>
      <c r="G163" s="104">
        <f t="shared" si="81"/>
        <v>0</v>
      </c>
      <c r="H163" s="104">
        <f t="shared" si="81"/>
        <v>0</v>
      </c>
    </row>
  </sheetData>
  <sheetProtection algorithmName="SHA-512" hashValue="IKl8VzVZpUcvahuNXgeSyZDMedt3S5hwvb+wZsUYzwGItB5YKKivCaCwg6TQpIakRDpOq+T6H/tcgYlaRZXfMQ==" saltValue="rw+xUHSlYbbwOKqmjqWi6w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D72:H108 D127:H163 D57:H67 D112:H122 D123:H126 D68:H71" unlockedFormula="1"/>
  </ignoredError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7109375" defaultRowHeight="12.75" x14ac:dyDescent="0.2"/>
  <cols>
    <col min="1" max="1" width="28" style="27" customWidth="1"/>
    <col min="2" max="2" width="27.42578125" style="27" customWidth="1"/>
    <col min="3" max="3" width="23.7109375" style="27" customWidth="1"/>
    <col min="4" max="7" width="17.28515625" style="27" customWidth="1"/>
    <col min="8" max="16384" width="12.7109375" style="27"/>
  </cols>
  <sheetData>
    <row r="1" spans="1:8" x14ac:dyDescent="0.2">
      <c r="A1" s="41" t="s">
        <v>163</v>
      </c>
      <c r="B1" s="41" t="s">
        <v>337</v>
      </c>
      <c r="C1" s="41"/>
      <c r="D1" s="29" t="s">
        <v>113</v>
      </c>
      <c r="E1" s="29" t="s">
        <v>114</v>
      </c>
      <c r="F1" s="29" t="s">
        <v>115</v>
      </c>
      <c r="G1" s="29" t="s">
        <v>116</v>
      </c>
      <c r="H1" s="29"/>
    </row>
    <row r="2" spans="1:8" x14ac:dyDescent="0.2">
      <c r="A2" s="31" t="s">
        <v>166</v>
      </c>
      <c r="B2" s="27" t="s">
        <v>86</v>
      </c>
      <c r="C2" s="31" t="s">
        <v>320</v>
      </c>
      <c r="D2" s="104">
        <v>1</v>
      </c>
      <c r="E2" s="104">
        <v>1</v>
      </c>
      <c r="F2" s="104">
        <v>1</v>
      </c>
      <c r="G2" s="104">
        <v>1</v>
      </c>
      <c r="H2" s="72"/>
    </row>
    <row r="3" spans="1:8" x14ac:dyDescent="0.2">
      <c r="C3" s="27" t="s">
        <v>336</v>
      </c>
      <c r="D3" s="104">
        <v>0.2</v>
      </c>
      <c r="E3" s="104">
        <v>0.2</v>
      </c>
      <c r="F3" s="104">
        <v>0.2</v>
      </c>
      <c r="G3" s="104">
        <v>0.2</v>
      </c>
      <c r="H3" s="31"/>
    </row>
    <row r="4" spans="1:8" x14ac:dyDescent="0.2">
      <c r="A4" s="31" t="s">
        <v>189</v>
      </c>
      <c r="B4" s="27" t="s">
        <v>86</v>
      </c>
      <c r="C4" s="31" t="s">
        <v>320</v>
      </c>
      <c r="D4" s="104">
        <v>1</v>
      </c>
      <c r="E4" s="104">
        <v>1</v>
      </c>
      <c r="F4" s="104">
        <v>1</v>
      </c>
      <c r="G4" s="104">
        <v>1</v>
      </c>
      <c r="H4" s="31"/>
    </row>
    <row r="5" spans="1:8" x14ac:dyDescent="0.2">
      <c r="C5" s="27" t="s">
        <v>336</v>
      </c>
      <c r="D5" s="104">
        <v>0.59</v>
      </c>
      <c r="E5" s="104">
        <v>0.59</v>
      </c>
      <c r="F5" s="104">
        <v>0.59</v>
      </c>
      <c r="G5" s="104">
        <v>0.59</v>
      </c>
      <c r="H5" s="72"/>
    </row>
    <row r="6" spans="1:8" x14ac:dyDescent="0.2">
      <c r="A6" s="31" t="s">
        <v>188</v>
      </c>
      <c r="B6" s="27" t="s">
        <v>86</v>
      </c>
      <c r="C6" s="31" t="s">
        <v>320</v>
      </c>
      <c r="D6" s="104">
        <v>1</v>
      </c>
      <c r="E6" s="104">
        <v>1</v>
      </c>
      <c r="F6" s="104">
        <v>1</v>
      </c>
      <c r="G6" s="104">
        <v>1</v>
      </c>
      <c r="H6" s="72"/>
    </row>
    <row r="7" spans="1:8" x14ac:dyDescent="0.2">
      <c r="C7" s="27" t="s">
        <v>336</v>
      </c>
      <c r="D7" s="104">
        <v>0.6</v>
      </c>
      <c r="E7" s="104">
        <v>0.6</v>
      </c>
      <c r="F7" s="104">
        <v>0.6</v>
      </c>
      <c r="G7" s="104">
        <v>0.6</v>
      </c>
      <c r="H7" s="31"/>
    </row>
    <row r="9" spans="1:8" s="106" customFormat="1" x14ac:dyDescent="0.2">
      <c r="A9" s="106" t="s">
        <v>327</v>
      </c>
    </row>
    <row r="10" spans="1:8" x14ac:dyDescent="0.2">
      <c r="A10" s="41" t="s">
        <v>163</v>
      </c>
      <c r="B10" s="41" t="s">
        <v>337</v>
      </c>
      <c r="C10" s="41"/>
      <c r="D10" s="29" t="s">
        <v>113</v>
      </c>
      <c r="E10" s="29" t="s">
        <v>114</v>
      </c>
      <c r="F10" s="29" t="s">
        <v>115</v>
      </c>
      <c r="G10" s="29" t="s">
        <v>116</v>
      </c>
    </row>
    <row r="11" spans="1:8" x14ac:dyDescent="0.2">
      <c r="A11" s="31" t="s">
        <v>166</v>
      </c>
      <c r="B11" s="27" t="s">
        <v>86</v>
      </c>
      <c r="C11" s="31" t="s">
        <v>320</v>
      </c>
      <c r="D11" s="104">
        <f>D2*0.9</f>
        <v>0.9</v>
      </c>
      <c r="E11" s="104">
        <f t="shared" ref="E11:G11" si="0">E2*0.9</f>
        <v>0.9</v>
      </c>
      <c r="F11" s="104">
        <f t="shared" si="0"/>
        <v>0.9</v>
      </c>
      <c r="G11" s="104">
        <f t="shared" si="0"/>
        <v>0.9</v>
      </c>
    </row>
    <row r="12" spans="1:8" x14ac:dyDescent="0.2">
      <c r="C12" s="27" t="s">
        <v>336</v>
      </c>
      <c r="D12" s="104">
        <f t="shared" ref="D12:G12" si="1">D3*0.9</f>
        <v>0.18000000000000002</v>
      </c>
      <c r="E12" s="104">
        <f t="shared" si="1"/>
        <v>0.18000000000000002</v>
      </c>
      <c r="F12" s="104">
        <f t="shared" si="1"/>
        <v>0.18000000000000002</v>
      </c>
      <c r="G12" s="104">
        <f t="shared" si="1"/>
        <v>0.18000000000000002</v>
      </c>
    </row>
    <row r="13" spans="1:8" x14ac:dyDescent="0.2">
      <c r="A13" s="31" t="s">
        <v>189</v>
      </c>
      <c r="B13" s="27" t="s">
        <v>86</v>
      </c>
      <c r="C13" s="31" t="s">
        <v>320</v>
      </c>
      <c r="D13" s="104">
        <f t="shared" ref="D13:G13" si="2">D4*0.9</f>
        <v>0.9</v>
      </c>
      <c r="E13" s="104">
        <f t="shared" si="2"/>
        <v>0.9</v>
      </c>
      <c r="F13" s="104">
        <f t="shared" si="2"/>
        <v>0.9</v>
      </c>
      <c r="G13" s="104">
        <f t="shared" si="2"/>
        <v>0.9</v>
      </c>
    </row>
    <row r="14" spans="1:8" x14ac:dyDescent="0.2">
      <c r="C14" s="27" t="s">
        <v>336</v>
      </c>
      <c r="D14" s="104">
        <f t="shared" ref="D14:G14" si="3">D5*0.9</f>
        <v>0.53100000000000003</v>
      </c>
      <c r="E14" s="104">
        <f t="shared" si="3"/>
        <v>0.53100000000000003</v>
      </c>
      <c r="F14" s="104">
        <f t="shared" si="3"/>
        <v>0.53100000000000003</v>
      </c>
      <c r="G14" s="104">
        <f t="shared" si="3"/>
        <v>0.53100000000000003</v>
      </c>
    </row>
    <row r="15" spans="1:8" x14ac:dyDescent="0.2">
      <c r="A15" s="31" t="s">
        <v>188</v>
      </c>
      <c r="B15" s="27" t="s">
        <v>86</v>
      </c>
      <c r="C15" s="31" t="s">
        <v>320</v>
      </c>
      <c r="D15" s="104">
        <f t="shared" ref="D15:G15" si="4">D6*0.9</f>
        <v>0.9</v>
      </c>
      <c r="E15" s="104">
        <f t="shared" si="4"/>
        <v>0.9</v>
      </c>
      <c r="F15" s="104">
        <f t="shared" si="4"/>
        <v>0.9</v>
      </c>
      <c r="G15" s="104">
        <f t="shared" si="4"/>
        <v>0.9</v>
      </c>
    </row>
    <row r="16" spans="1:8" x14ac:dyDescent="0.2">
      <c r="C16" s="27" t="s">
        <v>336</v>
      </c>
      <c r="D16" s="104">
        <f t="shared" ref="D16:G16" si="5">D7*0.9</f>
        <v>0.54</v>
      </c>
      <c r="E16" s="104">
        <f t="shared" si="5"/>
        <v>0.54</v>
      </c>
      <c r="F16" s="104">
        <f t="shared" si="5"/>
        <v>0.54</v>
      </c>
      <c r="G16" s="104">
        <f t="shared" si="5"/>
        <v>0.54</v>
      </c>
    </row>
    <row r="18" spans="1:7" s="106" customFormat="1" x14ac:dyDescent="0.2">
      <c r="A18" s="106" t="s">
        <v>334</v>
      </c>
    </row>
    <row r="19" spans="1:7" x14ac:dyDescent="0.2">
      <c r="A19" s="41" t="s">
        <v>163</v>
      </c>
      <c r="B19" s="41" t="s">
        <v>337</v>
      </c>
      <c r="C19" s="41"/>
      <c r="D19" s="29" t="s">
        <v>113</v>
      </c>
      <c r="E19" s="29" t="s">
        <v>114</v>
      </c>
      <c r="F19" s="29" t="s">
        <v>115</v>
      </c>
      <c r="G19" s="29" t="s">
        <v>116</v>
      </c>
    </row>
    <row r="20" spans="1:7" x14ac:dyDescent="0.2">
      <c r="A20" s="31" t="s">
        <v>166</v>
      </c>
      <c r="B20" s="27" t="s">
        <v>86</v>
      </c>
      <c r="C20" s="31" t="s">
        <v>320</v>
      </c>
      <c r="D20" s="104">
        <f>D2*1.05</f>
        <v>1.05</v>
      </c>
      <c r="E20" s="104">
        <f t="shared" ref="E20:G20" si="6">E2*1.05</f>
        <v>1.05</v>
      </c>
      <c r="F20" s="104">
        <f t="shared" si="6"/>
        <v>1.05</v>
      </c>
      <c r="G20" s="104">
        <f t="shared" si="6"/>
        <v>1.05</v>
      </c>
    </row>
    <row r="21" spans="1:7" x14ac:dyDescent="0.2">
      <c r="C21" s="27" t="s">
        <v>336</v>
      </c>
      <c r="D21" s="104">
        <f t="shared" ref="D21:G21" si="7">D3*1.05</f>
        <v>0.21000000000000002</v>
      </c>
      <c r="E21" s="104">
        <f t="shared" si="7"/>
        <v>0.21000000000000002</v>
      </c>
      <c r="F21" s="104">
        <f t="shared" si="7"/>
        <v>0.21000000000000002</v>
      </c>
      <c r="G21" s="104">
        <f t="shared" si="7"/>
        <v>0.21000000000000002</v>
      </c>
    </row>
    <row r="22" spans="1:7" x14ac:dyDescent="0.2">
      <c r="A22" s="31" t="s">
        <v>189</v>
      </c>
      <c r="B22" s="27" t="s">
        <v>86</v>
      </c>
      <c r="C22" s="31" t="s">
        <v>320</v>
      </c>
      <c r="D22" s="104">
        <f t="shared" ref="D22:G22" si="8">D4*1.05</f>
        <v>1.05</v>
      </c>
      <c r="E22" s="104">
        <f t="shared" si="8"/>
        <v>1.05</v>
      </c>
      <c r="F22" s="104">
        <f t="shared" si="8"/>
        <v>1.05</v>
      </c>
      <c r="G22" s="104">
        <f t="shared" si="8"/>
        <v>1.05</v>
      </c>
    </row>
    <row r="23" spans="1:7" x14ac:dyDescent="0.2">
      <c r="C23" s="27" t="s">
        <v>336</v>
      </c>
      <c r="D23" s="104">
        <f t="shared" ref="D23:G23" si="9">D5*1.05</f>
        <v>0.61949999999999994</v>
      </c>
      <c r="E23" s="104">
        <f t="shared" si="9"/>
        <v>0.61949999999999994</v>
      </c>
      <c r="F23" s="104">
        <f t="shared" si="9"/>
        <v>0.61949999999999994</v>
      </c>
      <c r="G23" s="104">
        <f t="shared" si="9"/>
        <v>0.61949999999999994</v>
      </c>
    </row>
    <row r="24" spans="1:7" x14ac:dyDescent="0.2">
      <c r="A24" s="31" t="s">
        <v>188</v>
      </c>
      <c r="B24" s="27" t="s">
        <v>86</v>
      </c>
      <c r="C24" s="31" t="s">
        <v>320</v>
      </c>
      <c r="D24" s="104">
        <f t="shared" ref="D24:G24" si="10">D6*1.05</f>
        <v>1.05</v>
      </c>
      <c r="E24" s="104">
        <f t="shared" si="10"/>
        <v>1.05</v>
      </c>
      <c r="F24" s="104">
        <f t="shared" si="10"/>
        <v>1.05</v>
      </c>
      <c r="G24" s="104">
        <f t="shared" si="10"/>
        <v>1.05</v>
      </c>
    </row>
    <row r="25" spans="1:7" x14ac:dyDescent="0.2">
      <c r="C25" s="27" t="s">
        <v>336</v>
      </c>
      <c r="D25" s="104">
        <f t="shared" ref="D25:G25" si="11">D7*1.05</f>
        <v>0.63</v>
      </c>
      <c r="E25" s="104">
        <f t="shared" si="11"/>
        <v>0.63</v>
      </c>
      <c r="F25" s="104">
        <f t="shared" si="11"/>
        <v>0.63</v>
      </c>
      <c r="G25" s="104">
        <f t="shared" si="11"/>
        <v>0.63</v>
      </c>
    </row>
  </sheetData>
  <sheetProtection algorithmName="SHA-512" hashValue="+ep0HJRieMN1M/CvtFouceqb1u7xO6iWbWBXwS5fR5idhUOwGIXz0mctdmAcOUE2kCoHdyFjaMFzQTAqMSJJFg==" saltValue="GC56qqGoyWkC1OXOQdtssQ==" spinCount="100000" sheet="1" objects="1" scenarios="1" selectLockedCells="1"/>
  <pageMargins left="0.7" right="0.7" top="0.75" bottom="0.75" header="0.3" footer="0.3"/>
  <ignoredErrors>
    <ignoredError sqref="D11:G16 D20:G25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3" zoomScale="115" zoomScaleNormal="115" workbookViewId="0">
      <selection activeCell="C14" sqref="C14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"Porcentaje de muertes en el año de referencia ("&amp;start_year&amp;") atribuible a la causa"</f>
        <v>Porcentaje de muertes en el año de referencia (2017) atribuible a la causa</v>
      </c>
      <c r="B1" s="30"/>
      <c r="C1" s="30"/>
      <c r="D1" s="30"/>
      <c r="E1" s="30"/>
      <c r="F1" s="30"/>
    </row>
    <row r="2" spans="1:8" ht="27.75" customHeight="1" x14ac:dyDescent="0.2">
      <c r="A2" t="s">
        <v>6</v>
      </c>
      <c r="B2" s="30" t="s">
        <v>82</v>
      </c>
      <c r="C2" s="30" t="s">
        <v>78</v>
      </c>
      <c r="D2" s="30"/>
      <c r="E2" s="30"/>
      <c r="F2" s="30"/>
      <c r="G2" s="30"/>
    </row>
    <row r="3" spans="1:8" ht="15.75" customHeight="1" x14ac:dyDescent="0.2">
      <c r="B3" s="19" t="s">
        <v>93</v>
      </c>
      <c r="C3" s="58">
        <v>2.7000000000000001E-3</v>
      </c>
    </row>
    <row r="4" spans="1:8" ht="15.75" customHeight="1" x14ac:dyDescent="0.2">
      <c r="B4" s="19" t="s">
        <v>97</v>
      </c>
      <c r="C4" s="58">
        <v>0.1966</v>
      </c>
    </row>
    <row r="5" spans="1:8" ht="15.75" customHeight="1" x14ac:dyDescent="0.2">
      <c r="B5" s="19" t="s">
        <v>95</v>
      </c>
      <c r="C5" s="58">
        <v>6.2100000000000002E-2</v>
      </c>
    </row>
    <row r="6" spans="1:8" ht="15.75" customHeight="1" x14ac:dyDescent="0.2">
      <c r="B6" s="19" t="s">
        <v>91</v>
      </c>
      <c r="C6" s="58">
        <v>0.29289999999999999</v>
      </c>
    </row>
    <row r="7" spans="1:8" ht="15.75" customHeight="1" x14ac:dyDescent="0.2">
      <c r="B7" s="19" t="s">
        <v>96</v>
      </c>
      <c r="C7" s="58">
        <v>0.24709999999999999</v>
      </c>
    </row>
    <row r="8" spans="1:8" ht="15.75" customHeight="1" x14ac:dyDescent="0.2">
      <c r="B8" s="19" t="s">
        <v>98</v>
      </c>
      <c r="C8" s="58">
        <v>4.7999999999999996E-3</v>
      </c>
    </row>
    <row r="9" spans="1:8" ht="15.75" customHeight="1" x14ac:dyDescent="0.2">
      <c r="B9" s="19" t="s">
        <v>92</v>
      </c>
      <c r="C9" s="58">
        <v>0.13200000000000001</v>
      </c>
    </row>
    <row r="10" spans="1:8" ht="15.75" customHeight="1" x14ac:dyDescent="0.2">
      <c r="B10" s="19" t="s">
        <v>94</v>
      </c>
      <c r="C10" s="58">
        <v>6.1800000000000001E-2</v>
      </c>
    </row>
    <row r="11" spans="1:8" ht="15.75" customHeight="1" x14ac:dyDescent="0.2">
      <c r="B11" s="26" t="s">
        <v>60</v>
      </c>
      <c r="C11" s="113">
        <f>SUM(C3:C10)</f>
        <v>1</v>
      </c>
      <c r="G11" s="19"/>
      <c r="H11" s="19"/>
    </row>
    <row r="12" spans="1:8" ht="15.75" customHeight="1" x14ac:dyDescent="0.2">
      <c r="B12" s="26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83</v>
      </c>
      <c r="B13" s="30" t="s">
        <v>82</v>
      </c>
      <c r="C13" s="117" t="s">
        <v>74</v>
      </c>
      <c r="D13" s="117" t="s">
        <v>77</v>
      </c>
      <c r="E13" s="117" t="s">
        <v>75</v>
      </c>
      <c r="F13" s="117" t="s">
        <v>76</v>
      </c>
      <c r="G13" s="19"/>
    </row>
    <row r="14" spans="1:8" ht="15.75" customHeight="1" x14ac:dyDescent="0.2">
      <c r="B14" s="19" t="s">
        <v>84</v>
      </c>
      <c r="C14" s="58">
        <v>0.1368</v>
      </c>
      <c r="D14" s="58">
        <v>0.1368</v>
      </c>
      <c r="E14" s="58">
        <v>0.1368</v>
      </c>
      <c r="F14" s="58">
        <v>0.1368</v>
      </c>
    </row>
    <row r="15" spans="1:8" ht="15.75" customHeight="1" x14ac:dyDescent="0.2">
      <c r="B15" s="19" t="s">
        <v>102</v>
      </c>
      <c r="C15" s="58">
        <v>0.20660000000000001</v>
      </c>
      <c r="D15" s="58">
        <v>0.20660000000000001</v>
      </c>
      <c r="E15" s="58">
        <v>0.20660000000000001</v>
      </c>
      <c r="F15" s="58">
        <v>0.20660000000000001</v>
      </c>
    </row>
    <row r="16" spans="1:8" ht="15.75" customHeight="1" x14ac:dyDescent="0.2">
      <c r="B16" s="19" t="s">
        <v>0</v>
      </c>
      <c r="C16" s="58">
        <v>2.1100000000000001E-2</v>
      </c>
      <c r="D16" s="58">
        <v>2.1100000000000001E-2</v>
      </c>
      <c r="E16" s="58">
        <v>2.1100000000000001E-2</v>
      </c>
      <c r="F16" s="58">
        <v>2.1100000000000001E-2</v>
      </c>
    </row>
    <row r="17" spans="1:8" ht="15.75" customHeight="1" x14ac:dyDescent="0.2">
      <c r="B17" s="19" t="s">
        <v>90</v>
      </c>
      <c r="C17" s="58">
        <v>7.4999999999999997E-3</v>
      </c>
      <c r="D17" s="58">
        <v>7.4999999999999997E-3</v>
      </c>
      <c r="E17" s="58">
        <v>7.4999999999999997E-3</v>
      </c>
      <c r="F17" s="58">
        <v>7.4999999999999997E-3</v>
      </c>
    </row>
    <row r="18" spans="1:8" ht="15.75" customHeight="1" x14ac:dyDescent="0.2">
      <c r="B18" s="19" t="s">
        <v>1</v>
      </c>
      <c r="C18" s="58">
        <v>8.6199999999999999E-2</v>
      </c>
      <c r="D18" s="58">
        <v>8.6199999999999999E-2</v>
      </c>
      <c r="E18" s="58">
        <v>8.6199999999999999E-2</v>
      </c>
      <c r="F18" s="58">
        <v>8.6199999999999999E-2</v>
      </c>
    </row>
    <row r="19" spans="1:8" ht="15.75" customHeight="1" x14ac:dyDescent="0.2">
      <c r="B19" s="19" t="s">
        <v>101</v>
      </c>
      <c r="C19" s="58">
        <v>2.86E-2</v>
      </c>
      <c r="D19" s="58">
        <v>2.86E-2</v>
      </c>
      <c r="E19" s="58">
        <v>2.86E-2</v>
      </c>
      <c r="F19" s="58">
        <v>2.86E-2</v>
      </c>
    </row>
    <row r="20" spans="1:8" ht="15.75" customHeight="1" x14ac:dyDescent="0.2">
      <c r="B20" s="19" t="s">
        <v>79</v>
      </c>
      <c r="C20" s="58">
        <v>1.5299999999999999E-2</v>
      </c>
      <c r="D20" s="58">
        <v>1.5299999999999999E-2</v>
      </c>
      <c r="E20" s="58">
        <v>1.5299999999999999E-2</v>
      </c>
      <c r="F20" s="58">
        <v>1.5299999999999999E-2</v>
      </c>
    </row>
    <row r="21" spans="1:8" ht="15.75" customHeight="1" x14ac:dyDescent="0.2">
      <c r="B21" s="19" t="s">
        <v>88</v>
      </c>
      <c r="C21" s="58">
        <v>0.13589999999999999</v>
      </c>
      <c r="D21" s="58">
        <v>0.13589999999999999</v>
      </c>
      <c r="E21" s="58">
        <v>0.13589999999999999</v>
      </c>
      <c r="F21" s="58">
        <v>0.13589999999999999</v>
      </c>
    </row>
    <row r="22" spans="1:8" ht="15.75" customHeight="1" x14ac:dyDescent="0.2">
      <c r="B22" s="19" t="s">
        <v>99</v>
      </c>
      <c r="C22" s="58">
        <v>0.36199999999999999</v>
      </c>
      <c r="D22" s="58">
        <v>0.36199999999999999</v>
      </c>
      <c r="E22" s="58">
        <v>0.36199999999999999</v>
      </c>
      <c r="F22" s="58">
        <v>0.36199999999999999</v>
      </c>
    </row>
    <row r="23" spans="1:8" ht="15.75" customHeight="1" x14ac:dyDescent="0.2">
      <c r="B23" s="26" t="s">
        <v>60</v>
      </c>
      <c r="C23" s="113">
        <f>SUM(C14:C22)</f>
        <v>1</v>
      </c>
      <c r="D23" s="113">
        <f t="shared" ref="D23:F23" si="0">SUM(D14:D22)</f>
        <v>1</v>
      </c>
      <c r="E23" s="113">
        <f t="shared" si="0"/>
        <v>1</v>
      </c>
      <c r="F23" s="113">
        <f t="shared" si="0"/>
        <v>1</v>
      </c>
      <c r="G23" s="19"/>
      <c r="H23" s="19"/>
    </row>
    <row r="24" spans="1:8" ht="15.75" customHeight="1" x14ac:dyDescent="0.2">
      <c r="B24" s="26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104</v>
      </c>
      <c r="B25" s="30" t="s">
        <v>82</v>
      </c>
      <c r="C25" s="30" t="s">
        <v>104</v>
      </c>
      <c r="D25" s="19"/>
      <c r="E25" s="19"/>
      <c r="F25" s="19"/>
      <c r="G25" s="19"/>
      <c r="H25" s="19"/>
    </row>
    <row r="26" spans="1:8" ht="15.75" customHeight="1" x14ac:dyDescent="0.2">
      <c r="B26" s="19" t="s">
        <v>81</v>
      </c>
      <c r="C26" s="58">
        <v>0.10082724000000001</v>
      </c>
    </row>
    <row r="27" spans="1:8" ht="15.75" customHeight="1" x14ac:dyDescent="0.2">
      <c r="B27" s="19" t="s">
        <v>89</v>
      </c>
      <c r="C27" s="58">
        <v>3.1206000000000002E-4</v>
      </c>
    </row>
    <row r="28" spans="1:8" ht="15.75" customHeight="1" x14ac:dyDescent="0.2">
      <c r="B28" s="19" t="s">
        <v>103</v>
      </c>
      <c r="C28" s="58">
        <v>0.15891214000000001</v>
      </c>
    </row>
    <row r="29" spans="1:8" ht="15.75" customHeight="1" x14ac:dyDescent="0.2">
      <c r="B29" s="19" t="s">
        <v>86</v>
      </c>
      <c r="C29" s="58">
        <v>0.12598688999999999</v>
      </c>
    </row>
    <row r="30" spans="1:8" ht="15.75" customHeight="1" x14ac:dyDescent="0.2">
      <c r="B30" s="19" t="s">
        <v>2</v>
      </c>
      <c r="C30" s="58">
        <v>0.12434007</v>
      </c>
    </row>
    <row r="31" spans="1:8" ht="15.75" customHeight="1" x14ac:dyDescent="0.2">
      <c r="B31" s="19" t="s">
        <v>80</v>
      </c>
      <c r="C31" s="58">
        <v>3.9028409999999999E-2</v>
      </c>
    </row>
    <row r="32" spans="1:8" ht="15.75" customHeight="1" x14ac:dyDescent="0.2">
      <c r="B32" s="19" t="s">
        <v>85</v>
      </c>
      <c r="C32" s="58">
        <v>8.5254999999999999E-4</v>
      </c>
    </row>
    <row r="33" spans="2:3" ht="15.75" customHeight="1" x14ac:dyDescent="0.2">
      <c r="B33" s="19" t="s">
        <v>100</v>
      </c>
      <c r="C33" s="58">
        <v>6.8467810000000004E-2</v>
      </c>
    </row>
    <row r="34" spans="2:3" ht="15.75" customHeight="1" x14ac:dyDescent="0.2">
      <c r="B34" s="19" t="s">
        <v>87</v>
      </c>
      <c r="C34" s="58">
        <v>0.38127283000000001</v>
      </c>
    </row>
    <row r="35" spans="2:3" ht="15.75" customHeight="1" x14ac:dyDescent="0.2">
      <c r="B35" s="26" t="s">
        <v>60</v>
      </c>
      <c r="C35" s="113">
        <f>SUM(C26:C34)</f>
        <v>1</v>
      </c>
    </row>
  </sheetData>
  <sheetProtection algorithmName="SHA-512" hashValue="lqRXn/ZyWVgXO468CyYnN9XuT9rQQjI0JIPnoqCJzcUAuFwYRYNfAimZ+doY93rAVx1h2+LcEB+DoOEjNYRjIw==" saltValue="DrrJ8Ri0l79go3JBG8L6DQ==" spinCount="100000" sheet="1" objects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4" sqref="C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"Porcentaje de población en cada categoría en el año de referencia ("&amp;start_year&amp;")"</f>
        <v>Porcentaje de población en cada categoría en el año de referencia (2017)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">
      <c r="A2" s="3" t="s">
        <v>121</v>
      </c>
      <c r="B2" s="5" t="s">
        <v>111</v>
      </c>
      <c r="C2" s="114">
        <f>IFERROR(1-_xlfn.NORM.DIST(_xlfn.NORM.INV(SUM(C4:C5), 0, 1) + 1, 0, 1, TRUE), "")</f>
        <v>0.54471569980476653</v>
      </c>
      <c r="D2" s="114">
        <f>IFERROR(1-_xlfn.NORM.DIST(_xlfn.NORM.INV(SUM(D4:D5), 0, 1) + 1, 0, 1, TRUE), "")</f>
        <v>0.54471569980476653</v>
      </c>
      <c r="E2" s="114">
        <f>IFERROR(1-_xlfn.NORM.DIST(_xlfn.NORM.INV(SUM(E4:E5), 0, 1) + 1, 0, 1, TRUE), "")</f>
        <v>0.44982829694488635</v>
      </c>
      <c r="F2" s="114">
        <f>IFERROR(1-_xlfn.NORM.DIST(_xlfn.NORM.INV(SUM(F4:F5), 0, 1) + 1, 0, 1, TRUE), "")</f>
        <v>0.24457139941017503</v>
      </c>
      <c r="G2" s="114">
        <f>IFERROR(1-_xlfn.NORM.DIST(_xlfn.NORM.INV(SUM(G4:G5), 0, 1) + 1, 0, 1, TRUE), "")</f>
        <v>0.23269074767298425</v>
      </c>
    </row>
    <row r="3" spans="1:15" ht="15.75" customHeight="1" x14ac:dyDescent="0.2">
      <c r="B3" s="5" t="s">
        <v>108</v>
      </c>
      <c r="C3" s="114">
        <f>IFERROR(_xlfn.NORM.DIST(_xlfn.NORM.INV(SUM(C4:C5), 0, 1) + 1, 0, 1, TRUE) - SUM(C4:C5), "")</f>
        <v>0.32228430019523346</v>
      </c>
      <c r="D3" s="114">
        <f>IFERROR(_xlfn.NORM.DIST(_xlfn.NORM.INV(SUM(D4:D5), 0, 1) + 1, 0, 1, TRUE) - SUM(D4:D5), "")</f>
        <v>0.32228430019523346</v>
      </c>
      <c r="E3" s="114">
        <f>IFERROR(_xlfn.NORM.DIST(_xlfn.NORM.INV(SUM(E4:E5), 0, 1) + 1, 0, 1, TRUE) - SUM(E4:E5), "")</f>
        <v>0.35908666207150708</v>
      </c>
      <c r="F3" s="114">
        <f>IFERROR(_xlfn.NORM.DIST(_xlfn.NORM.INV(SUM(F4:F5), 0, 1) + 1, 0, 1, TRUE) - SUM(F4:F5), "")</f>
        <v>0.37651189492768178</v>
      </c>
      <c r="G3" s="114">
        <f>IFERROR(_xlfn.NORM.DIST(_xlfn.NORM.INV(SUM(G4:G5), 0, 1) + 1, 0, 1, TRUE) - SUM(G4:G5), "")</f>
        <v>0.37372365733745416</v>
      </c>
    </row>
    <row r="4" spans="1:15" ht="15.75" customHeight="1" x14ac:dyDescent="0.2">
      <c r="B4" s="5" t="s">
        <v>110</v>
      </c>
      <c r="C4" s="59">
        <v>8.7000000000000008E-2</v>
      </c>
      <c r="D4" s="59">
        <v>8.7000000000000008E-2</v>
      </c>
      <c r="E4" s="59">
        <v>0.13443032786885245</v>
      </c>
      <c r="F4" s="59">
        <v>0.24673186710341602</v>
      </c>
      <c r="G4" s="59">
        <v>0.25929610299234518</v>
      </c>
    </row>
    <row r="5" spans="1:15" ht="15.75" customHeight="1" x14ac:dyDescent="0.2">
      <c r="B5" s="5" t="s">
        <v>106</v>
      </c>
      <c r="C5" s="59">
        <v>4.5999999999999999E-2</v>
      </c>
      <c r="D5" s="59">
        <v>4.5999999999999999E-2</v>
      </c>
      <c r="E5" s="59">
        <v>5.6654713114754097E-2</v>
      </c>
      <c r="F5" s="59">
        <v>0.13218483855872717</v>
      </c>
      <c r="G5" s="59">
        <v>0.13428949199721643</v>
      </c>
    </row>
    <row r="6" spans="1:15" ht="15.75" customHeight="1" x14ac:dyDescent="0.2">
      <c r="B6" s="9"/>
      <c r="C6" s="23"/>
      <c r="D6" s="23"/>
      <c r="E6" s="23"/>
      <c r="F6" s="23"/>
      <c r="G6" s="23"/>
    </row>
    <row r="7" spans="1:15" ht="15.75" customHeight="1" x14ac:dyDescent="0.2">
      <c r="B7" s="9"/>
      <c r="C7" s="23"/>
      <c r="D7" s="23"/>
      <c r="E7" s="23"/>
      <c r="F7" s="23"/>
      <c r="G7" s="23"/>
    </row>
    <row r="8" spans="1:15" ht="15.75" customHeight="1" x14ac:dyDescent="0.2">
      <c r="A8" s="3" t="s">
        <v>122</v>
      </c>
      <c r="B8" s="5" t="s">
        <v>112</v>
      </c>
      <c r="C8" s="114">
        <f>IFERROR(1-_xlfn.NORM.DIST(_xlfn.NORM.INV(SUM(C10:C11), 0, 1) + 1, 0, 1, TRUE), "")</f>
        <v>0.6241955901533508</v>
      </c>
      <c r="D8" s="114">
        <f>IFERROR(1-_xlfn.NORM.DIST(_xlfn.NORM.INV(SUM(D10:D11), 0, 1) + 1, 0, 1, TRUE), "")</f>
        <v>0.6241955901533508</v>
      </c>
      <c r="E8" s="114">
        <f>IFERROR(1-_xlfn.NORM.DIST(_xlfn.NORM.INV(SUM(E10:E11), 0, 1) + 1, 0, 1, TRUE), "")</f>
        <v>0.68355843805440353</v>
      </c>
      <c r="F8" s="114">
        <f>IFERROR(1-_xlfn.NORM.DIST(_xlfn.NORM.INV(SUM(F10:F11), 0, 1) + 1, 0, 1, TRUE), "")</f>
        <v>0.73228840888273117</v>
      </c>
      <c r="G8" s="114">
        <f>IFERROR(1-_xlfn.NORM.DIST(_xlfn.NORM.INV(SUM(G10:G11), 0, 1) + 1, 0, 1, TRUE), "")</f>
        <v>0.81212055177975573</v>
      </c>
    </row>
    <row r="9" spans="1:15" ht="15.75" customHeight="1" x14ac:dyDescent="0.2">
      <c r="B9" s="5" t="s">
        <v>109</v>
      </c>
      <c r="C9" s="114">
        <f>IFERROR(_xlfn.NORM.DIST(_xlfn.NORM.INV(SUM(C10:C11), 0, 1) + 1, 0, 1, TRUE) - SUM(C10:C11), "")</f>
        <v>0.28180440984664923</v>
      </c>
      <c r="D9" s="114">
        <f>IFERROR(_xlfn.NORM.DIST(_xlfn.NORM.INV(SUM(D10:D11), 0, 1) + 1, 0, 1, TRUE) - SUM(D10:D11), "")</f>
        <v>0.28180440984664923</v>
      </c>
      <c r="E9" s="114">
        <f>IFERROR(_xlfn.NORM.DIST(_xlfn.NORM.INV(SUM(E10:E11), 0, 1) + 1, 0, 1, TRUE) - SUM(E10:E11), "")</f>
        <v>0.2466938696379041</v>
      </c>
      <c r="F9" s="114">
        <f>IFERROR(_xlfn.NORM.DIST(_xlfn.NORM.INV(SUM(F10:F11), 0, 1) + 1, 0, 1, TRUE) - SUM(F10:F11), "")</f>
        <v>0.21506846670192739</v>
      </c>
      <c r="G9" s="114">
        <f>IFERROR(_xlfn.NORM.DIST(_xlfn.NORM.INV(SUM(G10:G11), 0, 1) + 1, 0, 1, TRUE) - SUM(G10:G11), "")</f>
        <v>0.15821429221536368</v>
      </c>
    </row>
    <row r="10" spans="1:15" ht="15.75" customHeight="1" x14ac:dyDescent="0.2">
      <c r="B10" s="5" t="s">
        <v>107</v>
      </c>
      <c r="C10" s="59">
        <v>5.3999999999999999E-2</v>
      </c>
      <c r="D10" s="59">
        <v>5.3999999999999999E-2</v>
      </c>
      <c r="E10" s="59">
        <v>5.4022564102564105E-2</v>
      </c>
      <c r="F10" s="59">
        <v>4.2547708138447146E-2</v>
      </c>
      <c r="G10" s="59">
        <v>2.2330660624019519E-2</v>
      </c>
    </row>
    <row r="11" spans="1:15" ht="15.75" customHeight="1" x14ac:dyDescent="0.2">
      <c r="B11" s="5" t="s">
        <v>119</v>
      </c>
      <c r="C11" s="59">
        <v>0.04</v>
      </c>
      <c r="D11" s="59">
        <v>0.04</v>
      </c>
      <c r="E11" s="59">
        <v>1.5725128205128207E-2</v>
      </c>
      <c r="F11" s="59">
        <v>1.0095416276894293E-2</v>
      </c>
      <c r="G11" s="59">
        <v>7.3344953808610778E-3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">
      <c r="B14" s="11" t="s">
        <v>117</v>
      </c>
      <c r="C14" s="60">
        <v>0.1</v>
      </c>
      <c r="D14" s="60">
        <v>0.1</v>
      </c>
      <c r="E14" s="60">
        <v>0.78100000000000003</v>
      </c>
      <c r="F14" s="60">
        <v>0.72950000000000004</v>
      </c>
      <c r="G14" s="60">
        <v>0.48366666666666674</v>
      </c>
      <c r="H14" s="61">
        <v>0.47299999999999998</v>
      </c>
      <c r="I14" s="61">
        <v>0.44700000000000001</v>
      </c>
      <c r="J14" s="61">
        <v>0.433</v>
      </c>
      <c r="K14" s="61">
        <v>0.442</v>
      </c>
      <c r="L14" s="61">
        <v>0.47299999999999998</v>
      </c>
      <c r="M14" s="61">
        <v>0.44700000000000001</v>
      </c>
      <c r="N14" s="61">
        <v>0.433</v>
      </c>
      <c r="O14" s="61">
        <v>0.442</v>
      </c>
    </row>
    <row r="15" spans="1:15" ht="15.75" customHeight="1" x14ac:dyDescent="0.2">
      <c r="B15" s="11" t="s">
        <v>118</v>
      </c>
      <c r="C15" s="114">
        <f t="shared" ref="C15:O15" si="0">iron_deficiency_anaemia*C14</f>
        <v>4.2000000000000003E-2</v>
      </c>
      <c r="D15" s="114">
        <f t="shared" si="0"/>
        <v>4.2000000000000003E-2</v>
      </c>
      <c r="E15" s="114">
        <f t="shared" si="0"/>
        <v>0.32801999999999998</v>
      </c>
      <c r="F15" s="114">
        <f t="shared" si="0"/>
        <v>0.30639</v>
      </c>
      <c r="G15" s="114">
        <f t="shared" si="0"/>
        <v>0.20314000000000002</v>
      </c>
      <c r="H15" s="114">
        <f t="shared" si="0"/>
        <v>0.19865999999999998</v>
      </c>
      <c r="I15" s="114">
        <f t="shared" si="0"/>
        <v>0.18773999999999999</v>
      </c>
      <c r="J15" s="114">
        <f t="shared" si="0"/>
        <v>0.18185999999999999</v>
      </c>
      <c r="K15" s="114">
        <f t="shared" si="0"/>
        <v>0.18564</v>
      </c>
      <c r="L15" s="114">
        <f t="shared" si="0"/>
        <v>0.19865999999999998</v>
      </c>
      <c r="M15" s="114">
        <f t="shared" si="0"/>
        <v>0.18773999999999999</v>
      </c>
      <c r="N15" s="114">
        <f t="shared" si="0"/>
        <v>0.18185999999999999</v>
      </c>
      <c r="O15" s="114">
        <f t="shared" si="0"/>
        <v>0.18564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f3FykH31cUwoXVxtkx/Eb57x6krHd+6tcFOg14hA6M3JUc5mZZ9PqB6Q+HqEuEpzHcs+7v+u4GgBm/SfWApgHw==" saltValue="s79J2yU1IPZO2rJkn1xSAQ==" spinCount="100000" sheet="1" objects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D4" sqref="D4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"Porcentaje de niños en cada categoría en el año de referencia ("&amp;start_year&amp;")"</f>
        <v>Porcentaje de niños en cada categoría en el año de referencia (2017)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">
      <c r="A2" s="3" t="s">
        <v>123</v>
      </c>
      <c r="B2" s="31" t="s">
        <v>124</v>
      </c>
      <c r="C2" s="59">
        <v>0.84</v>
      </c>
      <c r="D2" s="59">
        <v>0.44307448494453255</v>
      </c>
      <c r="E2" s="59">
        <v>1.36244579358196E-2</v>
      </c>
      <c r="F2" s="59">
        <v>0</v>
      </c>
      <c r="G2" s="59">
        <v>0</v>
      </c>
    </row>
    <row r="3" spans="1:7" x14ac:dyDescent="0.2">
      <c r="B3" s="31" t="s">
        <v>127</v>
      </c>
      <c r="C3" s="59">
        <v>9.1999999999999998E-2</v>
      </c>
      <c r="D3" s="59">
        <v>0.21674801901743265</v>
      </c>
      <c r="E3" s="59">
        <v>3.2771032090199478E-2</v>
      </c>
      <c r="F3" s="59">
        <v>1E-3</v>
      </c>
      <c r="G3" s="59">
        <v>0</v>
      </c>
    </row>
    <row r="4" spans="1:7" x14ac:dyDescent="0.2">
      <c r="B4" s="31" t="s">
        <v>126</v>
      </c>
      <c r="C4" s="59">
        <v>5.8000000000000003E-2</v>
      </c>
      <c r="D4" s="59">
        <v>0.31577812995245641</v>
      </c>
      <c r="E4" s="59">
        <v>0.93464267129228107</v>
      </c>
      <c r="F4" s="59">
        <v>0.72099999999999997</v>
      </c>
      <c r="G4" s="59">
        <v>0</v>
      </c>
    </row>
    <row r="5" spans="1:7" x14ac:dyDescent="0.2">
      <c r="B5" s="31" t="s">
        <v>125</v>
      </c>
      <c r="C5" s="114">
        <f>1-SUM(C2:C4)</f>
        <v>1.0000000000000009E-2</v>
      </c>
      <c r="D5" s="114">
        <f t="shared" ref="D5:G5" si="0">1-SUM(D2:D4)</f>
        <v>2.4399366085578356E-2</v>
      </c>
      <c r="E5" s="114">
        <f t="shared" si="0"/>
        <v>1.8961838681699872E-2</v>
      </c>
      <c r="F5" s="114">
        <f t="shared" si="0"/>
        <v>0.27800000000000002</v>
      </c>
      <c r="G5" s="114">
        <f t="shared" si="0"/>
        <v>1</v>
      </c>
    </row>
  </sheetData>
  <sheetProtection algorithmName="SHA-512" hashValue="HuDAf8r1hfyVLOWG6L8kKBc9aSZMs57a6s04/cNT2iKHs02cwL5ucif9RC/0tkGf1hMIBllT+FrjaySFKTplag==" saltValue="+uer8vMJhgdE1CloiYzmig==" spinCount="100000" sheet="1" objects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23360-08DF-4759-9A9D-A627CAEE72EE}">
  <sheetPr>
    <tabColor rgb="FF007600"/>
  </sheetPr>
  <dimension ref="A1:K14"/>
  <sheetViews>
    <sheetView zoomScale="115" zoomScaleNormal="115" workbookViewId="0">
      <selection activeCell="D14" sqref="D14"/>
    </sheetView>
  </sheetViews>
  <sheetFormatPr defaultColWidth="8.85546875" defaultRowHeight="12.75" x14ac:dyDescent="0.2"/>
  <cols>
    <col min="1" max="1" width="37" style="27" customWidth="1"/>
    <col min="2" max="2" width="29.42578125" style="27" customWidth="1"/>
    <col min="3" max="16384" width="8.85546875" style="27"/>
  </cols>
  <sheetData>
    <row r="1" spans="1:11" x14ac:dyDescent="0.2">
      <c r="A1" s="29" t="s">
        <v>135</v>
      </c>
      <c r="B1" s="29" t="s">
        <v>133</v>
      </c>
      <c r="C1" s="27">
        <v>2010</v>
      </c>
      <c r="D1" s="27">
        <v>2011</v>
      </c>
      <c r="E1" s="27">
        <v>2012</v>
      </c>
      <c r="F1" s="27">
        <v>2013</v>
      </c>
      <c r="G1" s="27">
        <v>2014</v>
      </c>
      <c r="H1" s="27">
        <v>2015</v>
      </c>
      <c r="I1" s="27">
        <v>2016</v>
      </c>
      <c r="J1" s="27">
        <v>2017</v>
      </c>
      <c r="K1" s="27">
        <v>2018</v>
      </c>
    </row>
    <row r="2" spans="1:11" x14ac:dyDescent="0.2">
      <c r="A2" s="27" t="s">
        <v>136</v>
      </c>
      <c r="B2" s="45" t="s">
        <v>130</v>
      </c>
      <c r="C2" s="115"/>
      <c r="D2" s="115"/>
      <c r="E2" s="115"/>
      <c r="F2" s="115"/>
      <c r="G2" s="115"/>
      <c r="H2" s="115"/>
      <c r="I2" s="115"/>
      <c r="J2" s="115"/>
      <c r="K2" s="115"/>
    </row>
    <row r="3" spans="1:11" x14ac:dyDescent="0.2">
      <c r="B3" s="45"/>
    </row>
    <row r="4" spans="1:11" x14ac:dyDescent="0.2">
      <c r="A4" s="27" t="s">
        <v>138</v>
      </c>
      <c r="B4" s="45" t="s">
        <v>130</v>
      </c>
      <c r="C4" s="115"/>
      <c r="D4" s="115"/>
      <c r="E4" s="115"/>
      <c r="F4" s="115"/>
      <c r="G4" s="115"/>
      <c r="H4" s="115"/>
      <c r="I4" s="115"/>
      <c r="J4" s="115"/>
      <c r="K4" s="115"/>
    </row>
    <row r="5" spans="1:11" x14ac:dyDescent="0.2">
      <c r="B5" s="45"/>
    </row>
    <row r="6" spans="1:11" x14ac:dyDescent="0.2">
      <c r="A6" s="27" t="s">
        <v>128</v>
      </c>
      <c r="B6" s="45" t="s">
        <v>130</v>
      </c>
      <c r="C6" s="115"/>
      <c r="D6" s="115"/>
      <c r="E6" s="115"/>
      <c r="F6" s="115"/>
      <c r="G6" s="115"/>
      <c r="H6" s="115"/>
      <c r="I6" s="115"/>
      <c r="J6" s="115"/>
      <c r="K6" s="115"/>
    </row>
    <row r="7" spans="1:11" x14ac:dyDescent="0.2">
      <c r="B7" s="45" t="s">
        <v>104</v>
      </c>
      <c r="C7" s="115"/>
      <c r="D7" s="115"/>
      <c r="E7" s="115"/>
      <c r="F7" s="115"/>
      <c r="G7" s="115"/>
      <c r="H7" s="115"/>
      <c r="I7" s="115"/>
      <c r="J7" s="115"/>
      <c r="K7" s="115"/>
    </row>
    <row r="8" spans="1:11" x14ac:dyDescent="0.2">
      <c r="B8" s="45" t="s">
        <v>139</v>
      </c>
      <c r="C8" s="115"/>
      <c r="D8" s="115"/>
      <c r="E8" s="115"/>
      <c r="F8" s="115"/>
      <c r="G8" s="115"/>
      <c r="H8" s="115"/>
      <c r="I8" s="115"/>
      <c r="J8" s="115"/>
      <c r="K8" s="115"/>
    </row>
    <row r="10" spans="1:11" x14ac:dyDescent="0.2">
      <c r="A10" s="27" t="s">
        <v>134</v>
      </c>
      <c r="B10" s="45" t="s">
        <v>129</v>
      </c>
      <c r="C10" s="115"/>
      <c r="D10" s="115"/>
      <c r="E10" s="115"/>
      <c r="F10" s="115"/>
      <c r="G10" s="115"/>
      <c r="H10" s="115"/>
      <c r="I10" s="115"/>
      <c r="J10" s="115"/>
      <c r="K10" s="115"/>
    </row>
    <row r="11" spans="1:11" x14ac:dyDescent="0.2">
      <c r="B11" s="45" t="s">
        <v>131</v>
      </c>
      <c r="C11" s="115"/>
      <c r="D11" s="115"/>
      <c r="E11" s="115"/>
      <c r="F11" s="115"/>
      <c r="G11" s="115"/>
      <c r="H11" s="115"/>
      <c r="I11" s="115"/>
      <c r="J11" s="115"/>
      <c r="K11" s="115"/>
    </row>
    <row r="13" spans="1:11" x14ac:dyDescent="0.2">
      <c r="A13" s="27" t="s">
        <v>37</v>
      </c>
      <c r="B13" s="45" t="s">
        <v>137</v>
      </c>
      <c r="C13" s="115"/>
      <c r="D13" s="115"/>
      <c r="E13" s="115"/>
      <c r="F13" s="115"/>
      <c r="G13" s="115"/>
      <c r="H13" s="115"/>
      <c r="I13" s="115"/>
      <c r="J13" s="115"/>
      <c r="K13" s="115"/>
    </row>
    <row r="14" spans="1:11" x14ac:dyDescent="0.2">
      <c r="B14" s="45" t="s">
        <v>132</v>
      </c>
      <c r="C14" s="115"/>
      <c r="D14" s="115"/>
      <c r="E14" s="115"/>
      <c r="F14" s="115"/>
      <c r="G14" s="115"/>
      <c r="H14" s="115"/>
      <c r="I14" s="115"/>
      <c r="J14" s="115"/>
      <c r="K14" s="115"/>
    </row>
  </sheetData>
  <sheetProtection algorithmName="SHA-512" hashValue="tmFKPcKQc0lnsS6dj1xHbV8ODVZYOeO20bATRzDHwEZ9sVBP+rPqigi1YxYghpyrbG04zLg68cx4immmm/nnsw==" saltValue="Uyv1DYqFLKnmHCQXfTqbOA==" spinCount="100000" sheet="1" objects="1" scenarios="1" selectLockedCells="1"/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298DA-5CBC-4CFA-A7A9-D80B621F1C3A}">
  <sheetPr>
    <tabColor rgb="FF007600"/>
  </sheetPr>
  <dimension ref="A1:B7"/>
  <sheetViews>
    <sheetView workbookViewId="0">
      <selection activeCell="B5" sqref="B5"/>
    </sheetView>
  </sheetViews>
  <sheetFormatPr defaultColWidth="8.85546875" defaultRowHeight="12.75" x14ac:dyDescent="0.2"/>
  <cols>
    <col min="1" max="1" width="36.42578125" style="27" bestFit="1" customWidth="1"/>
    <col min="2" max="2" width="15.28515625" style="27" customWidth="1"/>
    <col min="3" max="16384" width="8.85546875" style="27"/>
  </cols>
  <sheetData>
    <row r="1" spans="1:2" x14ac:dyDescent="0.2">
      <c r="A1" s="29" t="s">
        <v>147</v>
      </c>
      <c r="B1" s="29" t="s">
        <v>145</v>
      </c>
    </row>
    <row r="2" spans="1:2" x14ac:dyDescent="0.2">
      <c r="A2" s="27" t="s">
        <v>144</v>
      </c>
      <c r="B2" s="116">
        <v>10</v>
      </c>
    </row>
    <row r="3" spans="1:2" x14ac:dyDescent="0.2">
      <c r="A3" s="27" t="s">
        <v>143</v>
      </c>
      <c r="B3" s="116">
        <v>10</v>
      </c>
    </row>
    <row r="4" spans="1:2" x14ac:dyDescent="0.2">
      <c r="A4" s="27" t="s">
        <v>142</v>
      </c>
      <c r="B4" s="116">
        <v>50</v>
      </c>
    </row>
    <row r="5" spans="1:2" x14ac:dyDescent="0.2">
      <c r="A5" s="27" t="s">
        <v>146</v>
      </c>
      <c r="B5" s="116">
        <v>100</v>
      </c>
    </row>
    <row r="6" spans="1:2" x14ac:dyDescent="0.2">
      <c r="A6" s="27" t="s">
        <v>140</v>
      </c>
      <c r="B6" s="116">
        <v>5</v>
      </c>
    </row>
    <row r="7" spans="1:2" x14ac:dyDescent="0.2">
      <c r="A7" s="27" t="s">
        <v>141</v>
      </c>
      <c r="B7" s="116">
        <v>5</v>
      </c>
    </row>
  </sheetData>
  <sheetProtection algorithmName="SHA-512" hashValue="98PEMDbZ0ytwSHvgQ+/CioeH5d9q8YbiXL9YbzU2VOZHehI2kj7Q132UwdZetxk0L9feGReRCsvIycDfQ1EAtQ==" saltValue="ref0PVT+XwmLA8axC+JgNA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zoomScale="115" zoomScaleNormal="115" workbookViewId="0">
      <selection activeCell="D17" sqref="D17:D18"/>
    </sheetView>
  </sheetViews>
  <sheetFormatPr defaultColWidth="11.42578125" defaultRowHeight="12.75" x14ac:dyDescent="0.2"/>
  <cols>
    <col min="1" max="1" width="17" style="27" customWidth="1"/>
    <col min="2" max="2" width="19.140625" style="27" customWidth="1"/>
    <col min="3" max="3" width="13.42578125" style="27" customWidth="1"/>
    <col min="4" max="16384" width="11.42578125" style="27"/>
  </cols>
  <sheetData>
    <row r="1" spans="1:5" x14ac:dyDescent="0.2">
      <c r="A1" s="37" t="s">
        <v>154</v>
      </c>
      <c r="B1" s="38" t="s">
        <v>156</v>
      </c>
      <c r="C1" s="38" t="s">
        <v>150</v>
      </c>
      <c r="D1" s="38" t="s">
        <v>149</v>
      </c>
      <c r="E1" s="38" t="s">
        <v>155</v>
      </c>
    </row>
    <row r="2" spans="1:5" x14ac:dyDescent="0.2">
      <c r="A2" s="36" t="s">
        <v>151</v>
      </c>
      <c r="B2" s="34" t="s">
        <v>104</v>
      </c>
      <c r="C2" s="62"/>
      <c r="D2" s="62"/>
      <c r="E2" s="44" t="str">
        <f>IF(E$7="","",E$7)</f>
        <v/>
      </c>
    </row>
    <row r="3" spans="1:5" x14ac:dyDescent="0.2">
      <c r="B3" s="34" t="s">
        <v>78</v>
      </c>
      <c r="C3" s="62" t="s">
        <v>5</v>
      </c>
      <c r="D3" s="62"/>
      <c r="E3" s="44" t="str">
        <f>IF(E$7="","",E$7)</f>
        <v/>
      </c>
    </row>
    <row r="4" spans="1:5" x14ac:dyDescent="0.2">
      <c r="B4" s="34" t="s">
        <v>74</v>
      </c>
      <c r="C4" s="62" t="s">
        <v>5</v>
      </c>
      <c r="D4" s="62"/>
      <c r="E4" s="44" t="str">
        <f>IF(E$7="","",E$7)</f>
        <v/>
      </c>
    </row>
    <row r="5" spans="1:5" x14ac:dyDescent="0.2">
      <c r="B5" s="34" t="s">
        <v>77</v>
      </c>
      <c r="C5" s="62" t="s">
        <v>5</v>
      </c>
      <c r="D5" s="62"/>
      <c r="E5" s="44" t="str">
        <f>IF(E$7="","",E$7)</f>
        <v/>
      </c>
    </row>
    <row r="6" spans="1:5" x14ac:dyDescent="0.2">
      <c r="B6" s="34" t="s">
        <v>75</v>
      </c>
      <c r="C6" s="62" t="s">
        <v>5</v>
      </c>
      <c r="D6" s="62"/>
      <c r="E6" s="44" t="str">
        <f>IF(E$7="","",E$7)</f>
        <v/>
      </c>
    </row>
    <row r="7" spans="1:5" x14ac:dyDescent="0.2">
      <c r="B7" s="34" t="s">
        <v>148</v>
      </c>
      <c r="C7" s="33"/>
      <c r="D7" s="32"/>
      <c r="E7" s="62"/>
    </row>
    <row r="9" spans="1:5" x14ac:dyDescent="0.2">
      <c r="A9" s="36" t="s">
        <v>152</v>
      </c>
      <c r="B9" s="34" t="s">
        <v>104</v>
      </c>
      <c r="C9" s="62"/>
      <c r="D9" s="62"/>
      <c r="E9" s="44" t="str">
        <f>IF(E$7="","",E$7)</f>
        <v/>
      </c>
    </row>
    <row r="10" spans="1:5" x14ac:dyDescent="0.2">
      <c r="B10" s="34" t="s">
        <v>78</v>
      </c>
      <c r="C10" s="62"/>
      <c r="D10" s="62" t="s">
        <v>5</v>
      </c>
      <c r="E10" s="44" t="str">
        <f>IF(E$7="","",E$7)</f>
        <v/>
      </c>
    </row>
    <row r="11" spans="1:5" x14ac:dyDescent="0.2">
      <c r="B11" s="34" t="s">
        <v>74</v>
      </c>
      <c r="C11" s="62"/>
      <c r="D11" s="62" t="s">
        <v>5</v>
      </c>
      <c r="E11" s="44" t="str">
        <f>IF(E$7="","",E$7)</f>
        <v/>
      </c>
    </row>
    <row r="12" spans="1:5" x14ac:dyDescent="0.2">
      <c r="B12" s="34" t="s">
        <v>77</v>
      </c>
      <c r="C12" s="62"/>
      <c r="D12" s="62" t="s">
        <v>5</v>
      </c>
      <c r="E12" s="44" t="str">
        <f>IF(E$7="","",E$7)</f>
        <v/>
      </c>
    </row>
    <row r="13" spans="1:5" x14ac:dyDescent="0.2">
      <c r="B13" s="34" t="s">
        <v>75</v>
      </c>
      <c r="C13" s="62"/>
      <c r="D13" s="62" t="s">
        <v>5</v>
      </c>
      <c r="E13" s="44" t="str">
        <f>IF(E$7="","",E$7)</f>
        <v/>
      </c>
    </row>
    <row r="14" spans="1:5" x14ac:dyDescent="0.2">
      <c r="B14" s="34" t="s">
        <v>148</v>
      </c>
      <c r="C14" s="33"/>
      <c r="D14" s="32"/>
      <c r="E14" s="62"/>
    </row>
    <row r="16" spans="1:5" x14ac:dyDescent="0.2">
      <c r="A16" s="36" t="s">
        <v>153</v>
      </c>
      <c r="B16" s="34" t="s">
        <v>104</v>
      </c>
      <c r="C16" s="62"/>
      <c r="D16" s="62"/>
      <c r="E16" s="44" t="str">
        <f>IF(E$7="","",E$7)</f>
        <v/>
      </c>
    </row>
    <row r="17" spans="2:5" x14ac:dyDescent="0.2">
      <c r="B17" s="34" t="s">
        <v>78</v>
      </c>
      <c r="C17" s="62"/>
      <c r="D17" s="62" t="s">
        <v>5</v>
      </c>
      <c r="E17" s="44" t="str">
        <f>IF(E$7="","",E$7)</f>
        <v/>
      </c>
    </row>
    <row r="18" spans="2:5" x14ac:dyDescent="0.2">
      <c r="B18" s="34" t="s">
        <v>74</v>
      </c>
      <c r="C18" s="62"/>
      <c r="D18" s="62" t="s">
        <v>5</v>
      </c>
      <c r="E18" s="44" t="str">
        <f>IF(E$7="","",E$7)</f>
        <v/>
      </c>
    </row>
    <row r="19" spans="2:5" x14ac:dyDescent="0.2">
      <c r="B19" s="34" t="s">
        <v>77</v>
      </c>
      <c r="C19" s="62"/>
      <c r="D19" s="62"/>
      <c r="E19" s="44" t="str">
        <f>IF(E$7="","",E$7)</f>
        <v/>
      </c>
    </row>
    <row r="20" spans="2:5" x14ac:dyDescent="0.2">
      <c r="B20" s="34" t="s">
        <v>75</v>
      </c>
      <c r="C20" s="62"/>
      <c r="D20" s="62"/>
      <c r="E20" s="44" t="str">
        <f>IF(E$7="","",E$7)</f>
        <v/>
      </c>
    </row>
    <row r="21" spans="2:5" x14ac:dyDescent="0.2">
      <c r="B21" s="34" t="s">
        <v>148</v>
      </c>
      <c r="C21" s="33"/>
      <c r="D21" s="32"/>
      <c r="E21" s="62"/>
    </row>
  </sheetData>
  <sheetProtection algorithmName="SHA-512" hashValue="ZvfNaqHO291Ri9O3OcvbyKwsQden/XDsH1MT2I43tAB6IKRbSJWsY1uLODSX6mTykiaDgok62lfCR5w2CkKETg==" saltValue="3mBqnfBNkcXrl0j4GVKm6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46" t="s">
        <v>4</v>
      </c>
      <c r="B1" s="38" t="s">
        <v>159</v>
      </c>
      <c r="C1" s="47" t="s">
        <v>161</v>
      </c>
      <c r="D1" s="47" t="s">
        <v>157</v>
      </c>
    </row>
    <row r="2" spans="1:4" x14ac:dyDescent="0.2">
      <c r="A2" s="47" t="s">
        <v>163</v>
      </c>
      <c r="B2" s="34" t="s">
        <v>164</v>
      </c>
      <c r="C2" s="34" t="s">
        <v>162</v>
      </c>
      <c r="D2" s="62"/>
    </row>
    <row r="3" spans="1:4" x14ac:dyDescent="0.2">
      <c r="A3" s="47" t="s">
        <v>160</v>
      </c>
      <c r="B3" s="34" t="s">
        <v>150</v>
      </c>
      <c r="C3" s="34" t="s">
        <v>158</v>
      </c>
      <c r="D3" s="62"/>
    </row>
  </sheetData>
  <sheetProtection algorithmName="SHA-512" hashValue="J4IqkzSAQh3m3bA50rgBqklhoUA+zysV6FDmCVpXua6/2cPhiG03AAVZ03ahn4353oXVw/pdJdx/4wGgx8xanA==" saltValue="ymBKGXDbSefQBA1UHXLCoA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lang=es</cp:keywords>
  <cp:lastModifiedBy>Romesh Abeysuriya</cp:lastModifiedBy>
  <dcterms:created xsi:type="dcterms:W3CDTF">2017-08-01T10:42:13Z</dcterms:created>
  <dcterms:modified xsi:type="dcterms:W3CDTF">2023-01-25T07:12:26Z</dcterms:modified>
</cp:coreProperties>
</file>