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37340" yWindow="-20080" windowWidth="25600" windowHeight="15540" tabRatio="500" firstSheet="6" activeTab="6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Interventions birth outcomes" sheetId="22" r:id="rId15"/>
    <sheet name="Interventions anemia" sheetId="30" r:id="rId16"/>
    <sheet name="Interventions wasting" sheetId="31" r:id="rId17"/>
    <sheet name="Interventions for children" sheetId="28" r:id="rId18"/>
    <sheet name="Interventions family planning" sheetId="34" r:id="rId19"/>
    <sheet name="Interventions target population" sheetId="21" r:id="rId20"/>
    <sheet name="Program dependencies" sheetId="40" r:id="rId21"/>
    <sheet name="Program areas" sheetId="36" r:id="rId22"/>
    <sheet name="Interventions cost and coverage" sheetId="20" r:id="rId23"/>
    <sheet name="Population risk areas" sheetId="41" r:id="rId2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4" l="1"/>
  <c r="O3" i="29"/>
  <c r="O2" i="29"/>
  <c r="D3" i="29"/>
  <c r="D2" i="29"/>
  <c r="E3" i="29"/>
  <c r="E2" i="29"/>
  <c r="F3" i="29"/>
  <c r="F2" i="29"/>
  <c r="G3" i="29"/>
  <c r="G2" i="29"/>
  <c r="H3" i="29"/>
  <c r="H2" i="29"/>
  <c r="I3" i="29"/>
  <c r="I2" i="29"/>
  <c r="J3" i="29"/>
  <c r="J2" i="29"/>
  <c r="K3" i="29"/>
  <c r="K2" i="29"/>
  <c r="L3" i="29"/>
  <c r="L2" i="29"/>
  <c r="M3" i="29"/>
  <c r="M2" i="29"/>
  <c r="N3" i="29"/>
  <c r="N2" i="29"/>
  <c r="C3" i="29"/>
  <c r="C2" i="29"/>
  <c r="C39" i="1"/>
  <c r="C40" i="1"/>
  <c r="C41" i="1"/>
  <c r="C38" i="1"/>
  <c r="C45" i="1"/>
  <c r="C46" i="1"/>
  <c r="C47" i="1"/>
  <c r="C44" i="1"/>
  <c r="C6" i="1"/>
  <c r="H15" i="21"/>
  <c r="I15" i="21"/>
  <c r="J15" i="21"/>
  <c r="K15" i="21"/>
  <c r="H20" i="21"/>
  <c r="I20" i="21"/>
  <c r="J20" i="21"/>
  <c r="K20" i="21"/>
  <c r="H38" i="21"/>
  <c r="I38" i="21"/>
  <c r="J38" i="21"/>
  <c r="K38" i="21"/>
  <c r="H39" i="21"/>
  <c r="I39" i="21"/>
  <c r="J39" i="21"/>
  <c r="K39" i="21"/>
  <c r="H40" i="21"/>
  <c r="I40" i="21"/>
  <c r="J40" i="21"/>
  <c r="K40" i="21"/>
  <c r="H42" i="21"/>
  <c r="I42" i="21"/>
  <c r="J42" i="21"/>
  <c r="K42" i="21"/>
  <c r="H43" i="21"/>
  <c r="I43" i="21"/>
  <c r="J43" i="21"/>
  <c r="K43" i="21"/>
  <c r="H44" i="21"/>
  <c r="I44" i="21"/>
  <c r="J44" i="21"/>
  <c r="K44" i="21"/>
  <c r="H45" i="21"/>
  <c r="I45" i="21"/>
  <c r="J45" i="21"/>
  <c r="K45" i="21"/>
  <c r="M38" i="21"/>
  <c r="N38" i="21"/>
  <c r="O38" i="21"/>
  <c r="M39" i="21"/>
  <c r="N39" i="21"/>
  <c r="O39" i="21"/>
  <c r="M40" i="21"/>
  <c r="N40" i="21"/>
  <c r="O40" i="21"/>
  <c r="M42" i="21"/>
  <c r="N42" i="21"/>
  <c r="O42" i="21"/>
  <c r="M43" i="21"/>
  <c r="N43" i="21"/>
  <c r="O43" i="21"/>
  <c r="M44" i="21"/>
  <c r="N44" i="21"/>
  <c r="O44" i="21"/>
  <c r="M45" i="21"/>
  <c r="N45" i="21"/>
  <c r="O45" i="2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4" i="20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3" i="22"/>
  <c r="C13" i="22"/>
  <c r="D11" i="22"/>
  <c r="C11" i="22"/>
  <c r="F43" i="21"/>
  <c r="G43" i="21"/>
  <c r="L43" i="21"/>
  <c r="F44" i="21"/>
  <c r="G44" i="21"/>
  <c r="L44" i="21"/>
  <c r="F45" i="21"/>
  <c r="G45" i="21"/>
  <c r="L45" i="21"/>
  <c r="E45" i="21"/>
  <c r="E44" i="21"/>
  <c r="E43" i="21"/>
  <c r="D3" i="20"/>
  <c r="B6" i="7"/>
  <c r="C6" i="7"/>
  <c r="D6" i="7"/>
  <c r="E6" i="7"/>
  <c r="F6" i="7"/>
  <c r="D38" i="20"/>
  <c r="B5" i="7"/>
  <c r="C5" i="7"/>
  <c r="D5" i="7"/>
  <c r="E5" i="7"/>
  <c r="F5" i="7"/>
  <c r="D37" i="20"/>
  <c r="G7" i="21"/>
  <c r="F7" i="21"/>
  <c r="E7" i="21"/>
  <c r="G9" i="21"/>
  <c r="F9" i="21"/>
  <c r="E9" i="21"/>
  <c r="E8" i="21"/>
  <c r="E10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2" i="21"/>
  <c r="L38" i="21"/>
  <c r="G38" i="21"/>
  <c r="F38" i="21"/>
  <c r="F39" i="21"/>
  <c r="E38" i="21"/>
  <c r="E39" i="21"/>
  <c r="L39" i="21"/>
  <c r="G39" i="21"/>
  <c r="E40" i="21"/>
  <c r="L40" i="21"/>
  <c r="G40" i="21"/>
  <c r="F40" i="21"/>
  <c r="L42" i="21"/>
  <c r="G42" i="21"/>
  <c r="F42" i="21"/>
  <c r="E42" i="21"/>
  <c r="C42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F6" i="2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L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L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L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8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19.xml><?xml version="1.0" encoding="utf-8"?>
<comments xmlns="http://schemas.openxmlformats.org/spreadsheetml/2006/main">
  <authors>
    <author>Microsoft Office User</author>
    <author>Ruth</author>
    <author xml:space="preserve"> Janka Petravic</author>
    <author>Sam</author>
  </authors>
  <commentList>
    <comment ref="D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6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6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2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4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2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9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4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3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3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>
  <authors>
    <author>Sam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4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<sst xmlns="http://schemas.openxmlformats.org/spreadsheetml/2006/main" count="934" uniqueCount="261">
  <si>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</si>
  <si>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</si>
  <si>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</si>
  <si>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</si>
  <si>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</si>
  <si>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</si>
  <si>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</si>
  <si>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</si>
  <si>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</si>
  <si>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</si>
  <si>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</si>
  <si>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</si>
  <si>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</si>
  <si>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</si>
  <si>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</si>
  <si>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</si>
  <si>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</si>
  <si>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</si>
  <si>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</si>
  <si>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</si>
  <si>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</si>
  <si>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</si>
  <si>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</si>
  <si>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</si>
  <si>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</si>
  <si>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</si>
  <si>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</si>
  <si>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</si>
  <si>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</si>
  <si>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</si>
  <si>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</si>
  <si>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</si>
  <si>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</si>
  <si>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</si>
  <si>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</si>
  <si>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</si>
  <si>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</si>
  <si>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</si>
  <si>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</si>
  <si>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</si>
  <si>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</si>
  <si>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</si>
  <si>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</si>
  <si>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</si>
  <si>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</si>
  <si>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</si>
  <si>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</si>
  <si>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</si>
  <si>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</si>
  <si>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</si>
  <si>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</si>
  <si>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</si>
  <si>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</si>
  <si>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</si>
  <si>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</si>
  <si>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</si>
  <si>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</si>
  <si>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</si>
  <si>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</si>
  <si>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</si>
  <si>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</si>
  <si>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</si>
  <si>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</si>
  <si>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</si>
  <si>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</si>
  <si>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</si>
  <si>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</si>
  <si>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</si>
  <si>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</si>
  <si>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</si>
  <si>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</si>
  <si>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</si>
  <si>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</si>
  <si>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</si>
  <si>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</si>
  <si>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</si>
  <si>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</si>
  <si>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</si>
  <si>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</si>
  <si>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</si>
  <si>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</si>
  <si>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</si>
  <si>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</si>
  <si>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</si>
  <si>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</si>
  <si>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</si>
  <si>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</si>
  <si>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</si>
  <si>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</si>
  <si>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</si>
  <si>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</si>
  <si>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</si>
  <si>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</si>
  <si>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</si>
  <si>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</si>
  <si>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</si>
  <si>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</si>
  <si>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</si>
  <si>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</si>
  <si>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</si>
  <si>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</si>
  <si>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</si>
  <si>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</si>
  <si>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</si>
  <si>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OR stunting by intervention</t>
  </si>
  <si>
    <t>OR for correct breastfeeding by intervention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</si>
  <si>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</si>
  <si>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</si>
  <si>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</si>
  <si>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</si>
  <si>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</si>
  <si>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</si>
  <si>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</si>
  <si>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</si>
  <si>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</si>
  <si>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</si>
  <si>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</si>
  <si>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</si>
  <si>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</si>
  <si>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</si>
  <si>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</si>
  <si>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</si>
  <si>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</si>
  <si>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</si>
  <si>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</si>
  <si>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</si>
  <si>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</si>
  <si>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</si>
  <si>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</si>
  <si>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</si>
  <si>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</si>
  <si>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</si>
  <si>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</si>
  <si>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</si>
  <si>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</si>
  <si>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</si>
  <si>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</si>
  <si>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</si>
  <si>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</si>
  <si>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</si>
  <si>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</si>
  <si>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</si>
  <si>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</si>
  <si>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</si>
  <si>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</si>
  <si>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</si>
  <si>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</si>
  <si>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</si>
  <si>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</si>
  <si>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</si>
  <si>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</si>
  <si>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</si>
  <si>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</si>
  <si>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</si>
  <si>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</si>
  <si>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</si>
  <si>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</si>
  <si>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</si>
  <si>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</si>
  <si>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</si>
  <si>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</si>
  <si>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</si>
  <si>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</si>
  <si>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</si>
  <si>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</si>
  <si>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</si>
  <si>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</si>
  <si>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</si>
  <si>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</si>
  <si>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</si>
  <si>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</si>
  <si>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</si>
  <si>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</si>
  <si>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</si>
  <si>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</si>
  <si>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</si>
  <si>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</si>
  <si>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</si>
  <si>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</si>
  <si>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</si>
  <si>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</si>
  <si>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</si>
  <si>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</si>
  <si>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</si>
  <si>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</si>
  <si>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</si>
  <si>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</si>
  <si>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</si>
  <si>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</si>
  <si>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</si>
  <si>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</si>
  <si>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</si>
  <si>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</si>
  <si>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</si>
  <si>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</si>
  <si>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</si>
  <si>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</si>
  <si>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</si>
  <si>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</si>
  <si>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</si>
  <si>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</si>
  <si>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</si>
  <si>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</si>
  <si>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</si>
  <si>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</si>
  <si>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</si>
  <si>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</si>
  <si>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</si>
  <si>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</si>
  <si>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</si>
  <si>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</si>
  <si>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</si>
  <si>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</si>
  <si>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</si>
  <si>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</si>
  <si>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</si>
  <si>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</si>
  <si>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</si>
  <si>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</si>
  <si>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</si>
  <si>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</si>
  <si>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</si>
  <si>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</si>
  <si>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</si>
  <si>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</si>
  <si>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</si>
  <si>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</si>
  <si>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</si>
  <si>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None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</si>
  <si>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</si>
  <si>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</si>
  <si>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</si>
  <si>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</si>
  <si>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</si>
  <si>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</si>
  <si>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</si>
  <si>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</si>
  <si>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WRA 15-19 years</t>
  </si>
  <si>
    <t>WRA 20-29 years</t>
  </si>
  <si>
    <t>WRA 30-39 years</t>
  </si>
  <si>
    <t>WRA 40-49 years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</si>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</sst>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6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4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2" fontId="4" fillId="4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3" fillId="2" borderId="3" xfId="0" applyFont="1" applyFill="1" applyBorder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3" fillId="2" borderId="0" xfId="0" applyFont="1" applyFill="1" applyBorder="1" applyAlignment="1"/>
    <xf numFmtId="0" fontId="3" fillId="2" borderId="2" xfId="0" applyFont="1" applyFill="1" applyBorder="1" applyAlignment="1"/>
    <xf numFmtId="0" fontId="13" fillId="2" borderId="2" xfId="0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</cellXfs>
  <cellStyles count="663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6"/>
  <sheetViews>
    <sheetView topLeftCell="A27" workbookViewId="0">
      <selection activeCell="A50" sqref="A50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101</v>
      </c>
      <c r="B1" s="10" t="s">
        <v>59</v>
      </c>
      <c r="C1" s="10" t="s">
        <v>102</v>
      </c>
    </row>
    <row r="2" spans="1:3" ht="16" customHeight="1" x14ac:dyDescent="0.15">
      <c r="A2" s="1" t="s">
        <v>60</v>
      </c>
      <c r="B2" t="s">
        <v>0</v>
      </c>
      <c r="C2" s="107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110</v>
      </c>
      <c r="C5" s="41">
        <v>171684000</v>
      </c>
    </row>
    <row r="6" spans="1:3" ht="15.75" customHeight="1" x14ac:dyDescent="0.15">
      <c r="B6" s="4" t="s">
        <v>4</v>
      </c>
      <c r="C6" s="18">
        <f>(C4+C4*C19/(1000-C19))/(1-C18)</f>
        <v>3677298.8269880489</v>
      </c>
    </row>
    <row r="7" spans="1:3" ht="15.75" customHeight="1" x14ac:dyDescent="0.15">
      <c r="B7" s="30" t="s">
        <v>68</v>
      </c>
      <c r="C7" s="19">
        <v>0.35199999999999998</v>
      </c>
    </row>
    <row r="8" spans="1:3" ht="15.75" customHeight="1" x14ac:dyDescent="0.15">
      <c r="B8" s="4" t="s">
        <v>67</v>
      </c>
      <c r="C8" s="17">
        <v>0.36</v>
      </c>
    </row>
    <row r="9" spans="1:3" ht="15.75" customHeight="1" x14ac:dyDescent="0.15">
      <c r="B9" s="30" t="s">
        <v>69</v>
      </c>
      <c r="C9" s="19">
        <v>0.1</v>
      </c>
    </row>
    <row r="10" spans="1:3" ht="15.75" customHeight="1" x14ac:dyDescent="0.15">
      <c r="B10" s="4" t="s">
        <v>183</v>
      </c>
      <c r="C10" s="69">
        <v>0.5</v>
      </c>
    </row>
    <row r="11" spans="1:3" ht="15.75" customHeight="1" x14ac:dyDescent="0.15">
      <c r="B11" s="4" t="s">
        <v>184</v>
      </c>
      <c r="C11" s="69">
        <v>0.3</v>
      </c>
    </row>
    <row r="12" spans="1:3" ht="15.75" customHeight="1" x14ac:dyDescent="0.15">
      <c r="B12" s="4" t="s">
        <v>185</v>
      </c>
      <c r="C12" s="69">
        <v>0.1</v>
      </c>
    </row>
    <row r="13" spans="1:3" ht="13" x14ac:dyDescent="0.15">
      <c r="B13" t="s">
        <v>226</v>
      </c>
      <c r="C13" s="47">
        <v>0.9</v>
      </c>
    </row>
    <row r="14" spans="1:3" ht="13" x14ac:dyDescent="0.15">
      <c r="B14" t="s">
        <v>227</v>
      </c>
      <c r="C14" s="47">
        <v>0.4</v>
      </c>
    </row>
    <row r="15" spans="1:3" ht="13" x14ac:dyDescent="0.15">
      <c r="B15" s="4" t="s">
        <v>233</v>
      </c>
      <c r="C15" s="69">
        <v>0.2</v>
      </c>
    </row>
    <row r="16" spans="1:3" ht="13" x14ac:dyDescent="0.15"/>
    <row r="17" spans="1:5" ht="15.75" customHeight="1" x14ac:dyDescent="0.15">
      <c r="A17" s="10" t="s">
        <v>113</v>
      </c>
      <c r="B17" t="s">
        <v>194</v>
      </c>
      <c r="C17" s="19">
        <v>176</v>
      </c>
    </row>
    <row r="18" spans="1:5" ht="15.75" customHeight="1" x14ac:dyDescent="0.15">
      <c r="B18" t="s">
        <v>111</v>
      </c>
      <c r="C18" s="19">
        <v>0.13</v>
      </c>
    </row>
    <row r="19" spans="1:5" ht="15.75" customHeight="1" x14ac:dyDescent="0.15">
      <c r="B19" t="s">
        <v>112</v>
      </c>
      <c r="C19" s="19">
        <v>25.36</v>
      </c>
    </row>
    <row r="20" spans="1:5" ht="15.75" customHeight="1" x14ac:dyDescent="0.15">
      <c r="B20" t="s">
        <v>195</v>
      </c>
      <c r="C20" s="19">
        <v>25.4</v>
      </c>
    </row>
    <row r="21" spans="1:5" ht="15.75" customHeight="1" x14ac:dyDescent="0.15">
      <c r="B21" t="s">
        <v>196</v>
      </c>
      <c r="C21" s="19">
        <v>34.68</v>
      </c>
    </row>
    <row r="22" spans="1:5" ht="15.75" customHeight="1" x14ac:dyDescent="0.15">
      <c r="B22" t="s">
        <v>197</v>
      </c>
      <c r="C22" s="19">
        <v>39.32</v>
      </c>
    </row>
    <row r="24" spans="1:5" ht="15.75" customHeight="1" x14ac:dyDescent="0.15">
      <c r="B24" s="10"/>
      <c r="C24" s="1"/>
    </row>
    <row r="25" spans="1:5" ht="15.75" customHeight="1" x14ac:dyDescent="0.15">
      <c r="A25" s="10" t="s">
        <v>71</v>
      </c>
      <c r="B25" s="30" t="s">
        <v>73</v>
      </c>
      <c r="C25" s="34">
        <v>0.3</v>
      </c>
    </row>
    <row r="26" spans="1:5" ht="15.75" customHeight="1" x14ac:dyDescent="0.15">
      <c r="B26" s="30" t="s">
        <v>96</v>
      </c>
      <c r="C26" s="34">
        <v>0.8</v>
      </c>
    </row>
    <row r="27" spans="1:5" ht="15.75" customHeight="1" x14ac:dyDescent="0.15">
      <c r="B27" s="30" t="s">
        <v>97</v>
      </c>
      <c r="C27" s="34">
        <v>0.12</v>
      </c>
    </row>
    <row r="28" spans="1:5" ht="15.75" customHeight="1" x14ac:dyDescent="0.15">
      <c r="B28" s="30" t="s">
        <v>98</v>
      </c>
      <c r="C28" s="34">
        <v>0.05</v>
      </c>
    </row>
    <row r="29" spans="1:5" ht="15.75" customHeight="1" x14ac:dyDescent="0.15">
      <c r="B29" s="30" t="s">
        <v>72</v>
      </c>
      <c r="C29" s="34">
        <v>0.05</v>
      </c>
    </row>
    <row r="31" spans="1:5" ht="15.75" customHeight="1" x14ac:dyDescent="0.15">
      <c r="B31" s="30"/>
    </row>
    <row r="32" spans="1:5" ht="15.75" customHeight="1" x14ac:dyDescent="0.2">
      <c r="A32" s="10" t="s">
        <v>109</v>
      </c>
      <c r="B32" s="92" t="s">
        <v>115</v>
      </c>
      <c r="C32" s="39">
        <v>8634000</v>
      </c>
      <c r="D32" s="104"/>
      <c r="E32" s="103"/>
    </row>
    <row r="33" spans="1:5" ht="15" customHeight="1" x14ac:dyDescent="0.2">
      <c r="B33" s="92" t="s">
        <v>116</v>
      </c>
      <c r="C33" s="39">
        <v>13550000</v>
      </c>
      <c r="D33" s="104"/>
      <c r="E33" s="104"/>
    </row>
    <row r="34" spans="1:5" ht="15.75" customHeight="1" x14ac:dyDescent="0.2">
      <c r="B34" s="92" t="s">
        <v>117</v>
      </c>
      <c r="C34" s="105">
        <v>12394000</v>
      </c>
      <c r="D34" s="104"/>
    </row>
    <row r="35" spans="1:5" ht="15.75" customHeight="1" x14ac:dyDescent="0.2">
      <c r="B35" s="92" t="s">
        <v>118</v>
      </c>
      <c r="C35" s="39">
        <v>9148000</v>
      </c>
      <c r="D35" s="104"/>
    </row>
    <row r="36" spans="1:5" ht="15.75" customHeight="1" x14ac:dyDescent="0.2">
      <c r="B36" s="92"/>
      <c r="C36" s="106"/>
      <c r="D36" s="104"/>
    </row>
    <row r="37" spans="1:5" ht="15.75" customHeight="1" x14ac:dyDescent="0.2">
      <c r="B37" s="92"/>
      <c r="C37" s="106"/>
      <c r="D37" s="104"/>
    </row>
    <row r="38" spans="1:5" ht="15.75" customHeight="1" x14ac:dyDescent="0.2">
      <c r="A38" s="10" t="s">
        <v>215</v>
      </c>
      <c r="B38" s="92" t="s">
        <v>115</v>
      </c>
      <c r="C38" s="39">
        <f>C32-C44</f>
        <v>7531583.5695012193</v>
      </c>
      <c r="D38" s="104"/>
      <c r="E38" s="103"/>
    </row>
    <row r="39" spans="1:5" ht="15" customHeight="1" x14ac:dyDescent="0.2">
      <c r="B39" s="92" t="s">
        <v>116</v>
      </c>
      <c r="C39" s="39">
        <f t="shared" ref="C39:C41" si="0">C33-C45</f>
        <v>11617337.925466225</v>
      </c>
      <c r="D39" s="104"/>
      <c r="E39" s="104"/>
    </row>
    <row r="40" spans="1:5" ht="15.75" customHeight="1" x14ac:dyDescent="0.2">
      <c r="B40" s="92" t="s">
        <v>117</v>
      </c>
      <c r="C40" s="39">
        <f t="shared" si="0"/>
        <v>11797902.113393042</v>
      </c>
      <c r="D40" s="104"/>
    </row>
    <row r="41" spans="1:5" ht="15.75" customHeight="1" x14ac:dyDescent="0.2">
      <c r="B41" s="92" t="s">
        <v>118</v>
      </c>
      <c r="C41" s="39">
        <f t="shared" si="0"/>
        <v>9101877.564651465</v>
      </c>
      <c r="D41" s="104"/>
    </row>
    <row r="42" spans="1:5" ht="15.75" customHeight="1" x14ac:dyDescent="0.2">
      <c r="B42" s="92"/>
      <c r="C42" s="40"/>
      <c r="D42" s="104"/>
    </row>
    <row r="43" spans="1:5" ht="15" customHeight="1" x14ac:dyDescent="0.2">
      <c r="B43" s="38"/>
      <c r="C43" s="40"/>
    </row>
    <row r="44" spans="1:5" ht="15.75" customHeight="1" x14ac:dyDescent="0.2">
      <c r="A44" s="10" t="s">
        <v>214</v>
      </c>
      <c r="B44" s="92" t="s">
        <v>119</v>
      </c>
      <c r="C44" s="33">
        <f>C50*$C$6</f>
        <v>1102416.4304987811</v>
      </c>
    </row>
    <row r="45" spans="1:5" ht="15.75" customHeight="1" x14ac:dyDescent="0.2">
      <c r="B45" s="92" t="s">
        <v>120</v>
      </c>
      <c r="C45" s="33">
        <f t="shared" ref="C45:C47" si="1">C51*$C$6</f>
        <v>1932662.074533775</v>
      </c>
    </row>
    <row r="46" spans="1:5" ht="15.75" customHeight="1" x14ac:dyDescent="0.2">
      <c r="B46" s="92" t="s">
        <v>121</v>
      </c>
      <c r="C46" s="33">
        <f t="shared" si="1"/>
        <v>596097.88660695858</v>
      </c>
    </row>
    <row r="47" spans="1:5" ht="15.75" customHeight="1" x14ac:dyDescent="0.2">
      <c r="B47" s="92" t="s">
        <v>122</v>
      </c>
      <c r="C47" s="33">
        <f t="shared" si="1"/>
        <v>46122.435348534098</v>
      </c>
    </row>
    <row r="50" spans="1:3" ht="15.75" customHeight="1" x14ac:dyDescent="0.2">
      <c r="A50" s="10" t="s">
        <v>107</v>
      </c>
      <c r="B50" s="92" t="s">
        <v>119</v>
      </c>
      <c r="C50" s="33">
        <v>0.29978973218277538</v>
      </c>
    </row>
    <row r="51" spans="1:3" ht="15.75" customHeight="1" x14ac:dyDescent="0.2">
      <c r="B51" s="92" t="s">
        <v>120</v>
      </c>
      <c r="C51" s="33">
        <v>0.52556568434139284</v>
      </c>
    </row>
    <row r="52" spans="1:3" ht="15.75" customHeight="1" x14ac:dyDescent="0.2">
      <c r="B52" s="92" t="s">
        <v>121</v>
      </c>
      <c r="C52" s="33">
        <v>0.16210210664201097</v>
      </c>
    </row>
    <row r="53" spans="1:3" ht="15.75" customHeight="1" x14ac:dyDescent="0.2">
      <c r="B53" s="92" t="s">
        <v>122</v>
      </c>
      <c r="C53" s="33">
        <v>1.2542476833820825E-2</v>
      </c>
    </row>
    <row r="56" spans="1:3" ht="15.75" customHeight="1" x14ac:dyDescent="0.15">
      <c r="A56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5"/>
  <sheetViews>
    <sheetView workbookViewId="0">
      <selection activeCell="B12" sqref="B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49</v>
      </c>
      <c r="B1" s="1" t="s">
        <v>64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198</v>
      </c>
      <c r="B2" t="s">
        <v>63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225</v>
      </c>
      <c r="B4" s="4" t="s">
        <v>219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186</v>
      </c>
      <c r="B6" s="4" t="s">
        <v>45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46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114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108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47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104</v>
      </c>
      <c r="B12" s="4" t="s">
        <v>53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70" t="s">
        <v>55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70" t="s">
        <v>131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70" t="s">
        <v>77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70" t="s">
        <v>140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61" t="s">
        <v>105</v>
      </c>
      <c r="B18" s="60" t="s">
        <v>54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62"/>
      <c r="B19" s="60" t="s">
        <v>55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153</v>
      </c>
      <c r="B21" s="4" t="s">
        <v>219</v>
      </c>
      <c r="C21" s="47">
        <v>1.04</v>
      </c>
      <c r="D21" s="47">
        <v>1.04</v>
      </c>
      <c r="E21" s="47">
        <v>1.04</v>
      </c>
      <c r="F21" s="47">
        <v>1.04</v>
      </c>
      <c r="G21" s="47">
        <v>1.04</v>
      </c>
    </row>
    <row r="23" spans="1:7" x14ac:dyDescent="0.15">
      <c r="A23" s="10" t="s">
        <v>154</v>
      </c>
      <c r="B23" s="4" t="s">
        <v>219</v>
      </c>
      <c r="C23" s="47">
        <v>1.04</v>
      </c>
      <c r="D23" s="47">
        <v>1.04</v>
      </c>
      <c r="E23" s="47">
        <v>1.04</v>
      </c>
      <c r="F23" s="47">
        <v>1.04</v>
      </c>
      <c r="G23" s="47">
        <v>1.04</v>
      </c>
    </row>
    <row r="25" spans="1:7" x14ac:dyDescent="0.15">
      <c r="A25" s="10" t="s">
        <v>224</v>
      </c>
      <c r="B25" t="s">
        <v>222</v>
      </c>
      <c r="C25" s="47">
        <v>1</v>
      </c>
      <c r="D25" s="47">
        <v>1</v>
      </c>
      <c r="E25" s="47">
        <v>1</v>
      </c>
      <c r="F25" s="47">
        <v>1</v>
      </c>
      <c r="G25" s="47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F45" sqref="F45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162</v>
      </c>
      <c r="B1" s="10" t="s">
        <v>165</v>
      </c>
      <c r="C1" s="10" t="s">
        <v>161</v>
      </c>
      <c r="D1" s="10" t="s">
        <v>6</v>
      </c>
      <c r="E1" s="10" t="s">
        <v>7</v>
      </c>
      <c r="F1" s="10" t="s">
        <v>8</v>
      </c>
      <c r="G1" s="10" t="s">
        <v>9</v>
      </c>
      <c r="H1" s="58" t="s">
        <v>10</v>
      </c>
    </row>
    <row r="2" spans="1:10" x14ac:dyDescent="0.15">
      <c r="A2" s="10" t="s">
        <v>163</v>
      </c>
      <c r="B2" s="108" t="s">
        <v>75</v>
      </c>
      <c r="C2" t="s">
        <v>159</v>
      </c>
      <c r="D2" s="57">
        <v>1.85</v>
      </c>
      <c r="E2" s="57">
        <v>1.2</v>
      </c>
      <c r="F2" s="57">
        <v>1.05</v>
      </c>
      <c r="G2" s="57">
        <v>1.01</v>
      </c>
      <c r="H2" s="59">
        <v>1</v>
      </c>
    </row>
    <row r="3" spans="1:10" x14ac:dyDescent="0.15">
      <c r="B3" s="108"/>
      <c r="C3" t="s">
        <v>160</v>
      </c>
      <c r="D3" s="57">
        <v>1.9</v>
      </c>
      <c r="E3" s="57">
        <v>1.25</v>
      </c>
      <c r="F3" s="57">
        <v>1.05</v>
      </c>
      <c r="G3" s="57">
        <v>1.01</v>
      </c>
      <c r="H3" s="59">
        <v>1</v>
      </c>
      <c r="J3" s="57"/>
    </row>
    <row r="4" spans="1:10" x14ac:dyDescent="0.15">
      <c r="B4" s="108"/>
      <c r="C4" t="s">
        <v>170</v>
      </c>
      <c r="D4" s="57">
        <f>D17^(1/2)</f>
        <v>1.0246950765959599</v>
      </c>
      <c r="E4" s="57">
        <f>E17^(1/3)</f>
        <v>1.0163963568148535</v>
      </c>
      <c r="F4" s="57">
        <f>F17^(1/4)</f>
        <v>1.0122722344290394</v>
      </c>
      <c r="G4" s="57">
        <f t="shared" ref="G4:H4" si="0">G17^(1/5)</f>
        <v>1.0098057976734853</v>
      </c>
      <c r="H4" s="57">
        <f t="shared" si="0"/>
        <v>1</v>
      </c>
      <c r="J4" s="57"/>
    </row>
    <row r="5" spans="1:10" x14ac:dyDescent="0.15">
      <c r="B5" s="108" t="s">
        <v>6</v>
      </c>
      <c r="C5" t="s">
        <v>159</v>
      </c>
      <c r="D5" s="57">
        <v>2.0299999999999998</v>
      </c>
      <c r="E5" s="57">
        <v>1</v>
      </c>
      <c r="F5" s="57">
        <v>1</v>
      </c>
      <c r="G5" s="57">
        <v>1</v>
      </c>
      <c r="H5" s="59">
        <v>1</v>
      </c>
    </row>
    <row r="6" spans="1:10" x14ac:dyDescent="0.15">
      <c r="B6" s="108"/>
      <c r="C6" t="s">
        <v>160</v>
      </c>
      <c r="D6" s="57">
        <v>2.17</v>
      </c>
      <c r="E6" s="57">
        <v>1</v>
      </c>
      <c r="F6" s="57">
        <v>1</v>
      </c>
      <c r="G6" s="57">
        <v>1</v>
      </c>
      <c r="H6" s="59">
        <v>1</v>
      </c>
    </row>
    <row r="7" spans="1:10" x14ac:dyDescent="0.15">
      <c r="B7" s="108"/>
      <c r="C7" t="s">
        <v>170</v>
      </c>
      <c r="D7" s="57">
        <f>D17^(1/2)</f>
        <v>1.0246950765959599</v>
      </c>
      <c r="E7" s="57">
        <f>E17^(1/3)</f>
        <v>1.0163963568148535</v>
      </c>
      <c r="F7" s="57">
        <f>F17^(1/4)</f>
        <v>1.0122722344290394</v>
      </c>
      <c r="G7" s="57">
        <f t="shared" ref="G7:H7" si="1">G17^(1/5)</f>
        <v>1.0098057976734853</v>
      </c>
      <c r="H7" s="57">
        <f t="shared" si="1"/>
        <v>1</v>
      </c>
    </row>
    <row r="8" spans="1:10" x14ac:dyDescent="0.15">
      <c r="B8" s="108" t="s">
        <v>7</v>
      </c>
      <c r="C8" t="s">
        <v>159</v>
      </c>
      <c r="D8" s="57">
        <v>1</v>
      </c>
      <c r="E8" s="57">
        <v>1.5</v>
      </c>
      <c r="F8" s="57">
        <v>1</v>
      </c>
      <c r="G8" s="57">
        <v>1</v>
      </c>
      <c r="H8" s="59">
        <v>1</v>
      </c>
    </row>
    <row r="9" spans="1:10" x14ac:dyDescent="0.15">
      <c r="B9" s="108"/>
      <c r="C9" t="s">
        <v>160</v>
      </c>
      <c r="D9" s="57">
        <v>1</v>
      </c>
      <c r="E9" s="57">
        <v>1.5</v>
      </c>
      <c r="F9" s="57">
        <v>1</v>
      </c>
      <c r="G9" s="57">
        <v>1</v>
      </c>
      <c r="H9" s="59">
        <v>1</v>
      </c>
    </row>
    <row r="10" spans="1:10" x14ac:dyDescent="0.15">
      <c r="B10" s="108"/>
      <c r="C10" t="s">
        <v>170</v>
      </c>
      <c r="D10" s="57">
        <v>1</v>
      </c>
      <c r="E10" s="57">
        <f>E17^(1/3)</f>
        <v>1.0163963568148535</v>
      </c>
      <c r="F10" s="57">
        <f>F17^(1/4)</f>
        <v>1.0122722344290394</v>
      </c>
      <c r="G10" s="57">
        <f t="shared" ref="G10:H10" si="2">G17^(1/5)</f>
        <v>1.0098057976734853</v>
      </c>
      <c r="H10" s="57">
        <f t="shared" si="2"/>
        <v>1</v>
      </c>
    </row>
    <row r="11" spans="1:10" x14ac:dyDescent="0.15">
      <c r="B11" s="108" t="s">
        <v>8</v>
      </c>
      <c r="C11" t="s">
        <v>159</v>
      </c>
      <c r="D11" s="57">
        <v>1</v>
      </c>
      <c r="E11" s="57">
        <v>1</v>
      </c>
      <c r="F11" s="57">
        <v>1.1499999999999999</v>
      </c>
      <c r="G11" s="57">
        <v>1</v>
      </c>
      <c r="H11" s="59">
        <v>1</v>
      </c>
    </row>
    <row r="12" spans="1:10" x14ac:dyDescent="0.15">
      <c r="B12" s="108"/>
      <c r="C12" t="s">
        <v>160</v>
      </c>
      <c r="D12" s="57">
        <v>1</v>
      </c>
      <c r="E12" s="57">
        <v>1</v>
      </c>
      <c r="F12" s="57">
        <v>1.1499999999999999</v>
      </c>
      <c r="G12" s="57">
        <v>1</v>
      </c>
      <c r="H12" s="59">
        <v>1</v>
      </c>
    </row>
    <row r="13" spans="1:10" x14ac:dyDescent="0.15">
      <c r="B13" s="108"/>
      <c r="C13" t="s">
        <v>170</v>
      </c>
      <c r="D13" s="57">
        <v>1</v>
      </c>
      <c r="E13" s="57">
        <v>1</v>
      </c>
      <c r="F13" s="57">
        <f>F17^(1/4)</f>
        <v>1.0122722344290394</v>
      </c>
      <c r="G13" s="57">
        <f t="shared" ref="G13:H13" si="3">G17^(1/5)</f>
        <v>1.0098057976734853</v>
      </c>
      <c r="H13" s="57">
        <f t="shared" si="3"/>
        <v>1</v>
      </c>
    </row>
    <row r="14" spans="1:10" x14ac:dyDescent="0.15">
      <c r="B14" s="108" t="s">
        <v>9</v>
      </c>
      <c r="C14" t="s">
        <v>159</v>
      </c>
      <c r="D14" s="57">
        <v>1</v>
      </c>
      <c r="E14" s="57">
        <v>1</v>
      </c>
      <c r="F14" s="57">
        <v>1</v>
      </c>
      <c r="G14" s="57">
        <v>1.1499999999999999</v>
      </c>
      <c r="H14" s="59">
        <v>1</v>
      </c>
    </row>
    <row r="15" spans="1:10" x14ac:dyDescent="0.15">
      <c r="B15" s="108"/>
      <c r="C15" t="s">
        <v>160</v>
      </c>
      <c r="D15" s="57">
        <v>1</v>
      </c>
      <c r="E15" s="57">
        <v>1</v>
      </c>
      <c r="F15" s="57">
        <v>1</v>
      </c>
      <c r="G15" s="57">
        <v>1.1000000000000001</v>
      </c>
      <c r="H15" s="59">
        <v>1</v>
      </c>
    </row>
    <row r="16" spans="1:10" x14ac:dyDescent="0.15">
      <c r="B16" s="108"/>
      <c r="C16" t="s">
        <v>170</v>
      </c>
      <c r="D16" s="57">
        <v>1</v>
      </c>
      <c r="E16" s="57">
        <v>1</v>
      </c>
      <c r="F16" s="57">
        <v>1</v>
      </c>
      <c r="G16" s="57">
        <f t="shared" ref="G16:H16" si="4">G17^(1/5)</f>
        <v>1.0098057976734853</v>
      </c>
      <c r="H16" s="57">
        <f t="shared" si="4"/>
        <v>1</v>
      </c>
    </row>
    <row r="17" spans="1:8" x14ac:dyDescent="0.15">
      <c r="B17" s="68" t="s">
        <v>100</v>
      </c>
      <c r="C17" t="s">
        <v>170</v>
      </c>
      <c r="D17" s="64">
        <v>1.05</v>
      </c>
      <c r="E17" s="64">
        <v>1.05</v>
      </c>
      <c r="F17" s="64">
        <v>1.05</v>
      </c>
      <c r="G17" s="64">
        <v>1.05</v>
      </c>
      <c r="H17" s="64">
        <v>1</v>
      </c>
    </row>
    <row r="18" spans="1:8" x14ac:dyDescent="0.15">
      <c r="D18" s="59"/>
      <c r="E18" s="59"/>
      <c r="F18" s="59"/>
      <c r="G18" s="59"/>
      <c r="H18" s="59"/>
    </row>
    <row r="19" spans="1:8" x14ac:dyDescent="0.15">
      <c r="A19" s="61" t="s">
        <v>164</v>
      </c>
      <c r="B19" s="108" t="s">
        <v>75</v>
      </c>
      <c r="C19" t="s">
        <v>159</v>
      </c>
      <c r="D19" s="57">
        <v>1</v>
      </c>
      <c r="E19" s="57">
        <v>1</v>
      </c>
      <c r="F19" s="57">
        <v>1.05</v>
      </c>
      <c r="G19" s="57">
        <v>1.05</v>
      </c>
      <c r="H19" s="57">
        <v>1</v>
      </c>
    </row>
    <row r="20" spans="1:8" x14ac:dyDescent="0.15">
      <c r="B20" s="108"/>
      <c r="C20" t="s">
        <v>160</v>
      </c>
      <c r="D20" s="57">
        <v>1</v>
      </c>
      <c r="E20" s="57">
        <v>1</v>
      </c>
      <c r="F20" s="57">
        <v>1.05</v>
      </c>
      <c r="G20" s="57">
        <v>1.05</v>
      </c>
      <c r="H20" s="57">
        <v>1</v>
      </c>
    </row>
    <row r="21" spans="1:8" x14ac:dyDescent="0.15">
      <c r="B21" s="108"/>
      <c r="C21" t="s">
        <v>170</v>
      </c>
      <c r="D21" s="57">
        <f>D34^(1/5)</f>
        <v>1.0098057976734853</v>
      </c>
      <c r="E21" s="57">
        <f t="shared" ref="E21:H21" si="5">E34^(1/5)</f>
        <v>1.0098057976734853</v>
      </c>
      <c r="F21" s="57">
        <f t="shared" si="5"/>
        <v>1.0098057976734853</v>
      </c>
      <c r="G21" s="57">
        <f t="shared" si="5"/>
        <v>1.0098057976734853</v>
      </c>
      <c r="H21" s="57">
        <f t="shared" si="5"/>
        <v>1</v>
      </c>
    </row>
    <row r="22" spans="1:8" x14ac:dyDescent="0.15">
      <c r="B22" s="108" t="s">
        <v>6</v>
      </c>
      <c r="C22" t="s">
        <v>159</v>
      </c>
      <c r="D22" s="57">
        <v>1</v>
      </c>
      <c r="E22" s="57">
        <v>1</v>
      </c>
      <c r="F22" s="57">
        <v>1.05</v>
      </c>
      <c r="G22" s="57">
        <v>1.05</v>
      </c>
      <c r="H22" s="57">
        <v>1</v>
      </c>
    </row>
    <row r="23" spans="1:8" x14ac:dyDescent="0.15">
      <c r="B23" s="108"/>
      <c r="C23" t="s">
        <v>160</v>
      </c>
      <c r="D23" s="57">
        <v>1</v>
      </c>
      <c r="E23" s="57">
        <v>1</v>
      </c>
      <c r="F23" s="57">
        <v>1.05</v>
      </c>
      <c r="G23" s="57">
        <v>1.05</v>
      </c>
      <c r="H23" s="57">
        <v>1</v>
      </c>
    </row>
    <row r="24" spans="1:8" x14ac:dyDescent="0.15">
      <c r="B24" s="108"/>
      <c r="C24" t="s">
        <v>170</v>
      </c>
      <c r="D24" s="57">
        <f>D34^(1/5)</f>
        <v>1.0098057976734853</v>
      </c>
      <c r="E24" s="57">
        <f t="shared" ref="E24:H24" si="6">E34^(1/5)</f>
        <v>1.0098057976734853</v>
      </c>
      <c r="F24" s="57">
        <f t="shared" si="6"/>
        <v>1.0098057976734853</v>
      </c>
      <c r="G24" s="57">
        <f t="shared" si="6"/>
        <v>1.0098057976734853</v>
      </c>
      <c r="H24" s="57">
        <f t="shared" si="6"/>
        <v>1</v>
      </c>
    </row>
    <row r="25" spans="1:8" x14ac:dyDescent="0.15">
      <c r="B25" s="108" t="s">
        <v>7</v>
      </c>
      <c r="C25" t="s">
        <v>159</v>
      </c>
      <c r="D25" s="57">
        <v>1</v>
      </c>
      <c r="E25" s="57">
        <v>1</v>
      </c>
      <c r="F25" s="57">
        <v>2.5</v>
      </c>
      <c r="G25" s="57">
        <v>2.5</v>
      </c>
      <c r="H25" s="57">
        <v>1</v>
      </c>
    </row>
    <row r="26" spans="1:8" x14ac:dyDescent="0.15">
      <c r="B26" s="108"/>
      <c r="C26" t="s">
        <v>160</v>
      </c>
      <c r="D26" s="57">
        <v>1</v>
      </c>
      <c r="E26" s="57">
        <v>1</v>
      </c>
      <c r="F26" s="57">
        <v>2.4</v>
      </c>
      <c r="G26" s="57">
        <v>2.4</v>
      </c>
      <c r="H26" s="57">
        <v>1</v>
      </c>
    </row>
    <row r="27" spans="1:8" x14ac:dyDescent="0.15">
      <c r="B27" s="108"/>
      <c r="C27" t="s">
        <v>170</v>
      </c>
      <c r="D27" s="57">
        <f>D34^(1/5)</f>
        <v>1.0098057976734853</v>
      </c>
      <c r="E27" s="57">
        <f t="shared" ref="E27:H27" si="7">E34^(1/5)</f>
        <v>1.0098057976734853</v>
      </c>
      <c r="F27" s="57">
        <f t="shared" si="7"/>
        <v>1.0098057976734853</v>
      </c>
      <c r="G27" s="57">
        <f t="shared" si="7"/>
        <v>1.0098057976734853</v>
      </c>
      <c r="H27" s="57">
        <f t="shared" si="7"/>
        <v>1</v>
      </c>
    </row>
    <row r="28" spans="1:8" x14ac:dyDescent="0.15">
      <c r="B28" s="108" t="s">
        <v>8</v>
      </c>
      <c r="C28" t="s">
        <v>159</v>
      </c>
      <c r="D28" s="57">
        <v>1</v>
      </c>
      <c r="E28" s="57">
        <v>1</v>
      </c>
      <c r="F28" s="57">
        <v>2</v>
      </c>
      <c r="G28" s="57">
        <v>2</v>
      </c>
      <c r="H28" s="57">
        <v>1</v>
      </c>
    </row>
    <row r="29" spans="1:8" x14ac:dyDescent="0.15">
      <c r="B29" s="108"/>
      <c r="C29" t="s">
        <v>160</v>
      </c>
      <c r="D29" s="57">
        <v>1</v>
      </c>
      <c r="E29" s="57">
        <v>1</v>
      </c>
      <c r="F29" s="57">
        <v>1.9</v>
      </c>
      <c r="G29" s="57">
        <v>1.9</v>
      </c>
      <c r="H29" s="57">
        <v>1</v>
      </c>
    </row>
    <row r="30" spans="1:8" x14ac:dyDescent="0.15">
      <c r="B30" s="108"/>
      <c r="C30" t="s">
        <v>170</v>
      </c>
      <c r="D30" s="57">
        <f>D34^(1/5)</f>
        <v>1.0098057976734853</v>
      </c>
      <c r="E30" s="57">
        <f t="shared" ref="E30:H30" si="8">E34^(1/5)</f>
        <v>1.0098057976734853</v>
      </c>
      <c r="F30" s="57">
        <f t="shared" si="8"/>
        <v>1.0098057976734853</v>
      </c>
      <c r="G30" s="57">
        <f t="shared" si="8"/>
        <v>1.0098057976734853</v>
      </c>
      <c r="H30" s="57">
        <f t="shared" si="8"/>
        <v>1</v>
      </c>
    </row>
    <row r="31" spans="1:8" x14ac:dyDescent="0.15">
      <c r="B31" s="108" t="s">
        <v>9</v>
      </c>
      <c r="C31" t="s">
        <v>159</v>
      </c>
      <c r="D31" s="57">
        <v>1</v>
      </c>
      <c r="E31" s="57">
        <v>1</v>
      </c>
      <c r="F31" s="57">
        <v>1</v>
      </c>
      <c r="G31" s="57">
        <v>2</v>
      </c>
      <c r="H31" s="57">
        <v>1</v>
      </c>
    </row>
    <row r="32" spans="1:8" x14ac:dyDescent="0.15">
      <c r="B32" s="108"/>
      <c r="C32" t="s">
        <v>160</v>
      </c>
      <c r="D32" s="57">
        <v>1</v>
      </c>
      <c r="E32" s="57">
        <v>1</v>
      </c>
      <c r="F32" s="57">
        <v>1</v>
      </c>
      <c r="G32" s="57">
        <v>1.9</v>
      </c>
      <c r="H32" s="57">
        <v>1</v>
      </c>
    </row>
    <row r="33" spans="1:8" x14ac:dyDescent="0.15">
      <c r="B33" s="108"/>
      <c r="C33" t="s">
        <v>170</v>
      </c>
      <c r="D33" s="57">
        <f>D34^(1/5)</f>
        <v>1.0098057976734853</v>
      </c>
      <c r="E33" s="57">
        <f t="shared" ref="E33:H33" si="9">E34^(1/5)</f>
        <v>1.0098057976734853</v>
      </c>
      <c r="F33" s="57">
        <f t="shared" si="9"/>
        <v>1.0098057976734853</v>
      </c>
      <c r="G33" s="57">
        <f t="shared" si="9"/>
        <v>1.0098057976734853</v>
      </c>
      <c r="H33" s="57">
        <f t="shared" si="9"/>
        <v>1</v>
      </c>
    </row>
    <row r="34" spans="1:8" x14ac:dyDescent="0.15">
      <c r="B34" s="63" t="s">
        <v>100</v>
      </c>
      <c r="C34" t="s">
        <v>170</v>
      </c>
      <c r="D34" s="64">
        <v>1.05</v>
      </c>
      <c r="E34" s="64">
        <v>1.05</v>
      </c>
      <c r="F34" s="64">
        <v>1.05</v>
      </c>
      <c r="G34" s="64">
        <v>1.05</v>
      </c>
      <c r="H34" s="64">
        <v>1</v>
      </c>
    </row>
    <row r="36" spans="1:8" x14ac:dyDescent="0.15">
      <c r="A36" s="10" t="s">
        <v>193</v>
      </c>
      <c r="B36" s="108" t="s">
        <v>75</v>
      </c>
      <c r="C36" t="s">
        <v>159</v>
      </c>
      <c r="D36" s="57">
        <v>1</v>
      </c>
      <c r="E36" s="57">
        <v>1</v>
      </c>
      <c r="F36" s="57">
        <v>0.98</v>
      </c>
      <c r="G36" s="57">
        <v>0.98</v>
      </c>
      <c r="H36" s="57">
        <v>1</v>
      </c>
    </row>
    <row r="37" spans="1:8" x14ac:dyDescent="0.15">
      <c r="B37" s="108"/>
      <c r="C37" t="s">
        <v>160</v>
      </c>
      <c r="D37" s="57">
        <v>1</v>
      </c>
      <c r="E37" s="57">
        <v>1</v>
      </c>
      <c r="F37" s="57">
        <v>0.98</v>
      </c>
      <c r="G37" s="57">
        <v>0.98</v>
      </c>
      <c r="H37" s="57">
        <v>1</v>
      </c>
    </row>
    <row r="38" spans="1:8" x14ac:dyDescent="0.15">
      <c r="B38" s="108"/>
      <c r="C38" t="s">
        <v>170</v>
      </c>
      <c r="D38" s="57">
        <v>1</v>
      </c>
      <c r="E38" s="57">
        <v>1</v>
      </c>
      <c r="F38" s="57">
        <v>0.99</v>
      </c>
      <c r="G38" s="57">
        <v>0.99</v>
      </c>
      <c r="H38" s="57">
        <v>1</v>
      </c>
    </row>
    <row r="39" spans="1:8" x14ac:dyDescent="0.15">
      <c r="B39" s="108" t="s">
        <v>6</v>
      </c>
      <c r="C39" t="s">
        <v>159</v>
      </c>
      <c r="D39" s="57">
        <v>1</v>
      </c>
      <c r="E39" s="57">
        <v>1</v>
      </c>
      <c r="F39" s="57">
        <v>1</v>
      </c>
      <c r="G39" s="57">
        <v>1</v>
      </c>
      <c r="H39" s="57">
        <v>1</v>
      </c>
    </row>
    <row r="40" spans="1:8" x14ac:dyDescent="0.15">
      <c r="B40" s="108"/>
      <c r="C40" t="s">
        <v>160</v>
      </c>
      <c r="D40" s="57">
        <v>1</v>
      </c>
      <c r="E40" s="57">
        <v>1</v>
      </c>
      <c r="F40" s="57">
        <v>1</v>
      </c>
      <c r="G40" s="57">
        <v>1</v>
      </c>
      <c r="H40" s="57">
        <v>1</v>
      </c>
    </row>
    <row r="41" spans="1:8" x14ac:dyDescent="0.15">
      <c r="B41" s="108"/>
      <c r="C41" t="s">
        <v>170</v>
      </c>
      <c r="D41" s="57">
        <v>1</v>
      </c>
      <c r="E41" s="57">
        <v>1</v>
      </c>
      <c r="F41" s="57">
        <v>0.99</v>
      </c>
      <c r="G41" s="57">
        <v>0.99</v>
      </c>
      <c r="H41" s="57">
        <v>1</v>
      </c>
    </row>
    <row r="42" spans="1:8" x14ac:dyDescent="0.15">
      <c r="B42" s="108" t="s">
        <v>7</v>
      </c>
      <c r="C42" t="s">
        <v>159</v>
      </c>
      <c r="D42" s="57">
        <v>1</v>
      </c>
      <c r="E42" s="57">
        <v>1</v>
      </c>
      <c r="F42" s="57">
        <v>1</v>
      </c>
      <c r="G42" s="57">
        <v>1</v>
      </c>
      <c r="H42" s="57">
        <v>1</v>
      </c>
    </row>
    <row r="43" spans="1:8" x14ac:dyDescent="0.15">
      <c r="B43" s="108"/>
      <c r="C43" t="s">
        <v>160</v>
      </c>
      <c r="D43" s="57">
        <v>1</v>
      </c>
      <c r="E43" s="57">
        <v>1</v>
      </c>
      <c r="F43" s="57">
        <v>1</v>
      </c>
      <c r="G43" s="57">
        <v>1</v>
      </c>
      <c r="H43" s="57">
        <v>1</v>
      </c>
    </row>
    <row r="44" spans="1:8" x14ac:dyDescent="0.15">
      <c r="B44" s="108"/>
      <c r="C44" t="s">
        <v>170</v>
      </c>
      <c r="D44" s="57">
        <v>1</v>
      </c>
      <c r="E44" s="57">
        <v>1</v>
      </c>
      <c r="F44" s="57">
        <v>0.99</v>
      </c>
      <c r="G44" s="57">
        <v>0.99</v>
      </c>
      <c r="H44" s="57">
        <v>1</v>
      </c>
    </row>
    <row r="45" spans="1:8" x14ac:dyDescent="0.15">
      <c r="B45" s="108" t="s">
        <v>8</v>
      </c>
      <c r="C45" t="s">
        <v>159</v>
      </c>
      <c r="D45" s="57">
        <v>1</v>
      </c>
      <c r="E45" s="57">
        <v>1</v>
      </c>
      <c r="F45" s="57">
        <v>0.78</v>
      </c>
      <c r="G45" s="57">
        <v>1</v>
      </c>
      <c r="H45" s="57">
        <v>1</v>
      </c>
    </row>
    <row r="46" spans="1:8" x14ac:dyDescent="0.15">
      <c r="B46" s="108"/>
      <c r="C46" t="s">
        <v>160</v>
      </c>
      <c r="D46" s="57">
        <v>1</v>
      </c>
      <c r="E46" s="57">
        <v>1</v>
      </c>
      <c r="F46" s="57">
        <v>0.78</v>
      </c>
      <c r="G46" s="57">
        <v>1</v>
      </c>
      <c r="H46" s="57">
        <v>1</v>
      </c>
    </row>
    <row r="47" spans="1:8" x14ac:dyDescent="0.15">
      <c r="B47" s="108"/>
      <c r="C47" t="s">
        <v>170</v>
      </c>
      <c r="D47" s="57">
        <v>1</v>
      </c>
      <c r="E47" s="57">
        <v>1</v>
      </c>
      <c r="F47" s="57">
        <v>0.99</v>
      </c>
      <c r="G47" s="57">
        <v>0.99</v>
      </c>
      <c r="H47" s="57">
        <v>1</v>
      </c>
    </row>
    <row r="48" spans="1:8" x14ac:dyDescent="0.15">
      <c r="B48" s="108" t="s">
        <v>9</v>
      </c>
      <c r="C48" t="s">
        <v>159</v>
      </c>
      <c r="D48" s="57">
        <v>1</v>
      </c>
      <c r="E48" s="57">
        <v>1</v>
      </c>
      <c r="F48" s="57">
        <v>1</v>
      </c>
      <c r="G48" s="57">
        <v>0.78</v>
      </c>
      <c r="H48" s="57">
        <v>1</v>
      </c>
    </row>
    <row r="49" spans="2:8" x14ac:dyDescent="0.15">
      <c r="B49" s="108"/>
      <c r="C49" t="s">
        <v>160</v>
      </c>
      <c r="D49" s="57">
        <v>1</v>
      </c>
      <c r="E49" s="57">
        <v>1</v>
      </c>
      <c r="F49" s="57">
        <v>1</v>
      </c>
      <c r="G49" s="57">
        <v>0.78</v>
      </c>
      <c r="H49" s="57">
        <v>1</v>
      </c>
    </row>
    <row r="50" spans="2:8" x14ac:dyDescent="0.15">
      <c r="B50" s="108"/>
      <c r="C50" t="s">
        <v>170</v>
      </c>
      <c r="D50" s="57">
        <v>1</v>
      </c>
      <c r="E50" s="57">
        <v>1</v>
      </c>
      <c r="F50" s="57">
        <v>1</v>
      </c>
      <c r="G50" s="57">
        <v>0.99</v>
      </c>
      <c r="H50" s="57">
        <v>1</v>
      </c>
    </row>
    <row r="51" spans="2:8" x14ac:dyDescent="0.15">
      <c r="B51" s="72" t="s">
        <v>100</v>
      </c>
      <c r="C51" t="s">
        <v>170</v>
      </c>
      <c r="D51" s="79">
        <v>1</v>
      </c>
      <c r="E51" s="79">
        <v>1</v>
      </c>
      <c r="F51" s="79">
        <v>0.95</v>
      </c>
      <c r="G51" s="79">
        <v>0.95</v>
      </c>
      <c r="H51" s="79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5" sqref="D5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166</v>
      </c>
      <c r="B1" s="10" t="s">
        <v>165</v>
      </c>
      <c r="C1" s="10" t="s">
        <v>159</v>
      </c>
      <c r="D1" s="10" t="s">
        <v>160</v>
      </c>
      <c r="E1" s="10" t="s">
        <v>170</v>
      </c>
    </row>
    <row r="2" spans="1:5" x14ac:dyDescent="0.15">
      <c r="A2" s="80" t="s">
        <v>167</v>
      </c>
      <c r="B2" s="81" t="s">
        <v>75</v>
      </c>
      <c r="C2" s="81"/>
      <c r="D2" s="81"/>
      <c r="E2" s="82"/>
    </row>
    <row r="3" spans="1:5" x14ac:dyDescent="0.15">
      <c r="A3" s="83"/>
      <c r="B3" s="84" t="s">
        <v>6</v>
      </c>
      <c r="C3" s="84"/>
      <c r="D3" s="84"/>
      <c r="E3" s="85"/>
    </row>
    <row r="4" spans="1:5" x14ac:dyDescent="0.15">
      <c r="A4" s="83"/>
      <c r="B4" s="84" t="s">
        <v>7</v>
      </c>
      <c r="C4" s="84"/>
      <c r="D4" s="84"/>
      <c r="E4" s="85"/>
    </row>
    <row r="5" spans="1:5" x14ac:dyDescent="0.15">
      <c r="A5" s="83"/>
      <c r="B5" s="84" t="s">
        <v>8</v>
      </c>
      <c r="C5" s="84"/>
      <c r="D5" s="84"/>
      <c r="E5" s="85"/>
    </row>
    <row r="6" spans="1:5" x14ac:dyDescent="0.15">
      <c r="A6" s="83"/>
      <c r="B6" s="84" t="s">
        <v>9</v>
      </c>
      <c r="C6" s="84"/>
      <c r="D6" s="84"/>
      <c r="E6" s="85"/>
    </row>
    <row r="7" spans="1:5" x14ac:dyDescent="0.15">
      <c r="A7" s="86"/>
      <c r="B7" s="87" t="s">
        <v>100</v>
      </c>
      <c r="C7" s="88"/>
      <c r="D7" s="88"/>
      <c r="E7" s="89"/>
    </row>
    <row r="9" spans="1:5" x14ac:dyDescent="0.15">
      <c r="A9" s="80" t="s">
        <v>168</v>
      </c>
      <c r="B9" s="81" t="s">
        <v>75</v>
      </c>
      <c r="C9" s="81"/>
      <c r="D9" s="81"/>
      <c r="E9" s="82"/>
    </row>
    <row r="10" spans="1:5" x14ac:dyDescent="0.15">
      <c r="A10" s="83"/>
      <c r="B10" s="84" t="s">
        <v>6</v>
      </c>
      <c r="C10" s="84"/>
      <c r="D10" s="84"/>
      <c r="E10" s="85"/>
    </row>
    <row r="11" spans="1:5" x14ac:dyDescent="0.15">
      <c r="A11" s="83"/>
      <c r="B11" s="84" t="s">
        <v>7</v>
      </c>
      <c r="C11" s="84"/>
      <c r="D11" s="84"/>
      <c r="E11" s="85"/>
    </row>
    <row r="12" spans="1:5" x14ac:dyDescent="0.15">
      <c r="A12" s="83"/>
      <c r="B12" s="84" t="s">
        <v>8</v>
      </c>
      <c r="C12" s="84"/>
      <c r="D12" s="84"/>
      <c r="E12" s="85"/>
    </row>
    <row r="13" spans="1:5" x14ac:dyDescent="0.15">
      <c r="A13" s="83"/>
      <c r="B13" s="84" t="s">
        <v>9</v>
      </c>
      <c r="C13" s="84"/>
      <c r="D13" s="84"/>
      <c r="E13" s="85"/>
    </row>
    <row r="14" spans="1:5" x14ac:dyDescent="0.15">
      <c r="A14" s="86"/>
      <c r="B14" s="87" t="s">
        <v>100</v>
      </c>
      <c r="C14" s="88"/>
      <c r="D14" s="88"/>
      <c r="E14" s="89"/>
    </row>
    <row r="16" spans="1:5" x14ac:dyDescent="0.15">
      <c r="A16" s="80" t="s">
        <v>169</v>
      </c>
      <c r="B16" s="81" t="s">
        <v>75</v>
      </c>
      <c r="C16" s="81"/>
      <c r="D16" s="81"/>
      <c r="E16" s="82"/>
    </row>
    <row r="17" spans="1:5" x14ac:dyDescent="0.15">
      <c r="A17" s="83"/>
      <c r="B17" s="84" t="s">
        <v>6</v>
      </c>
      <c r="C17" s="84"/>
      <c r="D17" s="84"/>
      <c r="E17" s="85"/>
    </row>
    <row r="18" spans="1:5" x14ac:dyDescent="0.15">
      <c r="A18" s="83"/>
      <c r="B18" s="84" t="s">
        <v>7</v>
      </c>
      <c r="C18" s="84"/>
      <c r="D18" s="84"/>
      <c r="E18" s="85"/>
    </row>
    <row r="19" spans="1:5" x14ac:dyDescent="0.15">
      <c r="A19" s="83"/>
      <c r="B19" s="84" t="s">
        <v>8</v>
      </c>
      <c r="C19" s="84"/>
      <c r="D19" s="84"/>
      <c r="E19" s="85"/>
    </row>
    <row r="20" spans="1:5" x14ac:dyDescent="0.15">
      <c r="A20" s="83"/>
      <c r="B20" s="84" t="s">
        <v>9</v>
      </c>
      <c r="C20" s="84"/>
      <c r="D20" s="84"/>
      <c r="E20" s="85"/>
    </row>
    <row r="21" spans="1:5" x14ac:dyDescent="0.15">
      <c r="A21" s="86"/>
      <c r="B21" s="87" t="s">
        <v>100</v>
      </c>
      <c r="C21" s="88"/>
      <c r="D21" s="88"/>
      <c r="E21" s="8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A8" sqref="A8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187</v>
      </c>
      <c r="B1" s="10" t="s">
        <v>165</v>
      </c>
      <c r="C1" s="10" t="s">
        <v>159</v>
      </c>
      <c r="D1" s="10" t="s">
        <v>160</v>
      </c>
      <c r="E1" s="10" t="s">
        <v>170</v>
      </c>
    </row>
    <row r="2" spans="1:5" x14ac:dyDescent="0.15">
      <c r="A2" s="10" t="s">
        <v>188</v>
      </c>
      <c r="B2" t="s">
        <v>75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189</v>
      </c>
      <c r="B8" t="s">
        <v>75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199</v>
      </c>
      <c r="B1" s="10" t="s">
        <v>200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3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44</v>
      </c>
      <c r="B1" s="10" t="s">
        <v>49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56</v>
      </c>
      <c r="B2" t="s">
        <v>50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52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139</v>
      </c>
      <c r="B4" t="s">
        <v>50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52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79</v>
      </c>
      <c r="B6" t="s">
        <v>50</v>
      </c>
      <c r="C6" s="36">
        <v>0.15</v>
      </c>
      <c r="D6" s="36">
        <v>0.15</v>
      </c>
      <c r="E6" s="9">
        <v>0</v>
      </c>
      <c r="F6" s="9">
        <v>0</v>
      </c>
    </row>
    <row r="7" spans="1:6" ht="15.75" customHeight="1" x14ac:dyDescent="0.15">
      <c r="B7" t="s">
        <v>52</v>
      </c>
      <c r="C7" s="36">
        <v>1</v>
      </c>
      <c r="D7" s="36">
        <v>1</v>
      </c>
      <c r="E7" s="9">
        <v>1</v>
      </c>
      <c r="F7" s="9">
        <v>1</v>
      </c>
    </row>
    <row r="8" spans="1:6" ht="15.75" customHeight="1" x14ac:dyDescent="0.15">
      <c r="A8" t="s">
        <v>143</v>
      </c>
      <c r="B8" t="s">
        <v>50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52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123</v>
      </c>
      <c r="B10" t="s">
        <v>50</v>
      </c>
      <c r="C10" s="36">
        <v>0.35</v>
      </c>
      <c r="D10" s="36">
        <v>0.35</v>
      </c>
      <c r="E10" s="36">
        <v>0</v>
      </c>
      <c r="F10" s="36">
        <v>0</v>
      </c>
    </row>
    <row r="11" spans="1:6" ht="15.75" customHeight="1" x14ac:dyDescent="0.15">
      <c r="B11" t="s">
        <v>52</v>
      </c>
      <c r="C11">
        <f>'Baseline year demographics'!$C$9</f>
        <v>0.1</v>
      </c>
      <c r="D11">
        <f>'Baseline year demographics'!$C$9</f>
        <v>0.1</v>
      </c>
      <c r="E11" s="36">
        <v>0</v>
      </c>
      <c r="F11" s="36">
        <v>0</v>
      </c>
    </row>
    <row r="12" spans="1:6" ht="15.75" customHeight="1" x14ac:dyDescent="0.15">
      <c r="A12" s="4" t="s">
        <v>80</v>
      </c>
      <c r="B12" t="s">
        <v>50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52</v>
      </c>
      <c r="C13">
        <f>'Baseline year demographics'!$C$9</f>
        <v>0.1</v>
      </c>
      <c r="D13">
        <f>'Baseline year demographics'!$C$9</f>
        <v>0.1</v>
      </c>
      <c r="E13" s="36">
        <v>0</v>
      </c>
      <c r="F13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49</v>
      </c>
      <c r="B1" s="10" t="s">
        <v>44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119</v>
      </c>
      <c r="M1" s="10" t="s">
        <v>120</v>
      </c>
      <c r="N1" s="10" t="s">
        <v>121</v>
      </c>
      <c r="O1" s="10" t="s">
        <v>122</v>
      </c>
    </row>
    <row r="2" spans="1:15" x14ac:dyDescent="0.15">
      <c r="A2" s="10" t="s">
        <v>207</v>
      </c>
      <c r="B2" s="48" t="s">
        <v>79</v>
      </c>
      <c r="C2" s="47">
        <v>1</v>
      </c>
      <c r="D2" s="47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7">
        <v>0.3</v>
      </c>
      <c r="M2" s="47">
        <v>0.3</v>
      </c>
      <c r="N2" s="47">
        <v>0.3</v>
      </c>
      <c r="O2" s="47">
        <v>0.3</v>
      </c>
    </row>
    <row r="3" spans="1:15" x14ac:dyDescent="0.15">
      <c r="B3" s="48" t="s">
        <v>143</v>
      </c>
      <c r="C3" s="47">
        <v>1</v>
      </c>
      <c r="D3" s="47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7">
        <v>0.3</v>
      </c>
      <c r="M3" s="47">
        <v>0.3</v>
      </c>
      <c r="N3" s="47">
        <v>0.3</v>
      </c>
      <c r="O3" s="47">
        <v>0.3</v>
      </c>
    </row>
    <row r="4" spans="1:15" x14ac:dyDescent="0.15">
      <c r="B4" t="s">
        <v>139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142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123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130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132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133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134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135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136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137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138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77</v>
      </c>
      <c r="C21">
        <v>1</v>
      </c>
      <c r="D21">
        <v>1</v>
      </c>
      <c r="E21" s="47">
        <v>0.6</v>
      </c>
      <c r="F21" s="47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140</v>
      </c>
      <c r="C22">
        <v>1</v>
      </c>
      <c r="D22">
        <v>1</v>
      </c>
      <c r="E22" s="47">
        <v>0.6</v>
      </c>
      <c r="F22" s="47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7" t="s">
        <v>76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7" t="s">
        <v>141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7" t="s">
        <v>80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208</v>
      </c>
      <c r="B27" s="4" t="s">
        <v>82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83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84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99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8" t="s">
        <v>148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8" t="s">
        <v>149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8" t="s">
        <v>150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21" sqref="A21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49</v>
      </c>
      <c r="B1" s="1" t="s">
        <v>64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157</v>
      </c>
      <c r="B2" s="47" t="s">
        <v>156</v>
      </c>
      <c r="C2" s="47">
        <v>1</v>
      </c>
      <c r="D2" s="47">
        <v>0.21</v>
      </c>
      <c r="E2" s="47">
        <v>0.21</v>
      </c>
      <c r="F2" s="47">
        <v>0.21</v>
      </c>
      <c r="G2" s="47">
        <v>0.21</v>
      </c>
    </row>
    <row r="4" spans="1:7" x14ac:dyDescent="0.15">
      <c r="A4" s="10" t="s">
        <v>158</v>
      </c>
      <c r="B4" s="48" t="s">
        <v>155</v>
      </c>
      <c r="C4" s="47">
        <v>1</v>
      </c>
      <c r="D4" s="47">
        <v>0.14299999999999999</v>
      </c>
      <c r="E4" s="47">
        <v>0.14299999999999999</v>
      </c>
      <c r="F4" s="47">
        <v>0.14299999999999999</v>
      </c>
      <c r="G4" s="47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C21" sqref="C21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44</v>
      </c>
      <c r="B1" s="1" t="s">
        <v>5</v>
      </c>
      <c r="C1" s="1" t="s">
        <v>49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48</v>
      </c>
      <c r="B2" s="4" t="s">
        <v>219</v>
      </c>
      <c r="C2" s="4" t="s">
        <v>106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65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66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7" t="s">
        <v>222</v>
      </c>
      <c r="C5" s="48" t="s">
        <v>106</v>
      </c>
      <c r="D5" s="48">
        <v>0</v>
      </c>
      <c r="E5" s="48">
        <v>0</v>
      </c>
      <c r="F5" s="48">
        <v>0.33500000000000002</v>
      </c>
      <c r="G5" s="49">
        <v>0.33500000000000002</v>
      </c>
      <c r="H5" s="49">
        <v>0.33500000000000002</v>
      </c>
    </row>
    <row r="6" spans="1:8" x14ac:dyDescent="0.15">
      <c r="A6" s="4" t="s">
        <v>131</v>
      </c>
      <c r="B6" s="4" t="s">
        <v>152</v>
      </c>
      <c r="C6" s="4" t="s">
        <v>106</v>
      </c>
      <c r="D6" s="48">
        <v>0</v>
      </c>
      <c r="E6" s="48">
        <v>0</v>
      </c>
      <c r="F6" s="48">
        <v>0.33500000000000002</v>
      </c>
      <c r="G6" s="49">
        <v>0.33500000000000002</v>
      </c>
      <c r="H6" s="49">
        <v>0.33500000000000002</v>
      </c>
    </row>
    <row r="7" spans="1:8" x14ac:dyDescent="0.15">
      <c r="C7" s="4" t="s">
        <v>66</v>
      </c>
      <c r="D7" s="48">
        <v>0</v>
      </c>
      <c r="E7" s="48">
        <v>0</v>
      </c>
      <c r="F7" s="48">
        <v>0.62</v>
      </c>
      <c r="G7" s="48">
        <v>0.62</v>
      </c>
      <c r="H7" s="48">
        <v>0.62</v>
      </c>
    </row>
    <row r="8" spans="1:8" x14ac:dyDescent="0.15">
      <c r="B8" t="s">
        <v>151</v>
      </c>
      <c r="C8" s="4" t="s">
        <v>106</v>
      </c>
      <c r="D8" s="48">
        <v>0</v>
      </c>
      <c r="E8" s="48">
        <v>0</v>
      </c>
      <c r="F8" s="48">
        <v>0.33500000000000002</v>
      </c>
      <c r="G8" s="49">
        <v>0.33500000000000002</v>
      </c>
      <c r="H8" s="49">
        <v>0.33500000000000002</v>
      </c>
    </row>
    <row r="9" spans="1:8" x14ac:dyDescent="0.15">
      <c r="C9" s="4" t="s">
        <v>66</v>
      </c>
      <c r="D9" s="48">
        <v>0</v>
      </c>
      <c r="E9" s="48">
        <v>0</v>
      </c>
      <c r="F9" s="48">
        <v>0.62</v>
      </c>
      <c r="G9" s="48">
        <v>0.62</v>
      </c>
      <c r="H9" s="48">
        <v>0.62</v>
      </c>
    </row>
    <row r="10" spans="1:8" x14ac:dyDescent="0.15">
      <c r="A10" s="4" t="s">
        <v>77</v>
      </c>
      <c r="B10" s="4" t="s">
        <v>152</v>
      </c>
      <c r="C10" s="4" t="s">
        <v>106</v>
      </c>
      <c r="D10" s="48">
        <v>0</v>
      </c>
      <c r="E10" s="48">
        <v>0</v>
      </c>
      <c r="F10" s="48">
        <v>0.33500000000000002</v>
      </c>
      <c r="G10" s="49">
        <v>0.33500000000000002</v>
      </c>
      <c r="H10" s="49">
        <v>0.33500000000000002</v>
      </c>
    </row>
    <row r="11" spans="1:8" x14ac:dyDescent="0.15">
      <c r="C11" s="4" t="s">
        <v>66</v>
      </c>
      <c r="D11" s="48">
        <v>0</v>
      </c>
      <c r="E11" s="48">
        <v>0</v>
      </c>
      <c r="F11" s="48">
        <v>0.62</v>
      </c>
      <c r="G11" s="48">
        <v>0.62</v>
      </c>
      <c r="H11" s="48">
        <v>0.62</v>
      </c>
    </row>
    <row r="12" spans="1:8" x14ac:dyDescent="0.15">
      <c r="B12" t="s">
        <v>151</v>
      </c>
      <c r="C12" s="4" t="s">
        <v>106</v>
      </c>
      <c r="D12" s="48">
        <v>0</v>
      </c>
      <c r="E12" s="48">
        <v>0</v>
      </c>
      <c r="F12" s="48">
        <v>0.33500000000000002</v>
      </c>
      <c r="G12" s="49">
        <v>0.33500000000000002</v>
      </c>
      <c r="H12" s="49">
        <v>0.33500000000000002</v>
      </c>
    </row>
    <row r="13" spans="1:8" x14ac:dyDescent="0.15">
      <c r="C13" s="4" t="s">
        <v>66</v>
      </c>
      <c r="D13" s="48">
        <v>0</v>
      </c>
      <c r="E13" s="48">
        <v>0</v>
      </c>
      <c r="F13" s="48">
        <v>0.62</v>
      </c>
      <c r="G13" s="48">
        <v>0.62</v>
      </c>
      <c r="H13" s="48">
        <v>0.62</v>
      </c>
    </row>
    <row r="14" spans="1:8" x14ac:dyDescent="0.15">
      <c r="A14" s="4" t="s">
        <v>140</v>
      </c>
      <c r="B14" s="4" t="s">
        <v>152</v>
      </c>
      <c r="C14" s="4" t="s">
        <v>106</v>
      </c>
      <c r="D14" s="48">
        <v>0</v>
      </c>
      <c r="E14" s="48">
        <v>0</v>
      </c>
      <c r="F14" s="48">
        <v>0.33500000000000002</v>
      </c>
      <c r="G14" s="49">
        <v>0.33500000000000002</v>
      </c>
      <c r="H14" s="49">
        <v>0.33500000000000002</v>
      </c>
    </row>
    <row r="15" spans="1:8" x14ac:dyDescent="0.15">
      <c r="C15" s="4" t="s">
        <v>66</v>
      </c>
      <c r="D15" s="48">
        <v>0</v>
      </c>
      <c r="E15" s="48">
        <v>0</v>
      </c>
      <c r="F15" s="48">
        <v>0.62</v>
      </c>
      <c r="G15" s="48">
        <v>0.62</v>
      </c>
      <c r="H15" s="48">
        <v>0.62</v>
      </c>
    </row>
    <row r="16" spans="1:8" x14ac:dyDescent="0.15">
      <c r="B16" t="s">
        <v>151</v>
      </c>
      <c r="C16" s="4" t="s">
        <v>106</v>
      </c>
      <c r="D16" s="48">
        <v>0</v>
      </c>
      <c r="E16" s="48">
        <v>0</v>
      </c>
      <c r="F16" s="48">
        <v>0.33500000000000002</v>
      </c>
      <c r="G16" s="49">
        <v>0.33500000000000002</v>
      </c>
      <c r="H16" s="49">
        <v>0.33500000000000002</v>
      </c>
    </row>
    <row r="17" spans="1:9" x14ac:dyDescent="0.15">
      <c r="C17" s="4" t="s">
        <v>66</v>
      </c>
      <c r="D17" s="48">
        <v>0</v>
      </c>
      <c r="E17" s="48">
        <v>0</v>
      </c>
      <c r="F17" s="48">
        <v>0.62</v>
      </c>
      <c r="G17" s="48">
        <v>0.62</v>
      </c>
      <c r="H17" s="48">
        <v>0.62</v>
      </c>
    </row>
    <row r="18" spans="1:9" x14ac:dyDescent="0.15">
      <c r="A18" t="s">
        <v>147</v>
      </c>
      <c r="B18" t="s">
        <v>152</v>
      </c>
      <c r="C18" s="4" t="s">
        <v>106</v>
      </c>
      <c r="D18" s="48">
        <v>0</v>
      </c>
      <c r="E18" s="48">
        <v>0</v>
      </c>
      <c r="F18" s="48">
        <v>0.33500000000000002</v>
      </c>
      <c r="G18" s="49">
        <v>0.33500000000000002</v>
      </c>
      <c r="H18" s="49">
        <v>0.33500000000000002</v>
      </c>
    </row>
    <row r="19" spans="1:9" x14ac:dyDescent="0.15">
      <c r="C19" s="4" t="s">
        <v>66</v>
      </c>
      <c r="D19" s="48">
        <v>0</v>
      </c>
      <c r="E19" s="48">
        <v>0</v>
      </c>
      <c r="F19" s="48">
        <v>0.7</v>
      </c>
      <c r="G19" s="48">
        <v>0.62</v>
      </c>
      <c r="H19" s="48">
        <v>0.62</v>
      </c>
      <c r="I19" s="11"/>
    </row>
    <row r="20" spans="1:9" x14ac:dyDescent="0.15">
      <c r="B20" t="s">
        <v>151</v>
      </c>
      <c r="C20" s="4" t="s">
        <v>106</v>
      </c>
      <c r="D20" s="52">
        <v>0</v>
      </c>
      <c r="E20" s="52">
        <v>0</v>
      </c>
      <c r="F20" s="52">
        <v>0.33500000000000002</v>
      </c>
      <c r="G20" s="53">
        <v>0.33500000000000002</v>
      </c>
      <c r="H20" s="53">
        <v>0.33500000000000002</v>
      </c>
      <c r="I20" s="11"/>
    </row>
    <row r="21" spans="1:9" x14ac:dyDescent="0.15">
      <c r="C21" s="4" t="s">
        <v>66</v>
      </c>
      <c r="D21" s="52">
        <v>0</v>
      </c>
      <c r="E21" s="52">
        <v>0</v>
      </c>
      <c r="F21" s="52">
        <v>0.84</v>
      </c>
      <c r="G21" s="52">
        <v>0.62</v>
      </c>
      <c r="H21" s="52">
        <v>0.62</v>
      </c>
      <c r="I21" s="11"/>
    </row>
    <row r="22" spans="1:9" x14ac:dyDescent="0.15">
      <c r="A22" s="12" t="s">
        <v>148</v>
      </c>
      <c r="B22" t="s">
        <v>43</v>
      </c>
      <c r="C22" s="4" t="s">
        <v>106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65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149</v>
      </c>
      <c r="B24" t="s">
        <v>43</v>
      </c>
      <c r="C24" s="4" t="s">
        <v>106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65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150</v>
      </c>
      <c r="B26" t="s">
        <v>43</v>
      </c>
      <c r="C26" s="4" t="s">
        <v>106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65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181</v>
      </c>
      <c r="B1" s="10" t="s">
        <v>182</v>
      </c>
      <c r="C1" s="10" t="s">
        <v>11</v>
      </c>
      <c r="D1" s="10" t="s">
        <v>190</v>
      </c>
      <c r="E1" s="10" t="s">
        <v>192</v>
      </c>
    </row>
    <row r="2" spans="1:5" ht="14" x14ac:dyDescent="0.15">
      <c r="A2" s="66" t="s">
        <v>172</v>
      </c>
      <c r="B2" s="67">
        <v>0.9</v>
      </c>
      <c r="C2" s="73">
        <v>0.09</v>
      </c>
      <c r="D2">
        <v>0.8</v>
      </c>
      <c r="E2">
        <f>C2*D2</f>
        <v>7.1999999999999995E-2</v>
      </c>
    </row>
    <row r="3" spans="1:5" ht="14" x14ac:dyDescent="0.15">
      <c r="A3" s="66" t="s">
        <v>173</v>
      </c>
      <c r="B3" s="67">
        <v>1</v>
      </c>
      <c r="C3" s="73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6" t="s">
        <v>174</v>
      </c>
      <c r="B4" s="67">
        <v>1</v>
      </c>
      <c r="C4" s="73">
        <v>0.08</v>
      </c>
      <c r="D4">
        <v>2</v>
      </c>
      <c r="E4">
        <f t="shared" si="0"/>
        <v>0.16</v>
      </c>
    </row>
    <row r="5" spans="1:5" ht="14" x14ac:dyDescent="0.15">
      <c r="A5" s="66" t="s">
        <v>177</v>
      </c>
      <c r="B5" s="67">
        <v>1</v>
      </c>
      <c r="C5" s="73">
        <v>0.18</v>
      </c>
      <c r="D5">
        <v>0.7</v>
      </c>
      <c r="E5">
        <f t="shared" si="0"/>
        <v>0.126</v>
      </c>
    </row>
    <row r="6" spans="1:5" ht="14" x14ac:dyDescent="0.15">
      <c r="A6" s="66" t="s">
        <v>178</v>
      </c>
      <c r="B6" s="67">
        <v>1</v>
      </c>
      <c r="C6" s="73">
        <v>0.02</v>
      </c>
      <c r="D6">
        <v>0.7</v>
      </c>
      <c r="E6">
        <f t="shared" si="0"/>
        <v>1.3999999999999999E-2</v>
      </c>
    </row>
    <row r="7" spans="1:5" ht="14" x14ac:dyDescent="0.15">
      <c r="A7" s="66" t="s">
        <v>175</v>
      </c>
      <c r="B7" s="67">
        <v>0.93</v>
      </c>
      <c r="C7" s="73">
        <v>0.45</v>
      </c>
      <c r="D7">
        <v>0.9</v>
      </c>
      <c r="E7">
        <f t="shared" si="0"/>
        <v>0.40500000000000003</v>
      </c>
    </row>
    <row r="8" spans="1:5" ht="14" x14ac:dyDescent="0.15">
      <c r="A8" s="66" t="s">
        <v>176</v>
      </c>
      <c r="B8" s="67">
        <v>0.5</v>
      </c>
      <c r="C8" s="73">
        <v>0.03</v>
      </c>
      <c r="D8">
        <v>0</v>
      </c>
      <c r="E8">
        <f t="shared" si="0"/>
        <v>0</v>
      </c>
    </row>
    <row r="9" spans="1:5" ht="14" x14ac:dyDescent="0.15">
      <c r="A9" s="66" t="s">
        <v>179</v>
      </c>
      <c r="B9" s="67">
        <v>0.5</v>
      </c>
      <c r="C9" s="73">
        <v>0.11</v>
      </c>
      <c r="D9">
        <v>0</v>
      </c>
      <c r="E9">
        <f t="shared" si="0"/>
        <v>0</v>
      </c>
    </row>
    <row r="10" spans="1:5" ht="14" x14ac:dyDescent="0.15">
      <c r="A10" s="66" t="s">
        <v>180</v>
      </c>
      <c r="B10" s="67">
        <v>0.98</v>
      </c>
      <c r="C10" s="73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G10" sqref="G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61</v>
      </c>
      <c r="D1" s="10" t="s">
        <v>237</v>
      </c>
      <c r="E1" s="10" t="s">
        <v>238</v>
      </c>
      <c r="F1" s="10" t="s">
        <v>239</v>
      </c>
      <c r="G1" s="10" t="s">
        <v>240</v>
      </c>
      <c r="H1" s="10" t="s">
        <v>62</v>
      </c>
      <c r="I1" s="10" t="s">
        <v>51</v>
      </c>
      <c r="J1" s="10" t="s">
        <v>70</v>
      </c>
      <c r="K1" s="10" t="s">
        <v>85</v>
      </c>
      <c r="L1" s="10" t="s">
        <v>110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workbookViewId="0">
      <selection activeCell="B42" sqref="B4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78</v>
      </c>
      <c r="B1" s="1" t="s">
        <v>44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119</v>
      </c>
      <c r="I1" s="10" t="s">
        <v>120</v>
      </c>
      <c r="J1" s="10" t="s">
        <v>121</v>
      </c>
      <c r="K1" s="10" t="s">
        <v>122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ht="15.75" customHeight="1" x14ac:dyDescent="0.15">
      <c r="A2" s="10" t="s">
        <v>74</v>
      </c>
      <c r="B2" s="60" t="s">
        <v>54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144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48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60" t="s">
        <v>55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131</v>
      </c>
      <c r="C6" s="3">
        <v>0</v>
      </c>
      <c r="D6" s="3">
        <v>0</v>
      </c>
      <c r="E6" s="27">
        <f>'Baseline year demographics'!$C$8</f>
        <v>0.36</v>
      </c>
      <c r="F6" s="27">
        <f>'Baseline year demographics'!$C$8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77</v>
      </c>
      <c r="C7" s="3">
        <v>0</v>
      </c>
      <c r="D7" s="3">
        <v>0</v>
      </c>
      <c r="E7" s="27">
        <f>'Baseline year demographics'!$C$8*(1-'Baseline year demographics'!C9)</f>
        <v>0.32400000000000001</v>
      </c>
      <c r="F7" s="27">
        <f>'Baseline year demographics'!$C$8*(1-'Baseline year demographics'!C9)</f>
        <v>0.32400000000000001</v>
      </c>
      <c r="G7" s="27">
        <f>'Baseline year demographics'!$C$8*(1-'Baseline year demographics'!C9)</f>
        <v>0.32400000000000001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140</v>
      </c>
      <c r="C8" s="3">
        <v>0</v>
      </c>
      <c r="D8" s="3">
        <v>0</v>
      </c>
      <c r="E8" s="27">
        <f>'Baseline year demographics'!$C$8*'Baseline year demographics'!C9</f>
        <v>3.5999999999999997E-2</v>
      </c>
      <c r="F8" s="27">
        <f>'Baseline year demographics'!$C$8*'Baseline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76</v>
      </c>
      <c r="C9" s="3">
        <v>0</v>
      </c>
      <c r="D9" s="3">
        <v>0</v>
      </c>
      <c r="E9" s="27">
        <f>'Baseline year demographics'!$C$8*(1-'Baseline year demographics'!C9)</f>
        <v>0.32400000000000001</v>
      </c>
      <c r="F9" s="27">
        <f>'Baseline year demographics'!$C$8*(1-'Baseline year demographics'!C9)</f>
        <v>0.32400000000000001</v>
      </c>
      <c r="G9" s="27">
        <f>'Baseline year demographics'!$C$8*(1-'Baseline year demographics'!C9)</f>
        <v>0.32400000000000001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141</v>
      </c>
      <c r="C10" s="3">
        <v>0</v>
      </c>
      <c r="D10" s="3">
        <v>0</v>
      </c>
      <c r="E10" s="27">
        <f>'Baseline year demographics'!$C$8*'Baseline year demographics'!C9</f>
        <v>3.5999999999999997E-2</v>
      </c>
      <c r="F10" s="27">
        <f>'Baseline year demographics'!$C$8*'Baseline year demographics'!C9</f>
        <v>3.5999999999999997E-2</v>
      </c>
      <c r="G10" s="27">
        <f>'Baseline year demographics'!$C$8*'Baseline year demographics'!C9</f>
        <v>3.5999999999999997E-2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147</v>
      </c>
      <c r="C11" s="54">
        <v>0</v>
      </c>
      <c r="D11" s="71">
        <f>'Baseline year demographics'!$C$8</f>
        <v>0.36</v>
      </c>
      <c r="E11" s="71">
        <f>'Baseline year demographics'!$C$8</f>
        <v>0.36</v>
      </c>
      <c r="F11" s="71">
        <f>'Baseline year demographics'!$C$8</f>
        <v>0.36</v>
      </c>
      <c r="G11" s="71">
        <f>'Baseline year demographics'!$C$8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155</v>
      </c>
      <c r="C12" s="54">
        <v>0</v>
      </c>
      <c r="D12" s="54">
        <v>1</v>
      </c>
      <c r="E12" s="54">
        <v>1</v>
      </c>
      <c r="F12" s="54">
        <v>1</v>
      </c>
      <c r="G12" s="54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156</v>
      </c>
      <c r="C13" s="54">
        <v>0</v>
      </c>
      <c r="D13" s="54">
        <v>1</v>
      </c>
      <c r="E13" s="54">
        <v>1</v>
      </c>
      <c r="F13" s="54">
        <v>1</v>
      </c>
      <c r="G13" s="54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75</v>
      </c>
      <c r="B15" t="s">
        <v>56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139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1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142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v>1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v>1</v>
      </c>
      <c r="I18" s="32">
        <v>1</v>
      </c>
      <c r="J18" s="32">
        <v>1</v>
      </c>
      <c r="K18" s="32"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143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v>1</v>
      </c>
      <c r="I19" s="32">
        <v>1</v>
      </c>
      <c r="J19" s="32">
        <v>1</v>
      </c>
      <c r="K19" s="32"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123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demographics'!$C$9</f>
        <v>0.1</v>
      </c>
      <c r="I20" s="32">
        <f>'Baseline year demographics'!$C$9</f>
        <v>0.1</v>
      </c>
      <c r="J20" s="32">
        <f>'Baseline year demographics'!$C$9</f>
        <v>0.1</v>
      </c>
      <c r="K20" s="32">
        <f>'Baseline year demographics'!$C$9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86</v>
      </c>
      <c r="B22" t="s">
        <v>124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45">
        <v>1</v>
      </c>
      <c r="M22" s="45">
        <v>1</v>
      </c>
      <c r="N22" s="45">
        <v>1</v>
      </c>
      <c r="O22" s="45">
        <v>1</v>
      </c>
    </row>
    <row r="23" spans="1:15" ht="15.75" customHeight="1" x14ac:dyDescent="0.15">
      <c r="B23" t="s">
        <v>125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45">
        <v>1</v>
      </c>
      <c r="M23" s="45">
        <v>1</v>
      </c>
      <c r="N23" s="45">
        <v>1</v>
      </c>
      <c r="O23" s="45">
        <v>1</v>
      </c>
    </row>
    <row r="24" spans="1:15" ht="15.75" customHeight="1" x14ac:dyDescent="0.15">
      <c r="B24" t="s">
        <v>126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45">
        <v>1</v>
      </c>
      <c r="M24" s="45">
        <v>1</v>
      </c>
      <c r="N24" s="45">
        <v>1</v>
      </c>
      <c r="O24" s="45">
        <v>1</v>
      </c>
    </row>
    <row r="25" spans="1:15" ht="15.75" customHeight="1" x14ac:dyDescent="0.15">
      <c r="B25" t="s">
        <v>127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45">
        <v>1</v>
      </c>
      <c r="M25" s="45">
        <v>1</v>
      </c>
      <c r="N25" s="45">
        <v>1</v>
      </c>
      <c r="O25" s="45">
        <v>1</v>
      </c>
    </row>
    <row r="26" spans="1:15" ht="15.75" customHeight="1" x14ac:dyDescent="0.15">
      <c r="B26" t="s">
        <v>128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129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130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46">
        <v>1</v>
      </c>
      <c r="M28" s="46">
        <v>1</v>
      </c>
      <c r="N28" s="46">
        <v>1</v>
      </c>
      <c r="O28" s="46">
        <v>1</v>
      </c>
    </row>
    <row r="29" spans="1:15" ht="15.75" customHeight="1" x14ac:dyDescent="0.15">
      <c r="A29" s="10"/>
      <c r="B29" t="s">
        <v>132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133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134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B32" t="s">
        <v>135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45">
        <v>1</v>
      </c>
      <c r="M32" s="45">
        <v>1</v>
      </c>
      <c r="N32" s="45">
        <v>1</v>
      </c>
      <c r="O32" s="45">
        <v>1</v>
      </c>
    </row>
    <row r="33" spans="1:15" ht="15.75" customHeight="1" x14ac:dyDescent="0.15">
      <c r="B33" t="s">
        <v>136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137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138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46">
        <v>1</v>
      </c>
      <c r="M35" s="46">
        <v>1</v>
      </c>
      <c r="N35" s="46">
        <v>1</v>
      </c>
      <c r="O35" s="46">
        <v>1</v>
      </c>
    </row>
    <row r="36" spans="1:15" ht="15.75" customHeight="1" x14ac:dyDescent="0.15">
      <c r="B36" s="66" t="s">
        <v>191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46">
        <v>1</v>
      </c>
      <c r="M36" s="46">
        <v>1</v>
      </c>
      <c r="N36" s="46">
        <v>1</v>
      </c>
      <c r="O36" s="46">
        <v>1</v>
      </c>
    </row>
    <row r="37" spans="1:15" ht="15.75" customHeight="1" x14ac:dyDescent="0.15">
      <c r="C37" s="4"/>
    </row>
    <row r="38" spans="1:15" ht="15.75" customHeight="1" x14ac:dyDescent="0.15">
      <c r="B38" s="4" t="s">
        <v>82</v>
      </c>
      <c r="C38" s="3">
        <v>0</v>
      </c>
      <c r="D38" s="3">
        <v>0</v>
      </c>
      <c r="E38" s="32">
        <f>'Baseline year demographics'!$C$27</f>
        <v>0.12</v>
      </c>
      <c r="F38" s="32">
        <f>'Baseline year demographics'!$C$27</f>
        <v>0.12</v>
      </c>
      <c r="G38" s="32">
        <f>'Baseline year demographics'!$C$27</f>
        <v>0.12</v>
      </c>
      <c r="H38" s="32">
        <f>'Baseline year demographics'!$C$27</f>
        <v>0.12</v>
      </c>
      <c r="I38" s="32">
        <f>'Baseline year demographics'!$C$27</f>
        <v>0.12</v>
      </c>
      <c r="J38" s="32">
        <f>'Baseline year demographics'!$C$27</f>
        <v>0.12</v>
      </c>
      <c r="K38" s="32">
        <f>'Baseline year demographics'!$C$27</f>
        <v>0.12</v>
      </c>
      <c r="L38" s="32">
        <f>'Baseline year demographics'!$C$27</f>
        <v>0.12</v>
      </c>
      <c r="M38" s="32">
        <f>'Baseline year demographics'!$C$27</f>
        <v>0.12</v>
      </c>
      <c r="N38" s="32">
        <f>'Baseline year demographics'!$C$27</f>
        <v>0.12</v>
      </c>
      <c r="O38" s="32">
        <f>'Baseline year demographics'!$C$27</f>
        <v>0.12</v>
      </c>
    </row>
    <row r="39" spans="1:15" ht="15.75" customHeight="1" x14ac:dyDescent="0.15">
      <c r="B39" s="4" t="s">
        <v>83</v>
      </c>
      <c r="C39" s="3">
        <v>0</v>
      </c>
      <c r="D39" s="3">
        <v>0</v>
      </c>
      <c r="E39" s="3">
        <f>'Baseline year demographics'!$C$28</f>
        <v>0.05</v>
      </c>
      <c r="F39" s="3">
        <f>'Baseline year demographics'!$C$28</f>
        <v>0.05</v>
      </c>
      <c r="G39" s="3">
        <f>'Baseline year demographics'!$C$28</f>
        <v>0.05</v>
      </c>
      <c r="H39" s="3">
        <f>'Baseline year demographics'!$C$28</f>
        <v>0.05</v>
      </c>
      <c r="I39" s="3">
        <f>'Baseline year demographics'!$C$28</f>
        <v>0.05</v>
      </c>
      <c r="J39" s="3">
        <f>'Baseline year demographics'!$C$28</f>
        <v>0.05</v>
      </c>
      <c r="K39" s="3">
        <f>'Baseline year demographics'!$C$28</f>
        <v>0.05</v>
      </c>
      <c r="L39" s="3">
        <f>'Baseline year demographics'!$C$28</f>
        <v>0.05</v>
      </c>
      <c r="M39" s="3">
        <f>'Baseline year demographics'!$C$28</f>
        <v>0.05</v>
      </c>
      <c r="N39" s="3">
        <f>'Baseline year demographics'!$C$28</f>
        <v>0.05</v>
      </c>
      <c r="O39" s="3">
        <f>'Baseline year demographics'!$C$28</f>
        <v>0.05</v>
      </c>
    </row>
    <row r="40" spans="1:15" ht="15.75" customHeight="1" x14ac:dyDescent="0.15">
      <c r="B40" s="4" t="s">
        <v>84</v>
      </c>
      <c r="C40" s="3">
        <v>0</v>
      </c>
      <c r="D40" s="3">
        <v>0</v>
      </c>
      <c r="E40" s="3">
        <f>'Baseline year demographics'!$C$26</f>
        <v>0.8</v>
      </c>
      <c r="F40" s="3">
        <f>'Baseline year demographics'!$C$26</f>
        <v>0.8</v>
      </c>
      <c r="G40" s="3">
        <f>'Baseline year demographics'!$C$26</f>
        <v>0.8</v>
      </c>
      <c r="H40" s="3">
        <f>'Baseline year demographics'!$C$26</f>
        <v>0.8</v>
      </c>
      <c r="I40" s="3">
        <f>'Baseline year demographics'!$C$26</f>
        <v>0.8</v>
      </c>
      <c r="J40" s="3">
        <f>'Baseline year demographics'!$C$26</f>
        <v>0.8</v>
      </c>
      <c r="K40" s="3">
        <f>'Baseline year demographics'!$C$26</f>
        <v>0.8</v>
      </c>
      <c r="L40" s="3">
        <f>'Baseline year demographics'!$C$26</f>
        <v>0.8</v>
      </c>
      <c r="M40" s="3">
        <f>'Baseline year demographics'!$C$26</f>
        <v>0.8</v>
      </c>
      <c r="N40" s="3">
        <f>'Baseline year demographics'!$C$26</f>
        <v>0.8</v>
      </c>
      <c r="O40" s="3">
        <f>'Baseline year demographics'!$C$26</f>
        <v>0.8</v>
      </c>
    </row>
    <row r="41" spans="1:15" ht="15.75" customHeight="1" x14ac:dyDescent="0.15">
      <c r="B41" s="4" t="s">
        <v>99</v>
      </c>
      <c r="C41" s="3">
        <v>0</v>
      </c>
      <c r="D41" s="3">
        <v>0</v>
      </c>
      <c r="E41" s="32">
        <v>1</v>
      </c>
      <c r="F41" s="32">
        <v>1</v>
      </c>
      <c r="G41" s="32">
        <v>1</v>
      </c>
      <c r="H41" s="32">
        <v>1</v>
      </c>
      <c r="I41" s="32">
        <v>1</v>
      </c>
      <c r="J41" s="32">
        <v>1</v>
      </c>
      <c r="K41" s="32">
        <v>1</v>
      </c>
      <c r="L41" s="32">
        <v>1</v>
      </c>
      <c r="M41" s="32">
        <v>1</v>
      </c>
      <c r="N41" s="32">
        <v>1</v>
      </c>
      <c r="O41" s="32">
        <v>1</v>
      </c>
    </row>
    <row r="42" spans="1:15" ht="15.75" customHeight="1" x14ac:dyDescent="0.15">
      <c r="B42" s="4" t="s">
        <v>80</v>
      </c>
      <c r="C42" s="32">
        <f>'Baseline year demographics'!$C$9</f>
        <v>0.1</v>
      </c>
      <c r="D42" s="32">
        <f>'Baseline year demographics'!$C$9</f>
        <v>0.1</v>
      </c>
      <c r="E42" s="32">
        <f>'Baseline year demographics'!$C$9</f>
        <v>0.1</v>
      </c>
      <c r="F42" s="32">
        <f>'Baseline year demographics'!$C$9</f>
        <v>0.1</v>
      </c>
      <c r="G42" s="32">
        <f>'Baseline year demographics'!$C$9</f>
        <v>0.1</v>
      </c>
      <c r="H42" s="32">
        <f>'Baseline year demographics'!$C$9</f>
        <v>0.1</v>
      </c>
      <c r="I42" s="32">
        <f>'Baseline year demographics'!$C$9</f>
        <v>0.1</v>
      </c>
      <c r="J42" s="32">
        <f>'Baseline year demographics'!$C$9</f>
        <v>0.1</v>
      </c>
      <c r="K42" s="32">
        <f>'Baseline year demographics'!$C$9</f>
        <v>0.1</v>
      </c>
      <c r="L42" s="32">
        <f>'Baseline year demographics'!$C$9</f>
        <v>0.1</v>
      </c>
      <c r="M42" s="32">
        <f>'Baseline year demographics'!$C$9</f>
        <v>0.1</v>
      </c>
      <c r="N42" s="32">
        <f>'Baseline year demographics'!$C$9</f>
        <v>0.1</v>
      </c>
      <c r="O42" s="32">
        <f>'Baseline year demographics'!$C$9</f>
        <v>0.1</v>
      </c>
    </row>
    <row r="43" spans="1:15" ht="15.75" customHeight="1" x14ac:dyDescent="0.15">
      <c r="B43" s="12" t="s">
        <v>148</v>
      </c>
      <c r="C43" s="3">
        <v>0</v>
      </c>
      <c r="D43" s="3">
        <v>0</v>
      </c>
      <c r="E43" s="55">
        <f>'Baseline year demographics'!$C$27</f>
        <v>0.12</v>
      </c>
      <c r="F43" s="55">
        <f>'Baseline year demographics'!$C$27</f>
        <v>0.12</v>
      </c>
      <c r="G43" s="55">
        <f>'Baseline year demographics'!$C$27</f>
        <v>0.12</v>
      </c>
      <c r="H43" s="55">
        <f>'Baseline year demographics'!$C$27</f>
        <v>0.12</v>
      </c>
      <c r="I43" s="55">
        <f>'Baseline year demographics'!$C$27</f>
        <v>0.12</v>
      </c>
      <c r="J43" s="55">
        <f>'Baseline year demographics'!$C$27</f>
        <v>0.12</v>
      </c>
      <c r="K43" s="55">
        <f>'Baseline year demographics'!$C$27</f>
        <v>0.12</v>
      </c>
      <c r="L43" s="55">
        <f>'Baseline year demographics'!$C$27</f>
        <v>0.12</v>
      </c>
      <c r="M43" s="55">
        <f>'Baseline year demographics'!$C$27</f>
        <v>0.12</v>
      </c>
      <c r="N43" s="55">
        <f>'Baseline year demographics'!$C$27</f>
        <v>0.12</v>
      </c>
      <c r="O43" s="55">
        <f>'Baseline year demographics'!$C$27</f>
        <v>0.12</v>
      </c>
    </row>
    <row r="44" spans="1:15" ht="15.75" customHeight="1" x14ac:dyDescent="0.15">
      <c r="B44" s="12" t="s">
        <v>149</v>
      </c>
      <c r="C44" s="3">
        <v>0</v>
      </c>
      <c r="D44" s="3">
        <v>0</v>
      </c>
      <c r="E44" s="54">
        <f>'Baseline year demographics'!$C$28</f>
        <v>0.05</v>
      </c>
      <c r="F44" s="54">
        <f>'Baseline year demographics'!$C$28</f>
        <v>0.05</v>
      </c>
      <c r="G44" s="54">
        <f>'Baseline year demographics'!$C$28</f>
        <v>0.05</v>
      </c>
      <c r="H44" s="54">
        <f>'Baseline year demographics'!$C$28</f>
        <v>0.05</v>
      </c>
      <c r="I44" s="54">
        <f>'Baseline year demographics'!$C$28</f>
        <v>0.05</v>
      </c>
      <c r="J44" s="54">
        <f>'Baseline year demographics'!$C$28</f>
        <v>0.05</v>
      </c>
      <c r="K44" s="54">
        <f>'Baseline year demographics'!$C$28</f>
        <v>0.05</v>
      </c>
      <c r="L44" s="54">
        <f>'Baseline year demographics'!$C$28</f>
        <v>0.05</v>
      </c>
      <c r="M44" s="54">
        <f>'Baseline year demographics'!$C$28</f>
        <v>0.05</v>
      </c>
      <c r="N44" s="54">
        <f>'Baseline year demographics'!$C$28</f>
        <v>0.05</v>
      </c>
      <c r="O44" s="54">
        <f>'Baseline year demographics'!$C$28</f>
        <v>0.05</v>
      </c>
    </row>
    <row r="45" spans="1:15" ht="15.75" customHeight="1" x14ac:dyDescent="0.15">
      <c r="B45" s="12" t="s">
        <v>150</v>
      </c>
      <c r="C45" s="3">
        <v>0</v>
      </c>
      <c r="D45" s="3">
        <v>0</v>
      </c>
      <c r="E45" s="54">
        <f>'Baseline year demographics'!$C$26</f>
        <v>0.8</v>
      </c>
      <c r="F45" s="54">
        <f>'Baseline year demographics'!$C$26</f>
        <v>0.8</v>
      </c>
      <c r="G45" s="54">
        <f>'Baseline year demographics'!$C$26</f>
        <v>0.8</v>
      </c>
      <c r="H45" s="54">
        <f>'Baseline year demographics'!$C$26</f>
        <v>0.8</v>
      </c>
      <c r="I45" s="54">
        <f>'Baseline year demographics'!$C$26</f>
        <v>0.8</v>
      </c>
      <c r="J45" s="54">
        <f>'Baseline year demographics'!$C$26</f>
        <v>0.8</v>
      </c>
      <c r="K45" s="54">
        <f>'Baseline year demographics'!$C$26</f>
        <v>0.8</v>
      </c>
      <c r="L45" s="54">
        <f>'Baseline year demographics'!$C$26</f>
        <v>0.8</v>
      </c>
      <c r="M45" s="54">
        <f>'Baseline year demographics'!$C$26</f>
        <v>0.8</v>
      </c>
      <c r="N45" s="54">
        <f>'Baseline year demographics'!$C$26</f>
        <v>0.8</v>
      </c>
      <c r="O45" s="54">
        <f>'Baseline year demographics'!$C$26</f>
        <v>0.8</v>
      </c>
    </row>
    <row r="46" spans="1:15" ht="15.75" customHeight="1" x14ac:dyDescent="0.15">
      <c r="A46" s="10"/>
    </row>
    <row r="47" spans="1:15" ht="15.75" customHeight="1" x14ac:dyDescent="0.15">
      <c r="A47" s="10" t="s">
        <v>81</v>
      </c>
    </row>
    <row r="49" spans="2:2" ht="15.75" customHeight="1" x14ac:dyDescent="0.15">
      <c r="B49" s="4"/>
    </row>
    <row r="50" spans="2:2" ht="15.75" customHeight="1" x14ac:dyDescent="0.15">
      <c r="B5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3"/>
  <sheetViews>
    <sheetView workbookViewId="0">
      <selection activeCell="B33" sqref="B33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209</v>
      </c>
      <c r="B1" s="10" t="s">
        <v>232</v>
      </c>
      <c r="C1" s="10" t="s">
        <v>231</v>
      </c>
    </row>
    <row r="2" spans="1:3" x14ac:dyDescent="0.15">
      <c r="A2" t="s">
        <v>56</v>
      </c>
    </row>
    <row r="3" spans="1:3" x14ac:dyDescent="0.15">
      <c r="A3" s="4" t="s">
        <v>147</v>
      </c>
    </row>
    <row r="4" spans="1:3" ht="14" x14ac:dyDescent="0.15">
      <c r="A4" s="65" t="s">
        <v>191</v>
      </c>
    </row>
    <row r="5" spans="1:3" x14ac:dyDescent="0.15">
      <c r="A5" s="12" t="s">
        <v>149</v>
      </c>
    </row>
    <row r="6" spans="1:3" x14ac:dyDescent="0.15">
      <c r="A6" s="12" t="s">
        <v>150</v>
      </c>
    </row>
    <row r="7" spans="1:3" x14ac:dyDescent="0.15">
      <c r="A7" s="12" t="s">
        <v>148</v>
      </c>
    </row>
    <row r="8" spans="1:3" x14ac:dyDescent="0.15">
      <c r="A8" t="s">
        <v>128</v>
      </c>
    </row>
    <row r="9" spans="1:3" x14ac:dyDescent="0.15">
      <c r="A9" t="s">
        <v>136</v>
      </c>
      <c r="C9" s="4" t="s">
        <v>80</v>
      </c>
    </row>
    <row r="10" spans="1:3" x14ac:dyDescent="0.15">
      <c r="A10" t="s">
        <v>129</v>
      </c>
    </row>
    <row r="11" spans="1:3" x14ac:dyDescent="0.15">
      <c r="A11" t="s">
        <v>137</v>
      </c>
      <c r="C11" s="4" t="s">
        <v>80</v>
      </c>
    </row>
    <row r="12" spans="1:3" x14ac:dyDescent="0.15">
      <c r="A12" t="s">
        <v>130</v>
      </c>
    </row>
    <row r="13" spans="1:3" x14ac:dyDescent="0.15">
      <c r="A13" t="s">
        <v>138</v>
      </c>
      <c r="C13" s="4" t="s">
        <v>80</v>
      </c>
    </row>
    <row r="14" spans="1:3" x14ac:dyDescent="0.15">
      <c r="A14" t="s">
        <v>127</v>
      </c>
    </row>
    <row r="15" spans="1:3" x14ac:dyDescent="0.15">
      <c r="A15" t="s">
        <v>135</v>
      </c>
      <c r="C15" s="4" t="s">
        <v>80</v>
      </c>
    </row>
    <row r="16" spans="1:3" x14ac:dyDescent="0.15">
      <c r="A16" t="s">
        <v>125</v>
      </c>
    </row>
    <row r="17" spans="1:3" x14ac:dyDescent="0.15">
      <c r="A17" t="s">
        <v>133</v>
      </c>
      <c r="C17" s="4" t="s">
        <v>80</v>
      </c>
    </row>
    <row r="18" spans="1:3" x14ac:dyDescent="0.15">
      <c r="A18" t="s">
        <v>126</v>
      </c>
    </row>
    <row r="19" spans="1:3" x14ac:dyDescent="0.15">
      <c r="A19" t="s">
        <v>134</v>
      </c>
      <c r="C19" s="4" t="s">
        <v>80</v>
      </c>
    </row>
    <row r="20" spans="1:3" x14ac:dyDescent="0.15">
      <c r="A20" t="s">
        <v>124</v>
      </c>
    </row>
    <row r="21" spans="1:3" x14ac:dyDescent="0.15">
      <c r="A21" t="s">
        <v>132</v>
      </c>
      <c r="C21" s="4" t="s">
        <v>80</v>
      </c>
    </row>
    <row r="22" spans="1:3" x14ac:dyDescent="0.15">
      <c r="A22" t="s">
        <v>123</v>
      </c>
    </row>
    <row r="23" spans="1:3" x14ac:dyDescent="0.15">
      <c r="A23" s="4" t="s">
        <v>79</v>
      </c>
      <c r="B23" t="s">
        <v>139</v>
      </c>
    </row>
    <row r="24" spans="1:3" x14ac:dyDescent="0.15">
      <c r="A24" s="4" t="s">
        <v>143</v>
      </c>
      <c r="B24" t="s">
        <v>142</v>
      </c>
      <c r="C24" t="s">
        <v>123</v>
      </c>
    </row>
    <row r="25" spans="1:3" x14ac:dyDescent="0.15">
      <c r="A25" s="4" t="s">
        <v>99</v>
      </c>
    </row>
    <row r="26" spans="1:3" x14ac:dyDescent="0.15">
      <c r="A26" s="4" t="s">
        <v>83</v>
      </c>
      <c r="B26" s="12" t="s">
        <v>149</v>
      </c>
    </row>
    <row r="27" spans="1:3" x14ac:dyDescent="0.15">
      <c r="A27" s="4" t="s">
        <v>84</v>
      </c>
      <c r="B27" s="12" t="s">
        <v>150</v>
      </c>
    </row>
    <row r="28" spans="1:3" x14ac:dyDescent="0.15">
      <c r="A28" s="4" t="s">
        <v>82</v>
      </c>
      <c r="B28" s="12" t="s">
        <v>148</v>
      </c>
    </row>
    <row r="29" spans="1:3" x14ac:dyDescent="0.15">
      <c r="A29" s="4" t="s">
        <v>80</v>
      </c>
    </row>
    <row r="30" spans="1:3" x14ac:dyDescent="0.15">
      <c r="A30" t="s">
        <v>139</v>
      </c>
    </row>
    <row r="31" spans="1:3" x14ac:dyDescent="0.15">
      <c r="A31" t="s">
        <v>142</v>
      </c>
      <c r="C31" t="s">
        <v>123</v>
      </c>
    </row>
    <row r="32" spans="1:3" x14ac:dyDescent="0.15">
      <c r="A32" s="4" t="s">
        <v>131</v>
      </c>
      <c r="B32" t="s">
        <v>236</v>
      </c>
    </row>
    <row r="33" spans="1:3" x14ac:dyDescent="0.15">
      <c r="A33" s="4" t="s">
        <v>77</v>
      </c>
    </row>
    <row r="34" spans="1:3" x14ac:dyDescent="0.15">
      <c r="A34" s="4" t="s">
        <v>140</v>
      </c>
      <c r="C34" s="4" t="s">
        <v>80</v>
      </c>
    </row>
    <row r="35" spans="1:3" x14ac:dyDescent="0.15">
      <c r="A35" s="4" t="s">
        <v>76</v>
      </c>
      <c r="B35" t="s">
        <v>77</v>
      </c>
    </row>
    <row r="36" spans="1:3" x14ac:dyDescent="0.15">
      <c r="A36" s="30" t="s">
        <v>141</v>
      </c>
      <c r="B36" t="s">
        <v>140</v>
      </c>
      <c r="C36" s="4" t="s">
        <v>80</v>
      </c>
    </row>
    <row r="37" spans="1:3" x14ac:dyDescent="0.15">
      <c r="A37" s="4" t="s">
        <v>155</v>
      </c>
    </row>
    <row r="38" spans="1:3" x14ac:dyDescent="0.15">
      <c r="A38" s="4" t="s">
        <v>156</v>
      </c>
    </row>
    <row r="39" spans="1:3" x14ac:dyDescent="0.15">
      <c r="A39" s="4" t="s">
        <v>48</v>
      </c>
      <c r="B39" s="4" t="s">
        <v>76</v>
      </c>
    </row>
    <row r="40" spans="1:3" x14ac:dyDescent="0.15">
      <c r="A40" s="4" t="s">
        <v>144</v>
      </c>
      <c r="B40" s="4" t="s">
        <v>76</v>
      </c>
    </row>
    <row r="41" spans="1:3" x14ac:dyDescent="0.15">
      <c r="A41" s="4" t="s">
        <v>167</v>
      </c>
    </row>
    <row r="42" spans="1:3" x14ac:dyDescent="0.15">
      <c r="A42" s="4" t="s">
        <v>168</v>
      </c>
    </row>
    <row r="43" spans="1:3" x14ac:dyDescent="0.15">
      <c r="A43" s="4" t="s">
        <v>169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F9" sqref="F9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5.33203125" bestFit="1" customWidth="1"/>
  </cols>
  <sheetData>
    <row r="1" spans="1:11" x14ac:dyDescent="0.15">
      <c r="A1" s="10" t="s">
        <v>209</v>
      </c>
      <c r="B1" s="10" t="s">
        <v>13</v>
      </c>
      <c r="C1" s="10" t="s">
        <v>210</v>
      </c>
      <c r="D1" s="10" t="s">
        <v>234</v>
      </c>
      <c r="E1" s="10" t="s">
        <v>235</v>
      </c>
      <c r="F1" s="10" t="s">
        <v>36</v>
      </c>
      <c r="G1" s="10" t="s">
        <v>219</v>
      </c>
      <c r="H1" s="10" t="s">
        <v>230</v>
      </c>
      <c r="I1" s="10" t="s">
        <v>229</v>
      </c>
      <c r="J1" s="10" t="s">
        <v>211</v>
      </c>
      <c r="K1" s="10" t="s">
        <v>228</v>
      </c>
    </row>
    <row r="2" spans="1:11" x14ac:dyDescent="0.15">
      <c r="A2" t="s">
        <v>56</v>
      </c>
      <c r="I2" t="s">
        <v>171</v>
      </c>
    </row>
    <row r="3" spans="1:11" x14ac:dyDescent="0.15">
      <c r="A3" s="4" t="s">
        <v>147</v>
      </c>
      <c r="D3" t="s">
        <v>171</v>
      </c>
    </row>
    <row r="4" spans="1:11" ht="14" x14ac:dyDescent="0.15">
      <c r="A4" s="65" t="s">
        <v>191</v>
      </c>
      <c r="J4" t="s">
        <v>171</v>
      </c>
    </row>
    <row r="5" spans="1:11" x14ac:dyDescent="0.15">
      <c r="A5" s="4" t="s">
        <v>149</v>
      </c>
      <c r="C5" t="s">
        <v>171</v>
      </c>
      <c r="H5" t="s">
        <v>171</v>
      </c>
    </row>
    <row r="6" spans="1:11" x14ac:dyDescent="0.15">
      <c r="A6" s="4" t="s">
        <v>150</v>
      </c>
      <c r="C6" t="s">
        <v>171</v>
      </c>
      <c r="H6" t="s">
        <v>171</v>
      </c>
    </row>
    <row r="7" spans="1:11" x14ac:dyDescent="0.15">
      <c r="A7" s="4" t="s">
        <v>148</v>
      </c>
      <c r="C7" t="s">
        <v>171</v>
      </c>
      <c r="H7" t="s">
        <v>171</v>
      </c>
    </row>
    <row r="8" spans="1:11" x14ac:dyDescent="0.15">
      <c r="A8" t="s">
        <v>128</v>
      </c>
      <c r="C8" t="s">
        <v>171</v>
      </c>
    </row>
    <row r="9" spans="1:11" x14ac:dyDescent="0.15">
      <c r="A9" t="s">
        <v>136</v>
      </c>
      <c r="C9" t="s">
        <v>171</v>
      </c>
    </row>
    <row r="10" spans="1:11" x14ac:dyDescent="0.15">
      <c r="A10" t="s">
        <v>129</v>
      </c>
      <c r="C10" t="s">
        <v>171</v>
      </c>
    </row>
    <row r="11" spans="1:11" x14ac:dyDescent="0.15">
      <c r="A11" t="s">
        <v>137</v>
      </c>
      <c r="C11" t="s">
        <v>171</v>
      </c>
    </row>
    <row r="12" spans="1:11" x14ac:dyDescent="0.15">
      <c r="A12" t="s">
        <v>130</v>
      </c>
      <c r="C12" t="s">
        <v>171</v>
      </c>
    </row>
    <row r="13" spans="1:11" x14ac:dyDescent="0.15">
      <c r="A13" t="s">
        <v>138</v>
      </c>
      <c r="C13" t="s">
        <v>171</v>
      </c>
    </row>
    <row r="14" spans="1:11" x14ac:dyDescent="0.15">
      <c r="A14" t="s">
        <v>127</v>
      </c>
      <c r="C14" t="s">
        <v>171</v>
      </c>
    </row>
    <row r="15" spans="1:11" x14ac:dyDescent="0.15">
      <c r="A15" t="s">
        <v>135</v>
      </c>
      <c r="C15" t="s">
        <v>171</v>
      </c>
    </row>
    <row r="16" spans="1:11" x14ac:dyDescent="0.15">
      <c r="A16" t="s">
        <v>125</v>
      </c>
      <c r="C16" t="s">
        <v>171</v>
      </c>
    </row>
    <row r="17" spans="1:9" x14ac:dyDescent="0.15">
      <c r="A17" t="s">
        <v>133</v>
      </c>
      <c r="C17" t="s">
        <v>171</v>
      </c>
    </row>
    <row r="18" spans="1:9" x14ac:dyDescent="0.15">
      <c r="A18" t="s">
        <v>126</v>
      </c>
      <c r="C18" t="s">
        <v>171</v>
      </c>
    </row>
    <row r="19" spans="1:9" x14ac:dyDescent="0.15">
      <c r="A19" t="s">
        <v>134</v>
      </c>
      <c r="C19" t="s">
        <v>171</v>
      </c>
    </row>
    <row r="20" spans="1:9" x14ac:dyDescent="0.15">
      <c r="A20" t="s">
        <v>124</v>
      </c>
      <c r="C20" t="s">
        <v>171</v>
      </c>
    </row>
    <row r="21" spans="1:9" x14ac:dyDescent="0.15">
      <c r="A21" t="s">
        <v>132</v>
      </c>
      <c r="C21" t="s">
        <v>171</v>
      </c>
    </row>
    <row r="22" spans="1:9" x14ac:dyDescent="0.15">
      <c r="A22" t="s">
        <v>123</v>
      </c>
      <c r="I22" t="s">
        <v>171</v>
      </c>
    </row>
    <row r="23" spans="1:9" x14ac:dyDescent="0.15">
      <c r="A23" s="4" t="s">
        <v>79</v>
      </c>
      <c r="C23" t="s">
        <v>171</v>
      </c>
      <c r="I23" t="s">
        <v>171</v>
      </c>
    </row>
    <row r="24" spans="1:9" x14ac:dyDescent="0.15">
      <c r="A24" s="4" t="s">
        <v>143</v>
      </c>
      <c r="C24" t="s">
        <v>171</v>
      </c>
      <c r="I24" t="s">
        <v>171</v>
      </c>
    </row>
    <row r="25" spans="1:9" x14ac:dyDescent="0.15">
      <c r="A25" s="4" t="s">
        <v>99</v>
      </c>
      <c r="C25" t="s">
        <v>171</v>
      </c>
    </row>
    <row r="26" spans="1:9" x14ac:dyDescent="0.15">
      <c r="A26" s="4" t="s">
        <v>83</v>
      </c>
      <c r="C26" t="s">
        <v>171</v>
      </c>
    </row>
    <row r="27" spans="1:9" x14ac:dyDescent="0.15">
      <c r="A27" s="4" t="s">
        <v>84</v>
      </c>
      <c r="C27" t="s">
        <v>171</v>
      </c>
    </row>
    <row r="28" spans="1:9" x14ac:dyDescent="0.15">
      <c r="A28" s="4" t="s">
        <v>82</v>
      </c>
      <c r="C28" t="s">
        <v>171</v>
      </c>
    </row>
    <row r="29" spans="1:9" x14ac:dyDescent="0.15">
      <c r="A29" s="4" t="s">
        <v>80</v>
      </c>
      <c r="C29" t="s">
        <v>171</v>
      </c>
      <c r="I29" t="s">
        <v>171</v>
      </c>
    </row>
    <row r="30" spans="1:9" x14ac:dyDescent="0.15">
      <c r="A30" t="s">
        <v>139</v>
      </c>
      <c r="C30" t="s">
        <v>171</v>
      </c>
      <c r="I30" t="s">
        <v>171</v>
      </c>
    </row>
    <row r="31" spans="1:9" x14ac:dyDescent="0.15">
      <c r="A31" t="s">
        <v>142</v>
      </c>
      <c r="C31" t="s">
        <v>171</v>
      </c>
      <c r="I31" t="s">
        <v>171</v>
      </c>
    </row>
    <row r="32" spans="1:9" x14ac:dyDescent="0.15">
      <c r="A32" s="4" t="s">
        <v>131</v>
      </c>
      <c r="B32" t="s">
        <v>171</v>
      </c>
      <c r="D32" t="s">
        <v>171</v>
      </c>
    </row>
    <row r="33" spans="1:11" x14ac:dyDescent="0.15">
      <c r="A33" s="4" t="s">
        <v>77</v>
      </c>
      <c r="B33" t="s">
        <v>171</v>
      </c>
      <c r="C33" t="s">
        <v>171</v>
      </c>
      <c r="D33" t="s">
        <v>171</v>
      </c>
    </row>
    <row r="34" spans="1:11" x14ac:dyDescent="0.15">
      <c r="A34" s="4" t="s">
        <v>140</v>
      </c>
      <c r="B34" t="s">
        <v>171</v>
      </c>
      <c r="C34" t="s">
        <v>171</v>
      </c>
      <c r="D34" t="s">
        <v>171</v>
      </c>
    </row>
    <row r="35" spans="1:11" x14ac:dyDescent="0.15">
      <c r="A35" s="4" t="s">
        <v>76</v>
      </c>
      <c r="C35" t="s">
        <v>171</v>
      </c>
    </row>
    <row r="36" spans="1:11" x14ac:dyDescent="0.15">
      <c r="A36" s="4" t="s">
        <v>141</v>
      </c>
      <c r="C36" t="s">
        <v>171</v>
      </c>
    </row>
    <row r="37" spans="1:11" x14ac:dyDescent="0.15">
      <c r="A37" s="4" t="s">
        <v>155</v>
      </c>
      <c r="E37" t="s">
        <v>171</v>
      </c>
    </row>
    <row r="38" spans="1:11" x14ac:dyDescent="0.15">
      <c r="A38" s="4" t="s">
        <v>156</v>
      </c>
      <c r="E38" t="s">
        <v>171</v>
      </c>
    </row>
    <row r="39" spans="1:11" x14ac:dyDescent="0.15">
      <c r="A39" s="4" t="s">
        <v>48</v>
      </c>
      <c r="G39" t="s">
        <v>171</v>
      </c>
    </row>
    <row r="40" spans="1:11" x14ac:dyDescent="0.15">
      <c r="A40" s="4" t="s">
        <v>144</v>
      </c>
      <c r="K40" t="s">
        <v>171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workbookViewId="0">
      <selection activeCell="D37" sqref="D37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44</v>
      </c>
      <c r="B1" s="1" t="s">
        <v>218</v>
      </c>
      <c r="C1" s="1" t="s">
        <v>145</v>
      </c>
      <c r="D1" s="1" t="s">
        <v>146</v>
      </c>
    </row>
    <row r="2" spans="1:4" ht="15.75" customHeight="1" x14ac:dyDescent="0.15">
      <c r="A2" t="s">
        <v>56</v>
      </c>
      <c r="B2" s="14">
        <v>0</v>
      </c>
      <c r="C2" s="14">
        <v>0.85</v>
      </c>
      <c r="D2" s="14">
        <v>25</v>
      </c>
    </row>
    <row r="3" spans="1:4" ht="15.75" customHeight="1" x14ac:dyDescent="0.15">
      <c r="A3" s="4" t="s">
        <v>147</v>
      </c>
      <c r="B3" s="14">
        <v>0</v>
      </c>
      <c r="C3" s="13">
        <v>0.85</v>
      </c>
      <c r="D3" s="19">
        <f>180</f>
        <v>180</v>
      </c>
    </row>
    <row r="4" spans="1:4" ht="15.75" customHeight="1" x14ac:dyDescent="0.15">
      <c r="A4" s="65" t="s">
        <v>191</v>
      </c>
      <c r="B4" s="96">
        <v>0.5</v>
      </c>
      <c r="C4" s="14">
        <v>0.85</v>
      </c>
      <c r="D4" s="19">
        <f>SUM('Interventions family planning'!E2:E10)</f>
        <v>0.82100000000000006</v>
      </c>
    </row>
    <row r="5" spans="1:4" ht="15.75" customHeight="1" x14ac:dyDescent="0.15">
      <c r="A5" s="12" t="s">
        <v>149</v>
      </c>
      <c r="B5" s="19">
        <v>0</v>
      </c>
      <c r="C5" s="98">
        <v>0.05</v>
      </c>
      <c r="D5" s="99">
        <v>0.14000000000000001</v>
      </c>
    </row>
    <row r="6" spans="1:4" ht="15.75" customHeight="1" x14ac:dyDescent="0.15">
      <c r="A6" s="12" t="s">
        <v>150</v>
      </c>
      <c r="B6" s="19">
        <v>0</v>
      </c>
      <c r="C6" s="14">
        <v>0.8</v>
      </c>
      <c r="D6" s="19">
        <v>0.75</v>
      </c>
    </row>
    <row r="7" spans="1:4" ht="15.75" customHeight="1" x14ac:dyDescent="0.15">
      <c r="A7" s="12" t="s">
        <v>148</v>
      </c>
      <c r="B7" s="19">
        <v>0</v>
      </c>
      <c r="C7" s="98">
        <v>0.12</v>
      </c>
      <c r="D7" s="99">
        <v>0.19</v>
      </c>
    </row>
    <row r="8" spans="1:4" ht="15.75" customHeight="1" x14ac:dyDescent="0.15">
      <c r="A8" t="s">
        <v>128</v>
      </c>
      <c r="B8" s="14">
        <v>0</v>
      </c>
      <c r="C8" s="14">
        <v>0.85</v>
      </c>
      <c r="D8" s="14">
        <v>0.73</v>
      </c>
    </row>
    <row r="9" spans="1:4" ht="15.75" customHeight="1" x14ac:dyDescent="0.15">
      <c r="A9" t="s">
        <v>136</v>
      </c>
      <c r="B9" s="14">
        <v>0</v>
      </c>
      <c r="C9" s="14">
        <v>0.85</v>
      </c>
      <c r="D9" s="14">
        <v>0.73</v>
      </c>
    </row>
    <row r="10" spans="1:4" ht="15.75" customHeight="1" x14ac:dyDescent="0.15">
      <c r="A10" t="s">
        <v>129</v>
      </c>
      <c r="B10" s="14">
        <v>0</v>
      </c>
      <c r="C10" s="98">
        <v>0.85</v>
      </c>
      <c r="D10" s="98">
        <v>1.78</v>
      </c>
    </row>
    <row r="11" spans="1:4" ht="15.75" customHeight="1" x14ac:dyDescent="0.15">
      <c r="A11" t="s">
        <v>137</v>
      </c>
      <c r="B11" s="14">
        <v>0</v>
      </c>
      <c r="C11" s="14">
        <v>0.85</v>
      </c>
      <c r="D11" s="14">
        <v>1.78</v>
      </c>
    </row>
    <row r="12" spans="1:4" ht="15.75" customHeight="1" x14ac:dyDescent="0.15">
      <c r="A12" t="s">
        <v>130</v>
      </c>
      <c r="B12" s="14">
        <v>0</v>
      </c>
      <c r="C12" s="98">
        <v>0.85</v>
      </c>
      <c r="D12" s="98">
        <v>0.24</v>
      </c>
    </row>
    <row r="13" spans="1:4" ht="15.75" customHeight="1" x14ac:dyDescent="0.15">
      <c r="A13" t="s">
        <v>138</v>
      </c>
      <c r="B13" s="14">
        <v>0</v>
      </c>
      <c r="C13" s="14">
        <v>0.85</v>
      </c>
      <c r="D13" s="14">
        <v>0.24</v>
      </c>
    </row>
    <row r="14" spans="1:4" ht="15.75" customHeight="1" x14ac:dyDescent="0.15">
      <c r="A14" t="s">
        <v>127</v>
      </c>
      <c r="B14" s="14">
        <v>0</v>
      </c>
      <c r="C14" s="14">
        <v>0.85</v>
      </c>
      <c r="D14" s="14">
        <v>0.55000000000000004</v>
      </c>
    </row>
    <row r="15" spans="1:4" ht="15.75" customHeight="1" x14ac:dyDescent="0.15">
      <c r="A15" t="s">
        <v>135</v>
      </c>
      <c r="B15" s="14">
        <v>0</v>
      </c>
      <c r="C15" s="14">
        <v>0.85</v>
      </c>
      <c r="D15" s="14">
        <v>0.55000000000000004</v>
      </c>
    </row>
    <row r="16" spans="1:4" ht="15.75" customHeight="1" x14ac:dyDescent="0.15">
      <c r="A16" t="s">
        <v>125</v>
      </c>
      <c r="B16" s="14">
        <v>0</v>
      </c>
      <c r="C16" s="14">
        <v>0.85</v>
      </c>
      <c r="D16" s="14">
        <v>0.73</v>
      </c>
    </row>
    <row r="17" spans="1:4" ht="15.75" customHeight="1" x14ac:dyDescent="0.15">
      <c r="A17" t="s">
        <v>133</v>
      </c>
      <c r="B17" s="14">
        <v>0</v>
      </c>
      <c r="C17" s="14">
        <v>0.85</v>
      </c>
      <c r="D17" s="14">
        <v>0.73</v>
      </c>
    </row>
    <row r="18" spans="1:4" ht="15.75" customHeight="1" x14ac:dyDescent="0.15">
      <c r="A18" t="s">
        <v>126</v>
      </c>
      <c r="B18" s="14">
        <v>0</v>
      </c>
      <c r="C18" s="14">
        <v>0.85</v>
      </c>
      <c r="D18" s="14">
        <v>1.78</v>
      </c>
    </row>
    <row r="19" spans="1:4" ht="15.75" customHeight="1" x14ac:dyDescent="0.15">
      <c r="A19" t="s">
        <v>134</v>
      </c>
      <c r="B19" s="14">
        <v>0</v>
      </c>
      <c r="C19" s="14">
        <v>0.85</v>
      </c>
      <c r="D19" s="14">
        <v>1.78</v>
      </c>
    </row>
    <row r="20" spans="1:4" ht="15.75" customHeight="1" x14ac:dyDescent="0.15">
      <c r="A20" t="s">
        <v>124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15">
      <c r="A21" t="s">
        <v>132</v>
      </c>
      <c r="B21" s="14">
        <v>0</v>
      </c>
      <c r="C21" s="14">
        <v>0.85</v>
      </c>
      <c r="D21" s="14">
        <v>0.55000000000000004</v>
      </c>
    </row>
    <row r="22" spans="1:4" ht="15.75" customHeight="1" x14ac:dyDescent="0.15">
      <c r="A22" t="s">
        <v>123</v>
      </c>
      <c r="B22" s="14">
        <v>0</v>
      </c>
      <c r="C22" s="14">
        <v>0.85</v>
      </c>
      <c r="D22" s="14">
        <v>2.06</v>
      </c>
    </row>
    <row r="23" spans="1:4" ht="15.75" customHeight="1" x14ac:dyDescent="0.15">
      <c r="A23" s="4" t="s">
        <v>79</v>
      </c>
      <c r="B23" s="51">
        <v>0</v>
      </c>
      <c r="C23" s="51">
        <v>0.85</v>
      </c>
      <c r="D23" s="51">
        <v>1.78</v>
      </c>
    </row>
    <row r="24" spans="1:4" ht="15.75" customHeight="1" x14ac:dyDescent="0.15">
      <c r="A24" s="4" t="s">
        <v>143</v>
      </c>
      <c r="B24" s="14">
        <v>0</v>
      </c>
      <c r="C24" s="14">
        <v>0.85</v>
      </c>
      <c r="D24" s="14">
        <v>1.78</v>
      </c>
    </row>
    <row r="25" spans="1:4" ht="15.75" customHeight="1" x14ac:dyDescent="0.15">
      <c r="A25" s="4" t="s">
        <v>99</v>
      </c>
      <c r="B25" s="14">
        <v>0</v>
      </c>
      <c r="C25" s="13">
        <v>0.85</v>
      </c>
      <c r="D25" s="19">
        <v>0.25</v>
      </c>
    </row>
    <row r="26" spans="1:4" ht="15.75" customHeight="1" x14ac:dyDescent="0.15">
      <c r="A26" s="4" t="s">
        <v>83</v>
      </c>
      <c r="B26" s="14">
        <v>0</v>
      </c>
      <c r="C26" s="14">
        <v>0.05</v>
      </c>
      <c r="D26" s="19">
        <v>0.13</v>
      </c>
    </row>
    <row r="27" spans="1:4" ht="15.75" customHeight="1" x14ac:dyDescent="0.15">
      <c r="A27" s="4" t="s">
        <v>84</v>
      </c>
      <c r="B27" s="14">
        <v>0</v>
      </c>
      <c r="C27" s="14">
        <v>0.8</v>
      </c>
      <c r="D27" s="19">
        <v>0.74</v>
      </c>
    </row>
    <row r="28" spans="1:4" ht="15.75" customHeight="1" x14ac:dyDescent="0.15">
      <c r="A28" s="4" t="s">
        <v>82</v>
      </c>
      <c r="B28" s="14">
        <v>0</v>
      </c>
      <c r="C28" s="14">
        <v>0.12</v>
      </c>
      <c r="D28" s="19">
        <v>0.18</v>
      </c>
    </row>
    <row r="29" spans="1:4" ht="15.75" customHeight="1" x14ac:dyDescent="0.15">
      <c r="A29" s="4" t="s">
        <v>80</v>
      </c>
      <c r="B29" s="14">
        <v>0.2</v>
      </c>
      <c r="C29" s="14">
        <v>0.85</v>
      </c>
      <c r="D29" s="19">
        <v>2.61</v>
      </c>
    </row>
    <row r="30" spans="1:4" ht="15.75" customHeight="1" x14ac:dyDescent="0.15">
      <c r="A30" t="s">
        <v>139</v>
      </c>
      <c r="B30" s="51">
        <v>0</v>
      </c>
      <c r="C30" s="51">
        <v>0.85</v>
      </c>
      <c r="D30" s="51">
        <v>2.99</v>
      </c>
    </row>
    <row r="31" spans="1:4" ht="15.75" customHeight="1" x14ac:dyDescent="0.15">
      <c r="A31" t="s">
        <v>142</v>
      </c>
      <c r="B31" s="14">
        <v>0</v>
      </c>
      <c r="C31" s="14">
        <v>0.85</v>
      </c>
      <c r="D31" s="14">
        <v>2.99</v>
      </c>
    </row>
    <row r="32" spans="1:4" ht="15.75" customHeight="1" x14ac:dyDescent="0.15">
      <c r="A32" s="4" t="s">
        <v>131</v>
      </c>
      <c r="B32" s="14">
        <v>0</v>
      </c>
      <c r="C32" s="14">
        <v>0.85</v>
      </c>
      <c r="D32" s="14">
        <v>48</v>
      </c>
    </row>
    <row r="33" spans="1:4" ht="15.75" customHeight="1" x14ac:dyDescent="0.15">
      <c r="A33" s="4" t="s">
        <v>77</v>
      </c>
      <c r="B33" s="50">
        <v>0</v>
      </c>
      <c r="C33" s="50">
        <v>0.85</v>
      </c>
      <c r="D33" s="100">
        <v>50</v>
      </c>
    </row>
    <row r="34" spans="1:4" ht="15.75" customHeight="1" x14ac:dyDescent="0.15">
      <c r="A34" s="4" t="s">
        <v>140</v>
      </c>
      <c r="B34" s="31">
        <v>0</v>
      </c>
      <c r="C34" s="31">
        <v>0.85</v>
      </c>
      <c r="D34" s="19">
        <v>51</v>
      </c>
    </row>
    <row r="35" spans="1:4" ht="15.75" customHeight="1" x14ac:dyDescent="0.15">
      <c r="A35" s="4" t="s">
        <v>76</v>
      </c>
      <c r="B35" s="50">
        <v>0</v>
      </c>
      <c r="C35" s="50">
        <v>0.85</v>
      </c>
      <c r="D35" s="100">
        <v>1</v>
      </c>
    </row>
    <row r="36" spans="1:4" ht="15.75" customHeight="1" x14ac:dyDescent="0.15">
      <c r="A36" s="30" t="s">
        <v>141</v>
      </c>
      <c r="B36" s="31">
        <v>0</v>
      </c>
      <c r="C36" s="31">
        <v>0.85</v>
      </c>
      <c r="D36" s="19">
        <v>1</v>
      </c>
    </row>
    <row r="37" spans="1:4" ht="15.75" customHeight="1" x14ac:dyDescent="0.15">
      <c r="A37" s="4" t="s">
        <v>155</v>
      </c>
      <c r="B37" s="14">
        <v>0</v>
      </c>
      <c r="C37" s="13">
        <v>0.85</v>
      </c>
      <c r="D37" s="19">
        <f>30*AVERAGE('Incidence of conditions'!B5:F5)</f>
        <v>0.10046400000000001</v>
      </c>
    </row>
    <row r="38" spans="1:4" ht="15.75" customHeight="1" x14ac:dyDescent="0.15">
      <c r="A38" s="4" t="s">
        <v>156</v>
      </c>
      <c r="B38" s="14">
        <v>0.61</v>
      </c>
      <c r="C38" s="13">
        <v>0.85</v>
      </c>
      <c r="D38" s="19">
        <f>179.97*AVERAGE('Incidence of conditions'!B6:F6)</f>
        <v>0.19933477199999997</v>
      </c>
    </row>
    <row r="39" spans="1:4" ht="15.75" customHeight="1" x14ac:dyDescent="0.15">
      <c r="A39" s="4" t="s">
        <v>48</v>
      </c>
      <c r="B39" s="14">
        <v>0.621</v>
      </c>
      <c r="C39" s="14">
        <v>0.85</v>
      </c>
      <c r="D39" s="14">
        <v>0.35</v>
      </c>
    </row>
    <row r="40" spans="1:4" ht="15.75" customHeight="1" x14ac:dyDescent="0.15">
      <c r="A40" s="4" t="s">
        <v>144</v>
      </c>
      <c r="B40" s="97">
        <v>0</v>
      </c>
      <c r="C40" s="74">
        <v>0.85</v>
      </c>
      <c r="D40" s="97">
        <v>1</v>
      </c>
    </row>
    <row r="41" spans="1:4" ht="15.75" customHeight="1" x14ac:dyDescent="0.15">
      <c r="A41" s="75"/>
      <c r="B41" s="76"/>
      <c r="C41" s="77"/>
      <c r="D41" s="78"/>
    </row>
    <row r="42" spans="1:4" ht="15.75" customHeight="1" x14ac:dyDescent="0.15">
      <c r="A42" s="75"/>
      <c r="B42" s="76"/>
      <c r="C42" s="77"/>
      <c r="D42" s="78"/>
    </row>
    <row r="43" spans="1:4" ht="15.75" customHeight="1" x14ac:dyDescent="0.15">
      <c r="A43" s="75"/>
      <c r="B43" s="76"/>
      <c r="C43" s="77"/>
      <c r="D43" s="78"/>
    </row>
    <row r="44" spans="1:4" ht="15.75" customHeight="1" x14ac:dyDescent="0.15">
      <c r="A44" s="75"/>
      <c r="B44" s="76"/>
      <c r="C44" s="77"/>
      <c r="D44" s="78"/>
    </row>
    <row r="45" spans="1:4" ht="15.75" customHeight="1" x14ac:dyDescent="0.15">
      <c r="A45" s="75"/>
      <c r="B45" s="76"/>
      <c r="C45" s="77"/>
      <c r="D45" s="78"/>
    </row>
    <row r="46" spans="1:4" ht="15.75" customHeight="1" x14ac:dyDescent="0.15">
      <c r="A46" s="75"/>
      <c r="B46" s="76"/>
      <c r="C46" s="77"/>
      <c r="D46" s="78"/>
    </row>
    <row r="47" spans="1:4" ht="15.75" customHeight="1" x14ac:dyDescent="0.15">
      <c r="A47" s="75"/>
      <c r="B47" s="76"/>
      <c r="C47" s="77"/>
      <c r="D47" s="78"/>
    </row>
    <row r="48" spans="1:4" ht="15.75" customHeight="1" x14ac:dyDescent="0.15">
      <c r="A48" s="75"/>
      <c r="B48" s="76"/>
      <c r="C48" s="77"/>
      <c r="D48" s="78"/>
    </row>
    <row r="49" spans="3:3" ht="15.75" customHeight="1" x14ac:dyDescent="0.15">
      <c r="C49" s="77"/>
    </row>
  </sheetData>
  <sortState ref="A2:D40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119</v>
      </c>
      <c r="H1" s="10" t="s">
        <v>120</v>
      </c>
      <c r="I1" s="10" t="s">
        <v>121</v>
      </c>
      <c r="J1" s="10" t="s">
        <v>122</v>
      </c>
    </row>
    <row r="2" spans="1:10" ht="15.75" customHeight="1" x14ac:dyDescent="0.15">
      <c r="A2" s="10" t="s">
        <v>223</v>
      </c>
      <c r="B2" s="90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90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90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90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90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90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90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90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219</v>
      </c>
      <c r="B10" s="90">
        <v>0</v>
      </c>
      <c r="C10" s="90">
        <f>14.81% * 0.2</f>
        <v>2.9620000000000004E-2</v>
      </c>
      <c r="D10" s="90">
        <v>0.14810000000000001</v>
      </c>
      <c r="E10" s="90">
        <v>0.14810000000000001</v>
      </c>
      <c r="F10" s="90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222</v>
      </c>
      <c r="B11" s="90">
        <v>0</v>
      </c>
      <c r="C11" s="90">
        <v>0</v>
      </c>
      <c r="D11" s="90">
        <v>0</v>
      </c>
      <c r="E11" s="90">
        <v>0</v>
      </c>
      <c r="F11" s="90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90">
        <v>0</v>
      </c>
      <c r="C12" s="90">
        <v>0.2883</v>
      </c>
      <c r="D12" s="90">
        <v>0.2883</v>
      </c>
      <c r="E12" s="90">
        <v>0.2883</v>
      </c>
      <c r="F12" s="90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90">
        <v>0</v>
      </c>
      <c r="C13" s="90">
        <v>4.1000000000000002E-2</v>
      </c>
      <c r="D13" s="90">
        <v>4.1000000000000002E-2</v>
      </c>
      <c r="E13" s="90">
        <v>4.1000000000000002E-2</v>
      </c>
      <c r="F13" s="90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90">
        <v>5.0099999999999999E-2</v>
      </c>
      <c r="D14" s="90">
        <v>5.0099999999999999E-2</v>
      </c>
      <c r="E14" s="90">
        <v>5.0099999999999999E-2</v>
      </c>
      <c r="F14" s="90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90">
        <v>6.0000000000000001E-3</v>
      </c>
      <c r="D15" s="90">
        <v>6.0000000000000001E-3</v>
      </c>
      <c r="E15" s="90">
        <v>6.0000000000000001E-3</v>
      </c>
      <c r="F15" s="90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90">
        <v>0.01</v>
      </c>
      <c r="D16" s="90">
        <v>0.01</v>
      </c>
      <c r="E16" s="90">
        <v>0.01</v>
      </c>
      <c r="F16" s="90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90">
        <v>0</v>
      </c>
      <c r="D17" s="90">
        <v>0</v>
      </c>
      <c r="E17" s="90">
        <v>0</v>
      </c>
      <c r="F17" s="90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90">
        <v>0.14510000000000001</v>
      </c>
      <c r="D18" s="90">
        <v>0.14510000000000001</v>
      </c>
      <c r="E18" s="90">
        <v>0.14510000000000001</v>
      </c>
      <c r="F18" s="90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90">
        <v>0.31130000000000002</v>
      </c>
      <c r="D19" s="90">
        <v>0.31130000000000002</v>
      </c>
      <c r="E19" s="90">
        <v>0.31130000000000002</v>
      </c>
      <c r="F19" s="90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87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91">
        <v>2.5899999999999999E-2</v>
      </c>
      <c r="H20" s="91">
        <v>2.5899999999999999E-2</v>
      </c>
      <c r="I20" s="91">
        <v>2.5899999999999999E-2</v>
      </c>
      <c r="J20" s="91">
        <v>2.5899999999999999E-2</v>
      </c>
    </row>
    <row r="21" spans="1:10" ht="15.75" customHeight="1" x14ac:dyDescent="0.15">
      <c r="A21" s="10" t="s">
        <v>88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91">
        <v>7.1000000000000004E-3</v>
      </c>
      <c r="H21" s="91">
        <v>7.1000000000000004E-3</v>
      </c>
      <c r="I21" s="91">
        <v>7.1000000000000004E-3</v>
      </c>
      <c r="J21" s="91">
        <v>7.1000000000000004E-3</v>
      </c>
    </row>
    <row r="22" spans="1:10" ht="15.75" customHeight="1" x14ac:dyDescent="0.15">
      <c r="A22" s="10" t="s">
        <v>89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91">
        <v>0.25590000000000002</v>
      </c>
      <c r="H22" s="91">
        <v>0.25590000000000002</v>
      </c>
      <c r="I22" s="91">
        <v>0.25590000000000002</v>
      </c>
      <c r="J22" s="91">
        <v>0.25590000000000002</v>
      </c>
    </row>
    <row r="23" spans="1:10" ht="15.75" customHeight="1" x14ac:dyDescent="0.15">
      <c r="A23" s="10" t="s">
        <v>90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91">
        <v>0.1464</v>
      </c>
      <c r="H23" s="91">
        <v>0.1464</v>
      </c>
      <c r="I23" s="91">
        <v>0.1464</v>
      </c>
      <c r="J23" s="91">
        <v>0.1464</v>
      </c>
    </row>
    <row r="24" spans="1:10" ht="15.75" customHeight="1" x14ac:dyDescent="0.15">
      <c r="A24" s="10" t="s">
        <v>91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91">
        <v>1.7600000000000001E-2</v>
      </c>
      <c r="H24" s="91">
        <v>1.7600000000000001E-2</v>
      </c>
      <c r="I24" s="91">
        <v>1.7600000000000001E-2</v>
      </c>
      <c r="J24" s="91">
        <v>1.7600000000000001E-2</v>
      </c>
    </row>
    <row r="25" spans="1:10" ht="15.75" customHeight="1" x14ac:dyDescent="0.15">
      <c r="A25" s="10" t="s">
        <v>92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91">
        <v>1.8100000000000002E-2</v>
      </c>
      <c r="H25" s="91">
        <v>1.8100000000000002E-2</v>
      </c>
      <c r="I25" s="91">
        <v>1.8100000000000002E-2</v>
      </c>
      <c r="J25" s="91">
        <v>1.8100000000000002E-2</v>
      </c>
    </row>
    <row r="26" spans="1:10" ht="15.75" customHeight="1" x14ac:dyDescent="0.15">
      <c r="A26" s="10" t="s">
        <v>93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91">
        <v>1.14E-2</v>
      </c>
      <c r="H26" s="91">
        <v>1.14E-2</v>
      </c>
      <c r="I26" s="91">
        <v>1.14E-2</v>
      </c>
      <c r="J26" s="91">
        <v>1.14E-2</v>
      </c>
    </row>
    <row r="27" spans="1:10" ht="15.75" customHeight="1" x14ac:dyDescent="0.15">
      <c r="A27" s="10" t="s">
        <v>94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91">
        <v>0.15129999999999999</v>
      </c>
      <c r="H27" s="91">
        <v>0.15129999999999999</v>
      </c>
      <c r="I27" s="91">
        <v>0.15129999999999999</v>
      </c>
      <c r="J27" s="91">
        <v>0.15129999999999999</v>
      </c>
    </row>
    <row r="28" spans="1:10" ht="15.75" customHeight="1" x14ac:dyDescent="0.15">
      <c r="A28" s="10" t="s">
        <v>95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91">
        <v>0.36630000000000001</v>
      </c>
      <c r="H28" s="91">
        <v>0.36630000000000001</v>
      </c>
      <c r="I28" s="91">
        <v>0.36630000000000001</v>
      </c>
      <c r="J28" s="91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C30" sqref="C30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219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222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151</v>
      </c>
      <c r="B5" s="47">
        <f>Distributions!C10/100 * 2.6</f>
        <v>3.9000000000000003E-3</v>
      </c>
      <c r="C5" s="47">
        <f>Distributions!D10/100 * 2.6</f>
        <v>3.9000000000000003E-3</v>
      </c>
      <c r="D5" s="47">
        <f>Distributions!E10/100 * 2.6</f>
        <v>3.3540000000000006E-3</v>
      </c>
      <c r="E5" s="47">
        <f>Distributions!F10/100 * 2.6</f>
        <v>2.8600000000000001E-3</v>
      </c>
      <c r="F5" s="47">
        <f>Distributions!G10/100 * 2.6</f>
        <v>2.7299999999999998E-3</v>
      </c>
    </row>
    <row r="6" spans="1:6" ht="15.75" customHeight="1" x14ac:dyDescent="0.15">
      <c r="A6" s="4" t="s">
        <v>152</v>
      </c>
      <c r="B6" s="47">
        <f>Distributions!C11/100 * 2.6</f>
        <v>1.274E-3</v>
      </c>
      <c r="C6" s="47">
        <f>Distributions!D11/100 * 2.6</f>
        <v>1.274E-3</v>
      </c>
      <c r="D6" s="47">
        <f>Distributions!E11/100 * 2.6</f>
        <v>1.3780000000000001E-3</v>
      </c>
      <c r="E6" s="47">
        <f>Distributions!F11/100 * 2.6</f>
        <v>1.0659999999999999E-3</v>
      </c>
      <c r="F6" s="47">
        <f>Distributions!G11/100 * 2.6</f>
        <v>5.4600000000000004E-4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203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119</v>
      </c>
      <c r="I1" s="10" t="s">
        <v>120</v>
      </c>
      <c r="J1" s="10" t="s">
        <v>121</v>
      </c>
      <c r="K1" s="10" t="s">
        <v>122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210</v>
      </c>
      <c r="B2" t="s">
        <v>212</v>
      </c>
      <c r="C2" s="102">
        <f t="shared" ref="C2:O2" si="0">1-C3</f>
        <v>0.95</v>
      </c>
      <c r="D2" s="102">
        <f t="shared" si="0"/>
        <v>0.95</v>
      </c>
      <c r="E2" s="102">
        <f t="shared" si="0"/>
        <v>0.68920000000000003</v>
      </c>
      <c r="F2" s="102">
        <f t="shared" si="0"/>
        <v>0.76900000000000002</v>
      </c>
      <c r="G2" s="102">
        <f t="shared" si="0"/>
        <v>0.82065999999999995</v>
      </c>
      <c r="H2" s="102">
        <f t="shared" si="0"/>
        <v>0.76419999999999999</v>
      </c>
      <c r="I2" s="102">
        <f t="shared" si="0"/>
        <v>0.76419999999999999</v>
      </c>
      <c r="J2" s="102">
        <f t="shared" si="0"/>
        <v>0.76419999999999999</v>
      </c>
      <c r="K2" s="102">
        <f t="shared" si="0"/>
        <v>0.76419999999999999</v>
      </c>
      <c r="L2" s="102">
        <f t="shared" si="0"/>
        <v>0.7762</v>
      </c>
      <c r="M2" s="102">
        <f t="shared" si="0"/>
        <v>0.7762</v>
      </c>
      <c r="N2" s="102">
        <f t="shared" si="0"/>
        <v>0.7762</v>
      </c>
      <c r="O2" s="102">
        <f t="shared" si="0"/>
        <v>0.7762</v>
      </c>
    </row>
    <row r="3" spans="1:15" x14ac:dyDescent="0.15">
      <c r="B3" t="s">
        <v>213</v>
      </c>
      <c r="C3" s="102">
        <f>C6</f>
        <v>0.05</v>
      </c>
      <c r="D3" s="102">
        <f t="shared" ref="D3:N3" si="1">D6</f>
        <v>0.05</v>
      </c>
      <c r="E3" s="102">
        <f t="shared" si="1"/>
        <v>0.31079999999999997</v>
      </c>
      <c r="F3" s="102">
        <f t="shared" si="1"/>
        <v>0.23100000000000001</v>
      </c>
      <c r="G3" s="102">
        <f t="shared" si="1"/>
        <v>0.17934</v>
      </c>
      <c r="H3" s="102">
        <f t="shared" si="1"/>
        <v>0.23580000000000001</v>
      </c>
      <c r="I3" s="102">
        <f t="shared" si="1"/>
        <v>0.23580000000000001</v>
      </c>
      <c r="J3" s="102">
        <f t="shared" si="1"/>
        <v>0.23580000000000001</v>
      </c>
      <c r="K3" s="102">
        <f t="shared" si="1"/>
        <v>0.23580000000000001</v>
      </c>
      <c r="L3" s="102">
        <f t="shared" si="1"/>
        <v>0.2238</v>
      </c>
      <c r="M3" s="102">
        <f t="shared" si="1"/>
        <v>0.2238</v>
      </c>
      <c r="N3" s="102">
        <f t="shared" si="1"/>
        <v>0.2238</v>
      </c>
      <c r="O3" s="102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204</v>
      </c>
      <c r="B5" t="s">
        <v>213</v>
      </c>
      <c r="C5" s="37">
        <v>0.1</v>
      </c>
      <c r="D5" s="37">
        <v>0.1</v>
      </c>
      <c r="E5" s="94">
        <v>0.74</v>
      </c>
      <c r="F5" s="94">
        <v>0.55000000000000004</v>
      </c>
      <c r="G5" s="94">
        <v>0.42699999999999999</v>
      </c>
      <c r="H5" s="95">
        <v>0.48149999999999998</v>
      </c>
      <c r="I5" s="95">
        <v>0.48149999999999998</v>
      </c>
      <c r="J5" s="95">
        <v>0.48149999999999998</v>
      </c>
      <c r="K5" s="95">
        <v>0.48149999999999998</v>
      </c>
      <c r="L5" s="95">
        <v>0.43469999999999998</v>
      </c>
      <c r="M5" s="95">
        <v>0.43469999999999998</v>
      </c>
      <c r="N5" s="95">
        <v>0.43469999999999998</v>
      </c>
      <c r="O5" s="95">
        <v>0.43469999999999998</v>
      </c>
    </row>
    <row r="6" spans="1:15" x14ac:dyDescent="0.15">
      <c r="A6" s="10" t="s">
        <v>205</v>
      </c>
      <c r="B6" t="s">
        <v>213</v>
      </c>
      <c r="C6" s="37">
        <v>0.05</v>
      </c>
      <c r="D6" s="37">
        <v>0.05</v>
      </c>
      <c r="E6" s="94">
        <v>0.31079999999999997</v>
      </c>
      <c r="F6" s="94">
        <v>0.23100000000000001</v>
      </c>
      <c r="G6" s="94">
        <v>0.17934</v>
      </c>
      <c r="H6" s="95">
        <v>0.23580000000000001</v>
      </c>
      <c r="I6" s="95">
        <v>0.23580000000000001</v>
      </c>
      <c r="J6" s="95">
        <v>0.23580000000000001</v>
      </c>
      <c r="K6" s="95">
        <v>0.23580000000000001</v>
      </c>
      <c r="L6" s="95">
        <v>0.2238</v>
      </c>
      <c r="M6" s="95">
        <v>0.2238</v>
      </c>
      <c r="N6" s="95">
        <v>0.2238</v>
      </c>
      <c r="O6" s="95">
        <v>0.2238</v>
      </c>
    </row>
    <row r="7" spans="1:15" x14ac:dyDescent="0.15">
      <c r="A7" s="10" t="s">
        <v>206</v>
      </c>
      <c r="B7" t="s">
        <v>213</v>
      </c>
      <c r="C7" s="94">
        <v>0.01</v>
      </c>
      <c r="D7" s="94">
        <v>0.01</v>
      </c>
      <c r="E7" s="94">
        <v>0.01</v>
      </c>
      <c r="F7" s="94">
        <v>0.01</v>
      </c>
      <c r="G7" s="94">
        <v>0.01</v>
      </c>
      <c r="H7" s="94">
        <v>6.0000000000000001E-3</v>
      </c>
      <c r="I7" s="94">
        <v>6.0000000000000001E-3</v>
      </c>
      <c r="J7" s="94">
        <v>6.0000000000000001E-3</v>
      </c>
      <c r="K7" s="94">
        <v>6.0000000000000001E-3</v>
      </c>
      <c r="L7" s="94">
        <v>0</v>
      </c>
      <c r="M7" s="94">
        <v>0</v>
      </c>
      <c r="N7" s="94">
        <v>0</v>
      </c>
      <c r="O7" s="9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F21" sqref="F2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01">
        <v>0.63400000000000001</v>
      </c>
      <c r="D2" s="101">
        <v>0.63400000000000001</v>
      </c>
      <c r="E2" s="101">
        <v>0.49</v>
      </c>
      <c r="F2" s="101">
        <v>0.28000000000000003</v>
      </c>
      <c r="G2" s="101">
        <v>0.2535</v>
      </c>
    </row>
    <row r="3" spans="1:7" ht="15.75" customHeight="1" x14ac:dyDescent="0.15">
      <c r="A3" s="11"/>
      <c r="B3" s="12" t="s">
        <v>23</v>
      </c>
      <c r="C3" s="101">
        <v>0.22600000000000001</v>
      </c>
      <c r="D3" s="101">
        <v>0.22600000000000001</v>
      </c>
      <c r="E3" s="101">
        <v>0.314</v>
      </c>
      <c r="F3" s="101">
        <v>0.33899999999999997</v>
      </c>
      <c r="G3" s="101">
        <v>0.33250000000000002</v>
      </c>
    </row>
    <row r="4" spans="1:7" ht="15.75" customHeight="1" x14ac:dyDescent="0.15">
      <c r="A4" s="11"/>
      <c r="B4" s="12" t="s">
        <v>25</v>
      </c>
      <c r="C4" s="101">
        <v>0.10199999999999999</v>
      </c>
      <c r="D4" s="101">
        <v>0.10199999999999999</v>
      </c>
      <c r="E4" s="101">
        <v>0.14699999999999999</v>
      </c>
      <c r="F4" s="101">
        <v>0.247</v>
      </c>
      <c r="G4" s="101">
        <v>0.28100000000000003</v>
      </c>
    </row>
    <row r="5" spans="1:7" ht="15.75" customHeight="1" x14ac:dyDescent="0.15">
      <c r="A5" s="11"/>
      <c r="B5" s="12" t="s">
        <v>26</v>
      </c>
      <c r="C5" s="101">
        <v>3.7999999999999999E-2</v>
      </c>
      <c r="D5" s="101">
        <v>3.7999999999999999E-2</v>
      </c>
      <c r="E5" s="101">
        <v>4.9000000000000002E-2</v>
      </c>
      <c r="F5" s="101">
        <v>0.13400000000000001</v>
      </c>
      <c r="G5" s="101">
        <v>0.13300000000000001</v>
      </c>
    </row>
    <row r="6" spans="1:7" ht="15.75" customHeight="1" x14ac:dyDescent="0.15">
      <c r="C6" s="102"/>
      <c r="D6" s="102"/>
      <c r="E6" s="102"/>
      <c r="F6" s="102"/>
      <c r="G6" s="102"/>
    </row>
    <row r="7" spans="1:7" ht="15.75" customHeight="1" x14ac:dyDescent="0.15">
      <c r="C7" s="102"/>
      <c r="D7" s="102"/>
      <c r="E7" s="102"/>
      <c r="F7" s="102"/>
      <c r="G7" s="102"/>
    </row>
    <row r="8" spans="1:7" ht="15.75" customHeight="1" x14ac:dyDescent="0.15">
      <c r="A8" s="4" t="s">
        <v>27</v>
      </c>
      <c r="B8" s="4" t="s">
        <v>14</v>
      </c>
      <c r="C8" s="101">
        <v>0.56799999999999995</v>
      </c>
      <c r="D8" s="101">
        <v>0.56799999999999995</v>
      </c>
      <c r="E8" s="101">
        <v>0.58650000000000002</v>
      </c>
      <c r="F8" s="101">
        <v>0.54899999999999993</v>
      </c>
      <c r="G8" s="101">
        <v>0.49</v>
      </c>
    </row>
    <row r="9" spans="1:7" ht="15.75" customHeight="1" x14ac:dyDescent="0.15">
      <c r="B9" s="4" t="s">
        <v>23</v>
      </c>
      <c r="C9" s="101">
        <v>0.23300000000000001</v>
      </c>
      <c r="D9" s="101">
        <v>0.23300000000000001</v>
      </c>
      <c r="E9" s="101">
        <v>0.23149999999999998</v>
      </c>
      <c r="F9" s="101">
        <v>0.3</v>
      </c>
      <c r="G9" s="101">
        <v>0.38400000000000001</v>
      </c>
    </row>
    <row r="10" spans="1:7" ht="15.75" customHeight="1" x14ac:dyDescent="0.15">
      <c r="B10" s="4" t="s">
        <v>151</v>
      </c>
      <c r="C10" s="101">
        <v>0.15</v>
      </c>
      <c r="D10" s="101">
        <v>0.15</v>
      </c>
      <c r="E10" s="101">
        <v>0.129</v>
      </c>
      <c r="F10" s="101">
        <v>0.11</v>
      </c>
      <c r="G10" s="101">
        <v>0.105</v>
      </c>
    </row>
    <row r="11" spans="1:7" ht="15.75" customHeight="1" x14ac:dyDescent="0.15">
      <c r="B11" s="4" t="s">
        <v>152</v>
      </c>
      <c r="C11" s="101">
        <v>4.9000000000000002E-2</v>
      </c>
      <c r="D11" s="101">
        <v>4.9000000000000002E-2</v>
      </c>
      <c r="E11" s="101">
        <v>5.2999999999999999E-2</v>
      </c>
      <c r="F11" s="101">
        <v>4.0999999999999995E-2</v>
      </c>
      <c r="G11" s="101">
        <v>2.1000000000000001E-2</v>
      </c>
    </row>
    <row r="12" spans="1:7" ht="15.75" customHeight="1" x14ac:dyDescent="0.15">
      <c r="C12" s="102"/>
      <c r="D12" s="102"/>
      <c r="E12" s="102"/>
      <c r="F12" s="102"/>
      <c r="G12" s="102"/>
    </row>
    <row r="13" spans="1:7" ht="15.75" customHeight="1" x14ac:dyDescent="0.15">
      <c r="C13" s="102"/>
      <c r="D13" s="102"/>
      <c r="E13" s="102"/>
      <c r="F13" s="102"/>
      <c r="G13" s="102"/>
    </row>
    <row r="14" spans="1:7" ht="15.75" customHeight="1" x14ac:dyDescent="0.15">
      <c r="A14" s="4" t="s">
        <v>36</v>
      </c>
      <c r="B14" s="4" t="s">
        <v>37</v>
      </c>
      <c r="C14" s="101">
        <v>0.80299999999999994</v>
      </c>
      <c r="D14" s="101">
        <v>0.46200000000000002</v>
      </c>
      <c r="E14" s="101">
        <v>3.3000000000000002E-2</v>
      </c>
      <c r="F14" s="101">
        <v>6.9999999999999993E-3</v>
      </c>
      <c r="G14" s="101">
        <v>0</v>
      </c>
    </row>
    <row r="15" spans="1:7" ht="15.75" customHeight="1" x14ac:dyDescent="0.15">
      <c r="B15" s="4" t="s">
        <v>38</v>
      </c>
      <c r="C15" s="101">
        <v>6.8000000000000005E-2</v>
      </c>
      <c r="D15" s="101">
        <v>0.16300000000000001</v>
      </c>
      <c r="E15" s="101">
        <v>9.4E-2</v>
      </c>
      <c r="F15" s="101">
        <v>4.4999999999999998E-2</v>
      </c>
      <c r="G15" s="101">
        <v>0</v>
      </c>
    </row>
    <row r="16" spans="1:7" ht="15.75" customHeight="1" x14ac:dyDescent="0.15">
      <c r="B16" s="4" t="s">
        <v>39</v>
      </c>
      <c r="C16" s="101">
        <v>0.107</v>
      </c>
      <c r="D16" s="101">
        <v>0.37</v>
      </c>
      <c r="E16" s="101">
        <v>0.83700000000000008</v>
      </c>
      <c r="F16" s="101">
        <v>0.879</v>
      </c>
      <c r="G16" s="101">
        <v>0</v>
      </c>
    </row>
    <row r="17" spans="2:7" ht="15.75" customHeight="1" x14ac:dyDescent="0.15">
      <c r="B17" s="4" t="s">
        <v>40</v>
      </c>
      <c r="C17" s="101">
        <v>2.2000000000000002E-2</v>
      </c>
      <c r="D17" s="101">
        <v>5.0000000000000001E-3</v>
      </c>
      <c r="E17" s="101">
        <v>3.6000000000000004E-2</v>
      </c>
      <c r="F17" s="101">
        <v>6.9000000000000006E-2</v>
      </c>
      <c r="G17" s="10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A12" sqref="A1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241</v>
      </c>
      <c r="B1" s="10" t="s">
        <v>242</v>
      </c>
      <c r="C1" s="10" t="s">
        <v>243</v>
      </c>
    </row>
    <row r="2" spans="1:3" ht="39" x14ac:dyDescent="0.15">
      <c r="A2" s="109" t="s">
        <v>244</v>
      </c>
      <c r="B2" s="115" t="s">
        <v>245</v>
      </c>
      <c r="C2" s="111">
        <v>0.15</v>
      </c>
    </row>
    <row r="3" spans="1:3" ht="52" x14ac:dyDescent="0.15">
      <c r="B3" s="110" t="s">
        <v>246</v>
      </c>
      <c r="C3" s="111">
        <v>0.03</v>
      </c>
    </row>
    <row r="4" spans="1:3" ht="52" x14ac:dyDescent="0.15">
      <c r="B4" s="110" t="s">
        <v>247</v>
      </c>
      <c r="C4" s="111">
        <v>0</v>
      </c>
    </row>
    <row r="5" spans="1:3" ht="39" x14ac:dyDescent="0.15">
      <c r="B5" s="112" t="s">
        <v>248</v>
      </c>
      <c r="C5" s="111">
        <v>0.19</v>
      </c>
    </row>
    <row r="6" spans="1:3" ht="52" x14ac:dyDescent="0.15">
      <c r="B6" s="112" t="s">
        <v>249</v>
      </c>
      <c r="C6" s="111">
        <v>0.39</v>
      </c>
    </row>
    <row r="7" spans="1:3" ht="52" x14ac:dyDescent="0.15">
      <c r="B7" s="112" t="s">
        <v>250</v>
      </c>
      <c r="C7" s="111">
        <v>0.19</v>
      </c>
    </row>
    <row r="8" spans="1:3" ht="26" x14ac:dyDescent="0.15">
      <c r="B8" s="113" t="s">
        <v>251</v>
      </c>
      <c r="C8" s="111">
        <v>1E-3</v>
      </c>
    </row>
    <row r="9" spans="1:3" ht="52" x14ac:dyDescent="0.15">
      <c r="B9" s="113" t="s">
        <v>252</v>
      </c>
      <c r="C9" s="111">
        <v>7.0000000000000001E-3</v>
      </c>
    </row>
    <row r="10" spans="1:3" ht="52" x14ac:dyDescent="0.15">
      <c r="B10" s="113" t="s">
        <v>253</v>
      </c>
      <c r="C10" s="111">
        <v>0.04</v>
      </c>
    </row>
    <row r="11" spans="1:3" x14ac:dyDescent="0.15">
      <c r="C11" s="111"/>
    </row>
    <row r="12" spans="1:3" ht="26" x14ac:dyDescent="0.15">
      <c r="A12" s="109" t="s">
        <v>254</v>
      </c>
      <c r="B12" s="114" t="s">
        <v>255</v>
      </c>
      <c r="C12" s="111">
        <v>0.34</v>
      </c>
    </row>
    <row r="13" spans="1:3" ht="26" x14ac:dyDescent="0.15">
      <c r="B13" s="114" t="s">
        <v>256</v>
      </c>
      <c r="C13" s="111">
        <v>0.05</v>
      </c>
    </row>
    <row r="14" spans="1:3" ht="26" x14ac:dyDescent="0.15">
      <c r="B14" s="114" t="s">
        <v>257</v>
      </c>
      <c r="C14" s="111">
        <v>7.0000000000000007E-2</v>
      </c>
    </row>
    <row r="15" spans="1:3" ht="26" x14ac:dyDescent="0.15">
      <c r="B15" s="114" t="s">
        <v>258</v>
      </c>
      <c r="C15" s="111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workbookViewId="0">
      <selection activeCell="B34" sqref="B34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103</v>
      </c>
      <c r="B1" s="10" t="s">
        <v>59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58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93"/>
      <c r="D3" s="77"/>
      <c r="E3" s="77"/>
      <c r="F3" s="77"/>
    </row>
    <row r="4" spans="1:6" ht="15.75" customHeight="1" x14ac:dyDescent="0.15">
      <c r="A4" s="10"/>
      <c r="C4" s="93"/>
      <c r="D4" s="77"/>
      <c r="E4" s="77"/>
      <c r="F4" s="77"/>
    </row>
    <row r="5" spans="1:6" ht="15.75" customHeight="1" x14ac:dyDescent="0.15">
      <c r="A5" s="10" t="s">
        <v>202</v>
      </c>
      <c r="B5" t="s">
        <v>216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217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151</v>
      </c>
      <c r="C7" s="56">
        <v>1</v>
      </c>
      <c r="D7" s="56">
        <v>2.58</v>
      </c>
      <c r="E7" s="56">
        <v>1.65</v>
      </c>
      <c r="F7" s="56">
        <v>3.5</v>
      </c>
    </row>
    <row r="8" spans="1:6" ht="15.75" customHeight="1" x14ac:dyDescent="0.2">
      <c r="B8" t="s">
        <v>152</v>
      </c>
      <c r="C8" s="56">
        <v>1</v>
      </c>
      <c r="D8" s="56">
        <v>2.58</v>
      </c>
      <c r="E8" s="56">
        <v>1.65</v>
      </c>
      <c r="F8" s="56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201</v>
      </c>
      <c r="B12" s="5" t="s">
        <v>223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259</v>
      </c>
      <c r="B23" s="116" t="s">
        <v>245</v>
      </c>
      <c r="C23" s="117">
        <v>1</v>
      </c>
      <c r="D23" s="117">
        <v>1.52</v>
      </c>
      <c r="E23" s="117">
        <v>1.75</v>
      </c>
      <c r="F23" s="117">
        <v>3.14</v>
      </c>
      <c r="G23" s="118"/>
    </row>
    <row r="24" spans="1:7" ht="15.75" customHeight="1" x14ac:dyDescent="0.15">
      <c r="B24" s="116" t="s">
        <v>246</v>
      </c>
      <c r="C24" s="117">
        <v>1</v>
      </c>
      <c r="D24" s="117">
        <v>1.2</v>
      </c>
      <c r="E24" s="117">
        <v>1.4</v>
      </c>
      <c r="F24" s="117">
        <v>1.6</v>
      </c>
      <c r="G24" s="118"/>
    </row>
    <row r="25" spans="1:7" ht="15.75" customHeight="1" x14ac:dyDescent="0.15">
      <c r="B25" s="116" t="s">
        <v>247</v>
      </c>
      <c r="C25" s="117">
        <v>1</v>
      </c>
      <c r="D25" s="117">
        <v>1.2</v>
      </c>
      <c r="E25" s="117">
        <v>1.4</v>
      </c>
      <c r="F25" s="117">
        <v>1.6</v>
      </c>
      <c r="G25" s="118"/>
    </row>
    <row r="26" spans="1:7" ht="15.75" customHeight="1" x14ac:dyDescent="0.15">
      <c r="B26" s="119" t="s">
        <v>248</v>
      </c>
      <c r="C26" s="117">
        <v>1</v>
      </c>
      <c r="D26" s="117">
        <v>1.52</v>
      </c>
      <c r="E26" s="117">
        <v>1.75</v>
      </c>
      <c r="F26" s="117">
        <v>1.73</v>
      </c>
      <c r="G26" s="118"/>
    </row>
    <row r="27" spans="1:7" ht="15.75" customHeight="1" x14ac:dyDescent="0.15">
      <c r="B27" s="119" t="s">
        <v>249</v>
      </c>
      <c r="C27" s="117">
        <v>1</v>
      </c>
      <c r="D27" s="117">
        <v>1</v>
      </c>
      <c r="E27" s="117">
        <v>1</v>
      </c>
      <c r="F27" s="117">
        <v>1</v>
      </c>
      <c r="G27" s="118"/>
    </row>
    <row r="28" spans="1:7" ht="15.75" customHeight="1" x14ac:dyDescent="0.15">
      <c r="B28" s="119" t="s">
        <v>250</v>
      </c>
      <c r="C28" s="117">
        <v>1</v>
      </c>
      <c r="D28" s="117">
        <v>1</v>
      </c>
      <c r="E28" s="117">
        <v>1</v>
      </c>
      <c r="F28" s="117">
        <v>1</v>
      </c>
      <c r="G28" s="118"/>
    </row>
    <row r="29" spans="1:7" ht="15.75" customHeight="1" x14ac:dyDescent="0.15">
      <c r="B29" s="120" t="s">
        <v>251</v>
      </c>
      <c r="C29" s="117">
        <v>1</v>
      </c>
      <c r="D29" s="117">
        <v>1.52</v>
      </c>
      <c r="E29" s="117">
        <v>1.75</v>
      </c>
      <c r="F29" s="117">
        <v>1.52</v>
      </c>
      <c r="G29" s="118"/>
    </row>
    <row r="30" spans="1:7" ht="15.75" customHeight="1" x14ac:dyDescent="0.15">
      <c r="B30" s="120" t="s">
        <v>252</v>
      </c>
      <c r="C30" s="117">
        <v>1</v>
      </c>
      <c r="D30" s="117">
        <v>1</v>
      </c>
      <c r="E30" s="117">
        <v>1.33</v>
      </c>
      <c r="F30" s="117">
        <v>1</v>
      </c>
      <c r="G30" s="118"/>
    </row>
    <row r="31" spans="1:7" ht="15.75" customHeight="1" x14ac:dyDescent="0.15">
      <c r="B31" s="120" t="s">
        <v>253</v>
      </c>
      <c r="C31" s="117">
        <v>1</v>
      </c>
      <c r="D31" s="117">
        <v>1</v>
      </c>
      <c r="E31" s="117">
        <v>1.33</v>
      </c>
      <c r="F31" s="117">
        <v>1</v>
      </c>
      <c r="G31" s="118"/>
    </row>
    <row r="32" spans="1:7" ht="15.75" customHeight="1" x14ac:dyDescent="0.15">
      <c r="B32" s="122"/>
      <c r="C32" s="117"/>
      <c r="D32" s="117"/>
      <c r="E32" s="117"/>
      <c r="F32" s="117"/>
      <c r="G32" s="118"/>
    </row>
    <row r="33" spans="1:7" ht="15.75" customHeight="1" x14ac:dyDescent="0.15">
      <c r="C33" s="118"/>
      <c r="D33" s="118"/>
      <c r="E33" s="118"/>
      <c r="F33" s="118"/>
      <c r="G33" s="118"/>
    </row>
    <row r="34" spans="1:7" ht="15.75" customHeight="1" x14ac:dyDescent="0.15">
      <c r="B34" s="10"/>
      <c r="C34" s="121"/>
      <c r="D34" s="121"/>
      <c r="E34" s="121"/>
      <c r="F34" s="121"/>
      <c r="G34" s="118"/>
    </row>
    <row r="35" spans="1:7" ht="15.75" customHeight="1" x14ac:dyDescent="0.15">
      <c r="A35" s="10" t="s">
        <v>260</v>
      </c>
      <c r="B35" s="122" t="s">
        <v>255</v>
      </c>
      <c r="C35" s="117">
        <v>1</v>
      </c>
      <c r="D35" s="123">
        <v>1</v>
      </c>
      <c r="E35" s="123">
        <v>1</v>
      </c>
      <c r="F35" s="123">
        <v>1</v>
      </c>
      <c r="G35" s="118"/>
    </row>
    <row r="36" spans="1:7" ht="15.75" customHeight="1" x14ac:dyDescent="0.15">
      <c r="B36" s="122" t="s">
        <v>256</v>
      </c>
      <c r="C36" s="117">
        <v>1</v>
      </c>
      <c r="D36" s="123">
        <v>1.41</v>
      </c>
      <c r="E36" s="123">
        <v>1.49</v>
      </c>
      <c r="F36" s="123">
        <v>3.03</v>
      </c>
      <c r="G36" s="118"/>
    </row>
    <row r="37" spans="1:7" ht="15.75" customHeight="1" x14ac:dyDescent="0.15">
      <c r="B37" s="122" t="s">
        <v>257</v>
      </c>
      <c r="C37" s="117">
        <v>1</v>
      </c>
      <c r="D37" s="123">
        <v>1.18</v>
      </c>
      <c r="E37" s="123">
        <v>1.1000000000000001</v>
      </c>
      <c r="F37" s="123">
        <v>1.77</v>
      </c>
      <c r="G37" s="118"/>
    </row>
    <row r="38" spans="1:7" ht="15.75" customHeight="1" x14ac:dyDescent="0.15">
      <c r="B38" s="122" t="s">
        <v>258</v>
      </c>
      <c r="C38" s="117">
        <v>1</v>
      </c>
      <c r="D38" s="123">
        <v>1</v>
      </c>
      <c r="E38" s="123">
        <v>1</v>
      </c>
      <c r="F38" s="123">
        <v>1</v>
      </c>
      <c r="G38" s="118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00"/>
  <sheetViews>
    <sheetView topLeftCell="A65" workbookViewId="0">
      <selection activeCell="B94" sqref="B94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57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119</v>
      </c>
      <c r="J1" s="10" t="s">
        <v>120</v>
      </c>
      <c r="K1" s="10" t="s">
        <v>121</v>
      </c>
      <c r="L1" s="10" t="s">
        <v>122</v>
      </c>
      <c r="M1" s="10" t="s">
        <v>115</v>
      </c>
      <c r="N1" s="10" t="s">
        <v>116</v>
      </c>
      <c r="O1" s="10" t="s">
        <v>117</v>
      </c>
      <c r="P1" s="10" t="s">
        <v>118</v>
      </c>
    </row>
    <row r="2" spans="1:16" x14ac:dyDescent="0.15">
      <c r="A2" s="10" t="s">
        <v>13</v>
      </c>
      <c r="B2" t="s">
        <v>219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219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151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152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151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152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151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152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151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152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151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152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210</v>
      </c>
      <c r="B46" t="s">
        <v>219</v>
      </c>
      <c r="C46" s="4" t="s">
        <v>212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213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212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213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212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213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212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213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212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213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87</v>
      </c>
      <c r="C56" s="4" t="s">
        <v>212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213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88</v>
      </c>
      <c r="C58" s="4" t="s">
        <v>212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213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89</v>
      </c>
      <c r="C60" s="4" t="s">
        <v>212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213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223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219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220</v>
      </c>
      <c r="B94" s="11" t="s">
        <v>221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target population</vt:lpstr>
      <vt:lpstr>Program dependencies</vt:lpstr>
      <vt:lpstr>Program areas</vt:lpstr>
      <vt:lpstr>Interventions cost and coverage</vt:lpstr>
      <vt:lpstr>Population risk areas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2018-01-12T01:28:32Z</dcterms:modified>
</cp:coreProperties>
</file>