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AF1E56D6-3669-4523-95FC-98D7C43A3484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4" i="2"/>
  <c r="A33" i="2"/>
  <c r="A29" i="2"/>
  <c r="A26" i="2"/>
  <c r="A25" i="2"/>
  <c r="A21" i="2"/>
  <c r="A18" i="2"/>
  <c r="A17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9" i="2" l="1"/>
  <c r="A27" i="2"/>
  <c r="A35" i="2"/>
  <c r="A12" i="2"/>
  <c r="A20" i="2"/>
  <c r="A28" i="2"/>
  <c r="A36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<sst xmlns="http://schemas.openxmlformats.org/spreadsheetml/2006/main" count="2092" uniqueCount="341">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</sst>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170586.6552734375</v>
      </c>
    </row>
    <row r="8" spans="1:3" ht="15" customHeight="1" x14ac:dyDescent="0.25">
      <c r="B8" s="7" t="s">
        <v>8</v>
      </c>
      <c r="C8" s="46">
        <v>0.14299999999999999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0.86947998046874997</v>
      </c>
    </row>
    <row r="11" spans="1:3" ht="15" customHeight="1" x14ac:dyDescent="0.25">
      <c r="B11" s="7" t="s">
        <v>11</v>
      </c>
      <c r="C11" s="46">
        <v>0.66799999999999993</v>
      </c>
    </row>
    <row r="12" spans="1:3" ht="15" customHeight="1" x14ac:dyDescent="0.25">
      <c r="B12" s="7" t="s">
        <v>12</v>
      </c>
      <c r="C12" s="46">
        <v>0.69599999999999995</v>
      </c>
    </row>
    <row r="13" spans="1:3" ht="15" customHeight="1" x14ac:dyDescent="0.25">
      <c r="B13" s="7" t="s">
        <v>13</v>
      </c>
      <c r="C13" s="46">
        <v>0.871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7.4200000000000002E-2</v>
      </c>
    </row>
    <row r="24" spans="1:3" ht="15" customHeight="1" x14ac:dyDescent="0.25">
      <c r="B24" s="12" t="s">
        <v>22</v>
      </c>
      <c r="C24" s="47">
        <v>0.63170000000000004</v>
      </c>
    </row>
    <row r="25" spans="1:3" ht="15" customHeight="1" x14ac:dyDescent="0.25">
      <c r="B25" s="12" t="s">
        <v>23</v>
      </c>
      <c r="C25" s="47">
        <v>0.28189999999999998</v>
      </c>
    </row>
    <row r="26" spans="1:3" ht="15" customHeight="1" x14ac:dyDescent="0.25">
      <c r="B26" s="12" t="s">
        <v>24</v>
      </c>
      <c r="C26" s="47">
        <v>1.2200000000000001E-2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0.33900000000000002</v>
      </c>
    </row>
    <row r="30" spans="1:3" ht="14.25" customHeight="1" x14ac:dyDescent="0.25">
      <c r="B30" s="22" t="s">
        <v>27</v>
      </c>
      <c r="C30" s="49">
        <v>4.0999999999999988E-2</v>
      </c>
    </row>
    <row r="31" spans="1:3" ht="14.25" customHeight="1" x14ac:dyDescent="0.25">
      <c r="B31" s="22" t="s">
        <v>28</v>
      </c>
      <c r="C31" s="49">
        <v>6.7000000000000004E-2</v>
      </c>
    </row>
    <row r="32" spans="1:3" ht="14.25" customHeight="1" x14ac:dyDescent="0.25">
      <c r="B32" s="22" t="s">
        <v>29</v>
      </c>
      <c r="C32" s="49">
        <v>0.55299999999999994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7.52080674922541</v>
      </c>
    </row>
    <row r="38" spans="1:5" ht="15" customHeight="1" x14ac:dyDescent="0.25">
      <c r="B38" s="28" t="s">
        <v>34</v>
      </c>
      <c r="C38" s="117">
        <v>8.6142789466059604</v>
      </c>
      <c r="D38" s="9"/>
      <c r="E38" s="10"/>
    </row>
    <row r="39" spans="1:5" ht="15" customHeight="1" x14ac:dyDescent="0.25">
      <c r="B39" s="28" t="s">
        <v>35</v>
      </c>
      <c r="C39" s="117">
        <v>9.6824065774828707</v>
      </c>
      <c r="D39" s="9"/>
      <c r="E39" s="9"/>
    </row>
    <row r="40" spans="1:5" ht="15" customHeight="1" x14ac:dyDescent="0.25">
      <c r="B40" s="28" t="s">
        <v>36</v>
      </c>
      <c r="C40" s="117">
        <v>15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4.0832179110000002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2.11395375E-2</v>
      </c>
      <c r="D45" s="9"/>
    </row>
    <row r="46" spans="1:5" ht="15.75" customHeight="1" x14ac:dyDescent="0.25">
      <c r="B46" s="28" t="s">
        <v>41</v>
      </c>
      <c r="C46" s="47">
        <v>7.4799499999999991E-2</v>
      </c>
      <c r="D46" s="9"/>
    </row>
    <row r="47" spans="1:5" ht="15.75" customHeight="1" x14ac:dyDescent="0.25">
      <c r="B47" s="28" t="s">
        <v>42</v>
      </c>
      <c r="C47" s="47">
        <v>0.13228186250000001</v>
      </c>
      <c r="D47" s="9"/>
      <c r="E47" s="10"/>
    </row>
    <row r="48" spans="1:5" ht="15" customHeight="1" x14ac:dyDescent="0.25">
      <c r="B48" s="28" t="s">
        <v>43</v>
      </c>
      <c r="C48" s="48">
        <v>0.77177909999999994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2.8</v>
      </c>
      <c r="D51" s="9"/>
    </row>
    <row r="52" spans="1:4" ht="15" customHeight="1" x14ac:dyDescent="0.25">
      <c r="B52" s="28" t="s">
        <v>46</v>
      </c>
      <c r="C52" s="51">
        <v>2.8</v>
      </c>
    </row>
    <row r="53" spans="1:4" ht="15.75" customHeight="1" x14ac:dyDescent="0.25">
      <c r="B53" s="28" t="s">
        <v>47</v>
      </c>
      <c r="C53" s="51">
        <v>2.8</v>
      </c>
    </row>
    <row r="54" spans="1:4" ht="15.75" customHeight="1" x14ac:dyDescent="0.25">
      <c r="B54" s="28" t="s">
        <v>48</v>
      </c>
      <c r="C54" s="51">
        <v>2.8</v>
      </c>
    </row>
    <row r="55" spans="1:4" ht="15.75" customHeight="1" x14ac:dyDescent="0.25">
      <c r="B55" s="28" t="s">
        <v>49</v>
      </c>
      <c r="C55" s="51">
        <v>2.8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1.6202203499675959E-2</v>
      </c>
    </row>
    <row r="59" spans="1:4" ht="15.75" customHeight="1" x14ac:dyDescent="0.25">
      <c r="B59" s="28" t="s">
        <v>52</v>
      </c>
      <c r="C59" s="46">
        <v>0.60234891289851689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4.5878300999999899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0.189736817155853</v>
      </c>
      <c r="C2" s="115">
        <v>0.95</v>
      </c>
      <c r="D2" s="116">
        <v>57.907989789407353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39.877408618072153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412.49823904286558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4.2611566933851979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13.009708061868061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13.009708061868061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13.009708061868061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13.009708061868061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13.009708061868061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13.009708061868061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0.71647386176341188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0.52498509999999998</v>
      </c>
      <c r="C18" s="115">
        <v>0.95</v>
      </c>
      <c r="D18" s="116">
        <v>9.5101355775698799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0.52498509999999998</v>
      </c>
      <c r="C19" s="115">
        <v>0.95</v>
      </c>
      <c r="D19" s="116">
        <v>9.5101355775698799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0.98585440000000002</v>
      </c>
      <c r="C21" s="115">
        <v>0.95</v>
      </c>
      <c r="D21" s="116">
        <v>45.01292027832001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22.4493059696639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4.2777930485212776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0.73773466319343994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0.18510399999999999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18.576955013531052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0.14918780000000001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0.75700000000000001</v>
      </c>
      <c r="C29" s="115">
        <v>0.95</v>
      </c>
      <c r="D29" s="116">
        <v>113.3709035636476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0.59909969887929115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1.53812413297883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0.13477720000000001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0.86269154656786895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2.7579992310105732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0.97718368382144705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5">
      <c r="A3" s="4" t="s">
        <v>204</v>
      </c>
      <c r="B3" s="18">
        <f>frac_mam_1month * 2.6</f>
        <v>7.4991772323846823E-2</v>
      </c>
      <c r="C3" s="18">
        <f>frac_mam_1_5months * 2.6</f>
        <v>7.4991772323846823E-2</v>
      </c>
      <c r="D3" s="18">
        <f>frac_mam_6_11months * 2.6</f>
        <v>1.222385112196196E-2</v>
      </c>
      <c r="E3" s="18">
        <f>frac_mam_12_23months * 2.6</f>
        <v>7.9277557786554403E-3</v>
      </c>
      <c r="F3" s="18">
        <f>frac_mam_24_59months * 2.6</f>
        <v>2.1845767088234439E-2</v>
      </c>
    </row>
    <row r="4" spans="1:6" ht="15.75" customHeight="1" x14ac:dyDescent="0.25">
      <c r="A4" s="4" t="s">
        <v>205</v>
      </c>
      <c r="B4" s="18">
        <f>frac_sam_1month * 2.6</f>
        <v>5.2882869914174048E-2</v>
      </c>
      <c r="C4" s="18">
        <f>frac_sam_1_5months * 2.6</f>
        <v>5.2882869914174048E-2</v>
      </c>
      <c r="D4" s="18">
        <f>frac_sam_6_11months * 2.6</f>
        <v>3.2706617610529201E-3</v>
      </c>
      <c r="E4" s="18">
        <f>frac_sam_12_23months * 2.6</f>
        <v>3.4115637652577004E-3</v>
      </c>
      <c r="F4" s="18">
        <f>frac_sam_24_59months * 2.6</f>
        <v>1.119353258982296E-2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0.14299999999999999</v>
      </c>
      <c r="E2" s="65">
        <f>food_insecure</f>
        <v>0.14299999999999999</v>
      </c>
      <c r="F2" s="65">
        <f>food_insecure</f>
        <v>0.14299999999999999</v>
      </c>
      <c r="G2" s="65">
        <f>food_insecure</f>
        <v>0.14299999999999999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0.14299999999999999</v>
      </c>
      <c r="F5" s="65">
        <f>food_insecure</f>
        <v>0.14299999999999999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0.14299999999999999</v>
      </c>
      <c r="F8" s="65">
        <f>food_insecure</f>
        <v>0.14299999999999999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0.14299999999999999</v>
      </c>
      <c r="F9" s="65">
        <f>food_insecure</f>
        <v>0.14299999999999999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0.69599999999999995</v>
      </c>
      <c r="E10" s="65">
        <f>IF(ISBLANK(comm_deliv), frac_children_health_facility,1)</f>
        <v>0.69599999999999995</v>
      </c>
      <c r="F10" s="65">
        <f>IF(ISBLANK(comm_deliv), frac_children_health_facility,1)</f>
        <v>0.69599999999999995</v>
      </c>
      <c r="G10" s="65">
        <f>IF(ISBLANK(comm_deliv), frac_children_health_facility,1)</f>
        <v>0.69599999999999995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0.14299999999999999</v>
      </c>
      <c r="I15" s="65">
        <f>food_insecure</f>
        <v>0.14299999999999999</v>
      </c>
      <c r="J15" s="65">
        <f>food_insecure</f>
        <v>0.14299999999999999</v>
      </c>
      <c r="K15" s="65">
        <f>food_insecure</f>
        <v>0.14299999999999999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0.66799999999999993</v>
      </c>
      <c r="I18" s="65">
        <f>frac_PW_health_facility</f>
        <v>0.66799999999999993</v>
      </c>
      <c r="J18" s="65">
        <f>frac_PW_health_facility</f>
        <v>0.66799999999999993</v>
      </c>
      <c r="K18" s="65">
        <f>frac_PW_health_facility</f>
        <v>0.66799999999999993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0.871</v>
      </c>
      <c r="M24" s="65">
        <f>famplan_unmet_need</f>
        <v>0.871</v>
      </c>
      <c r="N24" s="65">
        <f>famplan_unmet_need</f>
        <v>0.871</v>
      </c>
      <c r="O24" s="65">
        <f>famplan_unmet_need</f>
        <v>0.871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6.787432575683594E-2</v>
      </c>
      <c r="M25" s="65">
        <f>(1-food_insecure)*(0.49)+food_insecure*(0.7)</f>
        <v>0.52002999999999999</v>
      </c>
      <c r="N25" s="65">
        <f>(1-food_insecure)*(0.49)+food_insecure*(0.7)</f>
        <v>0.52002999999999999</v>
      </c>
      <c r="O25" s="65">
        <f>(1-food_insecure)*(0.49)+food_insecure*(0.7)</f>
        <v>0.52002999999999999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2.9088996752929693E-2</v>
      </c>
      <c r="M26" s="65">
        <f>(1-food_insecure)*(0.21)+food_insecure*(0.3)</f>
        <v>0.22286999999999998</v>
      </c>
      <c r="N26" s="65">
        <f>(1-food_insecure)*(0.21)+food_insecure*(0.3)</f>
        <v>0.22286999999999998</v>
      </c>
      <c r="O26" s="65">
        <f>(1-food_insecure)*(0.21)+food_insecure*(0.3)</f>
        <v>0.22286999999999998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3.355669702148438E-2</v>
      </c>
      <c r="M27" s="65">
        <f>(1-food_insecure)*(0.3)</f>
        <v>0.2571</v>
      </c>
      <c r="N27" s="65">
        <f>(1-food_insecure)*(0.3)</f>
        <v>0.2571</v>
      </c>
      <c r="O27" s="65">
        <f>(1-food_insecure)*(0.3)</f>
        <v>0.2571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0.86947998046874997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33053.83</v>
      </c>
      <c r="C2" s="53">
        <v>85000</v>
      </c>
      <c r="D2" s="53">
        <v>213000</v>
      </c>
      <c r="E2" s="53">
        <v>182000</v>
      </c>
      <c r="F2" s="53">
        <v>190000</v>
      </c>
      <c r="G2" s="14">
        <f t="shared" ref="G2:G11" si="0">C2+D2+E2+F2</f>
        <v>670000</v>
      </c>
      <c r="H2" s="14">
        <f t="shared" ref="H2:H11" si="1">(B2 + stillbirth*B2/(1000-stillbirth))/(1-abortion)</f>
        <v>34789.674366564788</v>
      </c>
      <c r="I2" s="14">
        <f t="shared" ref="I2:I11" si="2">G2-H2</f>
        <v>635210.32563343516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32843.631999999998</v>
      </c>
      <c r="C3" s="53">
        <v>81000</v>
      </c>
      <c r="D3" s="53">
        <v>213000</v>
      </c>
      <c r="E3" s="53">
        <v>178000</v>
      </c>
      <c r="F3" s="53">
        <v>192000</v>
      </c>
      <c r="G3" s="14">
        <f t="shared" si="0"/>
        <v>664000</v>
      </c>
      <c r="H3" s="14">
        <f t="shared" si="1"/>
        <v>34568.437675612382</v>
      </c>
      <c r="I3" s="14">
        <f t="shared" si="2"/>
        <v>629431.5623243876</v>
      </c>
    </row>
    <row r="4" spans="1:9" ht="15.75" customHeight="1" x14ac:dyDescent="0.25">
      <c r="A4" s="7">
        <f t="shared" si="3"/>
        <v>2023</v>
      </c>
      <c r="B4" s="52">
        <v>32610.617999999999</v>
      </c>
      <c r="C4" s="53">
        <v>77000</v>
      </c>
      <c r="D4" s="53">
        <v>210000</v>
      </c>
      <c r="E4" s="53">
        <v>175000</v>
      </c>
      <c r="F4" s="53">
        <v>192000</v>
      </c>
      <c r="G4" s="14">
        <f t="shared" si="0"/>
        <v>654000</v>
      </c>
      <c r="H4" s="14">
        <f t="shared" si="1"/>
        <v>34323.186786899925</v>
      </c>
      <c r="I4" s="14">
        <f t="shared" si="2"/>
        <v>619676.81321310007</v>
      </c>
    </row>
    <row r="5" spans="1:9" ht="15.75" customHeight="1" x14ac:dyDescent="0.25">
      <c r="A5" s="7">
        <f t="shared" si="3"/>
        <v>2024</v>
      </c>
      <c r="B5" s="52">
        <v>32377.758000000002</v>
      </c>
      <c r="C5" s="53">
        <v>74000</v>
      </c>
      <c r="D5" s="53">
        <v>206000</v>
      </c>
      <c r="E5" s="53">
        <v>173000</v>
      </c>
      <c r="F5" s="53">
        <v>192000</v>
      </c>
      <c r="G5" s="14">
        <f t="shared" si="0"/>
        <v>645000</v>
      </c>
      <c r="H5" s="14">
        <f t="shared" si="1"/>
        <v>34078.097985602217</v>
      </c>
      <c r="I5" s="14">
        <f t="shared" si="2"/>
        <v>610921.90201439778</v>
      </c>
    </row>
    <row r="6" spans="1:9" ht="15.75" customHeight="1" x14ac:dyDescent="0.25">
      <c r="A6" s="7">
        <f t="shared" si="3"/>
        <v>2025</v>
      </c>
      <c r="B6" s="52">
        <v>32145.052</v>
      </c>
      <c r="C6" s="53">
        <v>72000</v>
      </c>
      <c r="D6" s="53">
        <v>200000</v>
      </c>
      <c r="E6" s="53">
        <v>174000</v>
      </c>
      <c r="F6" s="53">
        <v>191000</v>
      </c>
      <c r="G6" s="14">
        <f t="shared" si="0"/>
        <v>637000</v>
      </c>
      <c r="H6" s="14">
        <f t="shared" si="1"/>
        <v>33833.171271719264</v>
      </c>
      <c r="I6" s="14">
        <f t="shared" si="2"/>
        <v>603166.82872828073</v>
      </c>
    </row>
    <row r="7" spans="1:9" ht="15.75" customHeight="1" x14ac:dyDescent="0.25">
      <c r="A7" s="7">
        <f t="shared" si="3"/>
        <v>2026</v>
      </c>
      <c r="B7" s="52">
        <v>31650.117200000001</v>
      </c>
      <c r="C7" s="53">
        <v>72000</v>
      </c>
      <c r="D7" s="53">
        <v>192000</v>
      </c>
      <c r="E7" s="53">
        <v>177000</v>
      </c>
      <c r="F7" s="53">
        <v>190000</v>
      </c>
      <c r="G7" s="14">
        <f t="shared" si="0"/>
        <v>631000</v>
      </c>
      <c r="H7" s="14">
        <f t="shared" si="1"/>
        <v>33312.244634029143</v>
      </c>
      <c r="I7" s="14">
        <f t="shared" si="2"/>
        <v>597687.75536597089</v>
      </c>
    </row>
    <row r="8" spans="1:9" ht="15.75" customHeight="1" x14ac:dyDescent="0.25">
      <c r="A8" s="7">
        <f t="shared" si="3"/>
        <v>2027</v>
      </c>
      <c r="B8" s="52">
        <v>31156.146000000001</v>
      </c>
      <c r="C8" s="53">
        <v>73000</v>
      </c>
      <c r="D8" s="53">
        <v>182000</v>
      </c>
      <c r="E8" s="53">
        <v>182000</v>
      </c>
      <c r="F8" s="53">
        <v>188000</v>
      </c>
      <c r="G8" s="14">
        <f t="shared" si="0"/>
        <v>625000</v>
      </c>
      <c r="H8" s="14">
        <f t="shared" si="1"/>
        <v>32792.332200448487</v>
      </c>
      <c r="I8" s="14">
        <f t="shared" si="2"/>
        <v>592207.66779955151</v>
      </c>
    </row>
    <row r="9" spans="1:9" ht="15.75" customHeight="1" x14ac:dyDescent="0.25">
      <c r="A9" s="7">
        <f t="shared" si="3"/>
        <v>2028</v>
      </c>
      <c r="B9" s="52">
        <v>30652.443199999991</v>
      </c>
      <c r="C9" s="53">
        <v>75000</v>
      </c>
      <c r="D9" s="53">
        <v>170000</v>
      </c>
      <c r="E9" s="53">
        <v>188000</v>
      </c>
      <c r="F9" s="53">
        <v>184000</v>
      </c>
      <c r="G9" s="14">
        <f t="shared" si="0"/>
        <v>617000</v>
      </c>
      <c r="H9" s="14">
        <f t="shared" si="1"/>
        <v>32262.177105274121</v>
      </c>
      <c r="I9" s="14">
        <f t="shared" si="2"/>
        <v>584737.82289472583</v>
      </c>
    </row>
    <row r="10" spans="1:9" ht="15.75" customHeight="1" x14ac:dyDescent="0.25">
      <c r="A10" s="7">
        <f t="shared" si="3"/>
        <v>2029</v>
      </c>
      <c r="B10" s="52">
        <v>30139.49059999999</v>
      </c>
      <c r="C10" s="53">
        <v>77000</v>
      </c>
      <c r="D10" s="53">
        <v>161000</v>
      </c>
      <c r="E10" s="53">
        <v>193000</v>
      </c>
      <c r="F10" s="53">
        <v>181000</v>
      </c>
      <c r="G10" s="14">
        <f t="shared" si="0"/>
        <v>612000</v>
      </c>
      <c r="H10" s="14">
        <f t="shared" si="1"/>
        <v>31722.286450560801</v>
      </c>
      <c r="I10" s="14">
        <f t="shared" si="2"/>
        <v>580277.71354943921</v>
      </c>
    </row>
    <row r="11" spans="1:9" ht="15.75" customHeight="1" x14ac:dyDescent="0.25">
      <c r="A11" s="7">
        <f t="shared" si="3"/>
        <v>2030</v>
      </c>
      <c r="B11" s="52">
        <v>29617.77</v>
      </c>
      <c r="C11" s="53">
        <v>78000</v>
      </c>
      <c r="D11" s="53">
        <v>153000</v>
      </c>
      <c r="E11" s="53">
        <v>197000</v>
      </c>
      <c r="F11" s="53">
        <v>178000</v>
      </c>
      <c r="G11" s="14">
        <f t="shared" si="0"/>
        <v>606000</v>
      </c>
      <c r="H11" s="14">
        <f t="shared" si="1"/>
        <v>31173.167338363262</v>
      </c>
      <c r="I11" s="14">
        <f t="shared" si="2"/>
        <v>574826.83266163676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3.8595721637654568E-2</v>
      </c>
    </row>
    <row r="5" spans="1:8" ht="15.75" customHeight="1" x14ac:dyDescent="0.25">
      <c r="B5" s="16" t="s">
        <v>70</v>
      </c>
      <c r="C5" s="54">
        <v>6.5131702349881748E-2</v>
      </c>
    </row>
    <row r="6" spans="1:8" ht="15.75" customHeight="1" x14ac:dyDescent="0.25">
      <c r="B6" s="16" t="s">
        <v>71</v>
      </c>
      <c r="C6" s="54">
        <v>0.1224740082783093</v>
      </c>
    </row>
    <row r="7" spans="1:8" ht="15.75" customHeight="1" x14ac:dyDescent="0.25">
      <c r="B7" s="16" t="s">
        <v>72</v>
      </c>
      <c r="C7" s="54">
        <v>0.4088223917741689</v>
      </c>
    </row>
    <row r="8" spans="1:8" ht="15.75" customHeight="1" x14ac:dyDescent="0.25">
      <c r="B8" s="16" t="s">
        <v>73</v>
      </c>
      <c r="C8" s="54">
        <v>1.152465474399848E-2</v>
      </c>
    </row>
    <row r="9" spans="1:8" ht="15.75" customHeight="1" x14ac:dyDescent="0.25">
      <c r="B9" s="16" t="s">
        <v>74</v>
      </c>
      <c r="C9" s="54">
        <v>0.26503148345718658</v>
      </c>
    </row>
    <row r="10" spans="1:8" ht="15.75" customHeight="1" x14ac:dyDescent="0.25">
      <c r="B10" s="16" t="s">
        <v>75</v>
      </c>
      <c r="C10" s="54">
        <v>8.8420037758800432E-2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1.8161109673523398E-2</v>
      </c>
      <c r="D14" s="54">
        <v>1.8161109673523398E-2</v>
      </c>
      <c r="E14" s="54">
        <v>1.8161109673523398E-2</v>
      </c>
      <c r="F14" s="54">
        <v>1.8161109673523398E-2</v>
      </c>
    </row>
    <row r="15" spans="1:8" ht="15.75" customHeight="1" x14ac:dyDescent="0.25">
      <c r="B15" s="16" t="s">
        <v>82</v>
      </c>
      <c r="C15" s="54">
        <v>0.14149698321612519</v>
      </c>
      <c r="D15" s="54">
        <v>0.14149698321612519</v>
      </c>
      <c r="E15" s="54">
        <v>0.14149698321612519</v>
      </c>
      <c r="F15" s="54">
        <v>0.14149698321612519</v>
      </c>
    </row>
    <row r="16" spans="1:8" ht="15.75" customHeight="1" x14ac:dyDescent="0.25">
      <c r="B16" s="16" t="s">
        <v>83</v>
      </c>
      <c r="C16" s="54">
        <v>3.1377458903074459E-2</v>
      </c>
      <c r="D16" s="54">
        <v>3.1377458903074459E-2</v>
      </c>
      <c r="E16" s="54">
        <v>3.1377458903074459E-2</v>
      </c>
      <c r="F16" s="54">
        <v>3.1377458903074459E-2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1.059850999312514E-2</v>
      </c>
      <c r="D19" s="54">
        <v>1.059850999312514E-2</v>
      </c>
      <c r="E19" s="54">
        <v>1.059850999312514E-2</v>
      </c>
      <c r="F19" s="54">
        <v>1.059850999312514E-2</v>
      </c>
    </row>
    <row r="20" spans="1:8" ht="15.75" customHeight="1" x14ac:dyDescent="0.25">
      <c r="B20" s="16" t="s">
        <v>87</v>
      </c>
      <c r="C20" s="54">
        <v>2.2919455310235051E-2</v>
      </c>
      <c r="D20" s="54">
        <v>2.2919455310235051E-2</v>
      </c>
      <c r="E20" s="54">
        <v>2.2919455310235051E-2</v>
      </c>
      <c r="F20" s="54">
        <v>2.2919455310235051E-2</v>
      </c>
    </row>
    <row r="21" spans="1:8" ht="15.75" customHeight="1" x14ac:dyDescent="0.25">
      <c r="B21" s="16" t="s">
        <v>88</v>
      </c>
      <c r="C21" s="54">
        <v>0.19450800569938551</v>
      </c>
      <c r="D21" s="54">
        <v>0.19450800569938551</v>
      </c>
      <c r="E21" s="54">
        <v>0.19450800569938551</v>
      </c>
      <c r="F21" s="54">
        <v>0.19450800569938551</v>
      </c>
    </row>
    <row r="22" spans="1:8" ht="15.75" customHeight="1" x14ac:dyDescent="0.25">
      <c r="B22" s="16" t="s">
        <v>89</v>
      </c>
      <c r="C22" s="54">
        <v>0.58093847720453129</v>
      </c>
      <c r="D22" s="54">
        <v>0.58093847720453129</v>
      </c>
      <c r="E22" s="54">
        <v>0.58093847720453129</v>
      </c>
      <c r="F22" s="54">
        <v>0.58093847720453129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5.4899999999999997E-2</v>
      </c>
    </row>
    <row r="27" spans="1:8" ht="15.75" customHeight="1" x14ac:dyDescent="0.25">
      <c r="B27" s="16" t="s">
        <v>92</v>
      </c>
      <c r="C27" s="54">
        <v>6.1100000000000002E-2</v>
      </c>
    </row>
    <row r="28" spans="1:8" ht="15.75" customHeight="1" x14ac:dyDescent="0.25">
      <c r="B28" s="16" t="s">
        <v>93</v>
      </c>
      <c r="C28" s="54">
        <v>0.12189999999999999</v>
      </c>
    </row>
    <row r="29" spans="1:8" ht="15.75" customHeight="1" x14ac:dyDescent="0.25">
      <c r="B29" s="16" t="s">
        <v>94</v>
      </c>
      <c r="C29" s="54">
        <v>0.13519999999999999</v>
      </c>
    </row>
    <row r="30" spans="1:8" ht="15.75" customHeight="1" x14ac:dyDescent="0.25">
      <c r="B30" s="16" t="s">
        <v>95</v>
      </c>
      <c r="C30" s="54">
        <v>8.1500000000000003E-2</v>
      </c>
    </row>
    <row r="31" spans="1:8" ht="15.75" customHeight="1" x14ac:dyDescent="0.25">
      <c r="B31" s="16" t="s">
        <v>96</v>
      </c>
      <c r="C31" s="54">
        <v>6.5199999999999994E-2</v>
      </c>
    </row>
    <row r="32" spans="1:8" ht="15.75" customHeight="1" x14ac:dyDescent="0.25">
      <c r="B32" s="16" t="s">
        <v>97</v>
      </c>
      <c r="C32" s="54">
        <v>0.1313</v>
      </c>
    </row>
    <row r="33" spans="2:3" ht="15.75" customHeight="1" x14ac:dyDescent="0.25">
      <c r="B33" s="16" t="s">
        <v>98</v>
      </c>
      <c r="C33" s="54">
        <v>0.12720000000000001</v>
      </c>
    </row>
    <row r="34" spans="2:3" ht="15.75" customHeight="1" x14ac:dyDescent="0.25">
      <c r="B34" s="16" t="s">
        <v>99</v>
      </c>
      <c r="C34" s="54">
        <v>0.22170000000000001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0.71389776468277011</v>
      </c>
      <c r="D2" s="55">
        <v>0.71389776468277011</v>
      </c>
      <c r="E2" s="55">
        <v>0.811520636081696</v>
      </c>
      <c r="F2" s="55">
        <v>0.64977645874023393</v>
      </c>
      <c r="G2" s="55">
        <v>0.67910969257354692</v>
      </c>
    </row>
    <row r="3" spans="1:15" ht="15.75" customHeight="1" x14ac:dyDescent="0.25">
      <c r="B3" s="7" t="s">
        <v>103</v>
      </c>
      <c r="C3" s="55">
        <v>0.17353905737400099</v>
      </c>
      <c r="D3" s="55">
        <v>0.17353905737400099</v>
      </c>
      <c r="E3" s="55">
        <v>0.11976046860218</v>
      </c>
      <c r="F3" s="55">
        <v>0.21539823710918399</v>
      </c>
      <c r="G3" s="55">
        <v>0.201842501759529</v>
      </c>
    </row>
    <row r="4" spans="1:15" ht="15.75" customHeight="1" x14ac:dyDescent="0.25">
      <c r="B4" s="7" t="s">
        <v>104</v>
      </c>
      <c r="C4" s="56">
        <v>8.5219256579875891E-2</v>
      </c>
      <c r="D4" s="56">
        <v>8.5219256579875891E-2</v>
      </c>
      <c r="E4" s="56">
        <v>2.7498716488480599E-2</v>
      </c>
      <c r="F4" s="56">
        <v>7.5409822165965992E-2</v>
      </c>
      <c r="G4" s="56">
        <v>8.2397267222404494E-2</v>
      </c>
    </row>
    <row r="5" spans="1:15" ht="15.75" customHeight="1" x14ac:dyDescent="0.25">
      <c r="B5" s="7" t="s">
        <v>105</v>
      </c>
      <c r="C5" s="56">
        <v>2.7343936264514899E-2</v>
      </c>
      <c r="D5" s="56">
        <v>2.7343936264514899E-2</v>
      </c>
      <c r="E5" s="56">
        <v>4.1220162063837093E-2</v>
      </c>
      <c r="F5" s="56">
        <v>5.9415489435195902E-2</v>
      </c>
      <c r="G5" s="56">
        <v>3.6650564521551098E-2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0.82080584764480602</v>
      </c>
      <c r="D8" s="55">
        <v>0.82080584764480602</v>
      </c>
      <c r="E8" s="55">
        <v>0.95263016223907504</v>
      </c>
      <c r="F8" s="55">
        <v>0.954506695270538</v>
      </c>
      <c r="G8" s="55">
        <v>0.93778610229492199</v>
      </c>
    </row>
    <row r="9" spans="1:15" ht="15.75" customHeight="1" x14ac:dyDescent="0.25">
      <c r="B9" s="7" t="s">
        <v>108</v>
      </c>
      <c r="C9" s="55">
        <v>0.13001160323619801</v>
      </c>
      <c r="D9" s="55">
        <v>0.13001160323619801</v>
      </c>
      <c r="E9" s="55">
        <v>4.1410438716411598E-2</v>
      </c>
      <c r="F9" s="55">
        <v>4.1132047772407497E-2</v>
      </c>
      <c r="G9" s="55">
        <v>4.9506470561027499E-2</v>
      </c>
    </row>
    <row r="10" spans="1:15" ht="15.75" customHeight="1" x14ac:dyDescent="0.25">
      <c r="B10" s="7" t="s">
        <v>109</v>
      </c>
      <c r="C10" s="56">
        <v>2.8842989355325699E-2</v>
      </c>
      <c r="D10" s="56">
        <v>2.8842989355325699E-2</v>
      </c>
      <c r="E10" s="56">
        <v>4.7014812007546E-3</v>
      </c>
      <c r="F10" s="56">
        <v>3.0491368379444001E-3</v>
      </c>
      <c r="G10" s="56">
        <v>8.4022181108593993E-3</v>
      </c>
    </row>
    <row r="11" spans="1:15" ht="15.75" customHeight="1" x14ac:dyDescent="0.25">
      <c r="B11" s="7" t="s">
        <v>110</v>
      </c>
      <c r="C11" s="56">
        <v>2.0339565351605401E-2</v>
      </c>
      <c r="D11" s="56">
        <v>2.0339565351605401E-2</v>
      </c>
      <c r="E11" s="56">
        <v>1.2579468311742E-3</v>
      </c>
      <c r="F11" s="56">
        <v>1.3121399097145001E-3</v>
      </c>
      <c r="G11" s="56">
        <v>4.3052048422396001E-3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0.49191085224999997</v>
      </c>
      <c r="D14" s="57">
        <v>0.51822107709800003</v>
      </c>
      <c r="E14" s="57">
        <v>0.51822107709800003</v>
      </c>
      <c r="F14" s="57">
        <v>0.23575004308899999</v>
      </c>
      <c r="G14" s="57">
        <v>0.23575004308899999</v>
      </c>
      <c r="H14" s="58">
        <v>0.23200000000000001</v>
      </c>
      <c r="I14" s="58">
        <v>0.19770925110132159</v>
      </c>
      <c r="J14" s="58">
        <v>0.231409691629956</v>
      </c>
      <c r="K14" s="58">
        <v>0.25162995594713661</v>
      </c>
      <c r="L14" s="58">
        <v>0.22646080678899999</v>
      </c>
      <c r="M14" s="58">
        <v>0.1976467851075</v>
      </c>
      <c r="N14" s="58">
        <v>0.20009403659</v>
      </c>
      <c r="O14" s="58">
        <v>0.22096655884450001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0.29630196709577045</v>
      </c>
      <c r="D15" s="55">
        <f t="shared" si="0"/>
        <v>0.31214990243107882</v>
      </c>
      <c r="E15" s="55">
        <f t="shared" si="0"/>
        <v>0.31214990243107882</v>
      </c>
      <c r="F15" s="55">
        <f t="shared" si="0"/>
        <v>0.14200378217043766</v>
      </c>
      <c r="G15" s="55">
        <f t="shared" si="0"/>
        <v>0.14200378217043766</v>
      </c>
      <c r="H15" s="55">
        <f t="shared" si="0"/>
        <v>0.13974494779245591</v>
      </c>
      <c r="I15" s="55">
        <f t="shared" si="0"/>
        <v>0.11908995247086096</v>
      </c>
      <c r="J15" s="55">
        <f t="shared" si="0"/>
        <v>0.13938937618748501</v>
      </c>
      <c r="K15" s="55">
        <f t="shared" si="0"/>
        <v>0.15156903041745942</v>
      </c>
      <c r="L15" s="55">
        <f t="shared" si="0"/>
        <v>0.1364084207834752</v>
      </c>
      <c r="M15" s="55">
        <f t="shared" si="0"/>
        <v>0.11905232614738941</v>
      </c>
      <c r="N15" s="55">
        <f t="shared" si="0"/>
        <v>0.12052642541746256</v>
      </c>
      <c r="O15" s="55">
        <f t="shared" si="0"/>
        <v>0.13309896650691075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0.45765948295593301</v>
      </c>
      <c r="D2" s="56">
        <v>0.34266350000000001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0.20446324348449699</v>
      </c>
      <c r="D3" s="56">
        <v>0.15321770000000001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0.23293679952621499</v>
      </c>
      <c r="D4" s="56">
        <v>0.3769903</v>
      </c>
      <c r="E4" s="56">
        <v>0.77493774890899703</v>
      </c>
      <c r="F4" s="56">
        <v>0.43206679821014399</v>
      </c>
      <c r="G4" s="56">
        <v>0</v>
      </c>
    </row>
    <row r="5" spans="1:7" x14ac:dyDescent="0.25">
      <c r="B5" s="98" t="s">
        <v>122</v>
      </c>
      <c r="C5" s="55">
        <v>0.10494047403335501</v>
      </c>
      <c r="D5" s="55">
        <v>0.12712850000000001</v>
      </c>
      <c r="E5" s="55">
        <v>0.225062251091003</v>
      </c>
      <c r="F5" s="55">
        <v>0.56793320178985607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2022-02-01T03:22:52Z</dcterms:modified>
</cp:coreProperties>
</file>