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B538836B-F026-4C34-B852-E168D3D6FE80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58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I39" i="2" s="1"/>
  <c r="G39" i="2"/>
  <c r="I38" i="2"/>
  <c r="H38" i="2"/>
  <c r="G38" i="2"/>
  <c r="A33" i="2"/>
  <c r="A32" i="2"/>
  <c r="A25" i="2"/>
  <c r="A24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36" i="2"/>
  <c r="A13" i="2"/>
  <c r="A12" i="2"/>
  <c r="A20" i="2"/>
  <c r="D111" i="20"/>
  <c r="A28" i="2"/>
  <c r="A21" i="2"/>
  <c r="A29" i="2"/>
  <c r="A37" i="2"/>
  <c r="A14" i="2"/>
  <c r="A22" i="2"/>
  <c r="A30" i="2"/>
  <c r="A38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<sst xmlns="http://schemas.openxmlformats.org/spreadsheetml/2006/main" count="2092" uniqueCount="341">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</sst>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128688.2734375</v>
      </c>
    </row>
    <row r="8" spans="1:3" ht="15" customHeight="1" x14ac:dyDescent="0.25">
      <c r="B8" s="7" t="s">
        <v>8</v>
      </c>
      <c r="C8" s="46">
        <v>0.16900000000000001</v>
      </c>
    </row>
    <row r="9" spans="1:3" ht="15" customHeight="1" x14ac:dyDescent="0.25">
      <c r="B9" s="7" t="s">
        <v>9</v>
      </c>
      <c r="C9" s="47">
        <v>5.0000000000000001E-3</v>
      </c>
    </row>
    <row r="10" spans="1:3" ht="15" customHeight="1" x14ac:dyDescent="0.25">
      <c r="B10" s="7" t="s">
        <v>10</v>
      </c>
      <c r="C10" s="47">
        <v>0.91188728330000002</v>
      </c>
    </row>
    <row r="11" spans="1:3" ht="15" customHeight="1" x14ac:dyDescent="0.25">
      <c r="B11" s="7" t="s">
        <v>11</v>
      </c>
      <c r="C11" s="46">
        <v>0.84200000000000008</v>
      </c>
    </row>
    <row r="12" spans="1:3" ht="15" customHeight="1" x14ac:dyDescent="0.25">
      <c r="B12" s="7" t="s">
        <v>12</v>
      </c>
      <c r="C12" s="46">
        <v>0.87</v>
      </c>
    </row>
    <row r="13" spans="1:3" ht="15" customHeight="1" x14ac:dyDescent="0.25">
      <c r="B13" s="7" t="s">
        <v>13</v>
      </c>
      <c r="C13" s="46">
        <v>0.78099999999999992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3.7400000000000003E-2</v>
      </c>
    </row>
    <row r="24" spans="1:3" ht="15" customHeight="1" x14ac:dyDescent="0.25">
      <c r="B24" s="12" t="s">
        <v>22</v>
      </c>
      <c r="C24" s="47">
        <v>0.53110000000000002</v>
      </c>
    </row>
    <row r="25" spans="1:3" ht="15" customHeight="1" x14ac:dyDescent="0.25">
      <c r="B25" s="12" t="s">
        <v>23</v>
      </c>
      <c r="C25" s="47">
        <v>0.41370000000000001</v>
      </c>
    </row>
    <row r="26" spans="1:3" ht="15" customHeight="1" x14ac:dyDescent="0.25">
      <c r="B26" s="12" t="s">
        <v>24</v>
      </c>
      <c r="C26" s="47">
        <v>1.78E-2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0.35699999999999998</v>
      </c>
    </row>
    <row r="30" spans="1:3" ht="14.25" customHeight="1" x14ac:dyDescent="0.25">
      <c r="B30" s="22" t="s">
        <v>27</v>
      </c>
      <c r="C30" s="49">
        <v>6.6000000000000003E-2</v>
      </c>
    </row>
    <row r="31" spans="1:3" ht="14.25" customHeight="1" x14ac:dyDescent="0.25">
      <c r="B31" s="22" t="s">
        <v>28</v>
      </c>
      <c r="C31" s="49">
        <v>9.3000000000000013E-2</v>
      </c>
    </row>
    <row r="32" spans="1:3" ht="14.25" customHeight="1" x14ac:dyDescent="0.25">
      <c r="B32" s="22" t="s">
        <v>29</v>
      </c>
      <c r="C32" s="49">
        <v>0.48399999998509879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4.2178857906418203</v>
      </c>
    </row>
    <row r="38" spans="1:5" ht="15" customHeight="1" x14ac:dyDescent="0.25">
      <c r="B38" s="28" t="s">
        <v>34</v>
      </c>
      <c r="C38" s="117">
        <v>5.0581398742528503</v>
      </c>
      <c r="D38" s="9"/>
      <c r="E38" s="10"/>
    </row>
    <row r="39" spans="1:5" ht="15" customHeight="1" x14ac:dyDescent="0.25">
      <c r="B39" s="28" t="s">
        <v>35</v>
      </c>
      <c r="C39" s="117">
        <v>5.8536895559859703</v>
      </c>
      <c r="D39" s="9"/>
      <c r="E39" s="9"/>
    </row>
    <row r="40" spans="1:5" ht="15" customHeight="1" x14ac:dyDescent="0.25">
      <c r="B40" s="28" t="s">
        <v>36</v>
      </c>
      <c r="C40" s="117">
        <v>10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2.7619540140000001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2.11395375E-2</v>
      </c>
      <c r="D45" s="9"/>
    </row>
    <row r="46" spans="1:5" ht="15.75" customHeight="1" x14ac:dyDescent="0.25">
      <c r="B46" s="28" t="s">
        <v>41</v>
      </c>
      <c r="C46" s="47">
        <v>7.4799499999999991E-2</v>
      </c>
      <c r="D46" s="9"/>
    </row>
    <row r="47" spans="1:5" ht="15.75" customHeight="1" x14ac:dyDescent="0.25">
      <c r="B47" s="28" t="s">
        <v>42</v>
      </c>
      <c r="C47" s="47">
        <v>0.13228186250000001</v>
      </c>
      <c r="D47" s="9"/>
      <c r="E47" s="10"/>
    </row>
    <row r="48" spans="1:5" ht="15" customHeight="1" x14ac:dyDescent="0.25">
      <c r="B48" s="28" t="s">
        <v>43</v>
      </c>
      <c r="C48" s="48">
        <v>0.77177909999999994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2.8</v>
      </c>
      <c r="D51" s="9"/>
    </row>
    <row r="52" spans="1:4" ht="15" customHeight="1" x14ac:dyDescent="0.25">
      <c r="B52" s="28" t="s">
        <v>46</v>
      </c>
      <c r="C52" s="51">
        <v>2.8</v>
      </c>
    </row>
    <row r="53" spans="1:4" ht="15.75" customHeight="1" x14ac:dyDescent="0.25">
      <c r="B53" s="28" t="s">
        <v>47</v>
      </c>
      <c r="C53" s="51">
        <v>2.8</v>
      </c>
    </row>
    <row r="54" spans="1:4" ht="15.75" customHeight="1" x14ac:dyDescent="0.25">
      <c r="B54" s="28" t="s">
        <v>48</v>
      </c>
      <c r="C54" s="51">
        <v>2.8</v>
      </c>
    </row>
    <row r="55" spans="1:4" ht="15.75" customHeight="1" x14ac:dyDescent="0.25">
      <c r="B55" s="28" t="s">
        <v>49</v>
      </c>
      <c r="C55" s="51">
        <v>2.8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1.6202203499675959E-2</v>
      </c>
    </row>
    <row r="59" spans="1:4" ht="15.75" customHeight="1" x14ac:dyDescent="0.25">
      <c r="B59" s="28" t="s">
        <v>52</v>
      </c>
      <c r="C59" s="46">
        <v>0.55699511709464022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3.3956865999999901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0.20228460926449299</v>
      </c>
      <c r="C2" s="115">
        <v>0.95</v>
      </c>
      <c r="D2" s="116">
        <v>62.267198925302971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39.975115048626499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480.84054251477158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7.5977498652403259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13.107414492422411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13.107414492422411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13.107414492422411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13.107414492422411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13.107414492422411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13.107414492422411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0.81418029231775391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</v>
      </c>
      <c r="C18" s="115">
        <v>0.95</v>
      </c>
      <c r="D18" s="116">
        <v>11.065100889871371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</v>
      </c>
      <c r="C19" s="115">
        <v>0.95</v>
      </c>
      <c r="D19" s="116">
        <v>11.065100889871371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0.99730339999999995</v>
      </c>
      <c r="C21" s="115">
        <v>0.95</v>
      </c>
      <c r="D21" s="116">
        <v>79.90136660715082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22.669145438411171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4.3388595676177406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0.74630218001833992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18.641484890005319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</v>
      </c>
      <c r="C29" s="115">
        <v>0.95</v>
      </c>
      <c r="D29" s="116">
        <v>123.32014378516121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1.7708964965206571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1.7579636017261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0.19614531099796301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0.95138230866334494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0.97163803040012697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2.7958272003703142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0.95360235308728092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2.8</v>
      </c>
      <c r="C2" s="18">
        <f>'Baseline year population inputs'!C52</f>
        <v>2.8</v>
      </c>
      <c r="D2" s="18">
        <f>'Baseline year population inputs'!C53</f>
        <v>2.8</v>
      </c>
      <c r="E2" s="18">
        <f>'Baseline year population inputs'!C54</f>
        <v>2.8</v>
      </c>
      <c r="F2" s="18">
        <f>'Baseline year population inputs'!C55</f>
        <v>2.8</v>
      </c>
    </row>
    <row r="3" spans="1:6" ht="15.75" customHeight="1" x14ac:dyDescent="0.25">
      <c r="A3" s="4" t="s">
        <v>204</v>
      </c>
      <c r="B3" s="18">
        <f>frac_mam_1month * 2.6</f>
        <v>3.9738470129668697E-2</v>
      </c>
      <c r="C3" s="18">
        <f>frac_mam_1_5months * 2.6</f>
        <v>3.9738470129668697E-2</v>
      </c>
      <c r="D3" s="18">
        <f>frac_mam_6_11months * 2.6</f>
        <v>4.3825420364737439E-2</v>
      </c>
      <c r="E3" s="18">
        <f>frac_mam_12_23months * 2.6</f>
        <v>1.5634861588478079E-2</v>
      </c>
      <c r="F3" s="18">
        <f>frac_mam_24_59months * 2.6</f>
        <v>1.5226278919726602E-2</v>
      </c>
    </row>
    <row r="4" spans="1:6" ht="15.75" customHeight="1" x14ac:dyDescent="0.25">
      <c r="A4" s="4" t="s">
        <v>205</v>
      </c>
      <c r="B4" s="18">
        <f>frac_sam_1month * 2.6</f>
        <v>0.19002916216850282</v>
      </c>
      <c r="C4" s="18">
        <f>frac_sam_1_5months * 2.6</f>
        <v>0.19002916216850282</v>
      </c>
      <c r="D4" s="18">
        <f>frac_sam_6_11months * 2.6</f>
        <v>0</v>
      </c>
      <c r="E4" s="18">
        <f>frac_sam_12_23months * 2.6</f>
        <v>1.5853948518633837E-2</v>
      </c>
      <c r="F4" s="18">
        <f>frac_sam_24_59months * 2.6</f>
        <v>3.031134195625796E-2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0.16900000000000001</v>
      </c>
      <c r="E2" s="65">
        <f>food_insecure</f>
        <v>0.16900000000000001</v>
      </c>
      <c r="F2" s="65">
        <f>food_insecure</f>
        <v>0.16900000000000001</v>
      </c>
      <c r="G2" s="65">
        <f>food_insecure</f>
        <v>0.16900000000000001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0.16900000000000001</v>
      </c>
      <c r="F5" s="65">
        <f>food_insecure</f>
        <v>0.16900000000000001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0.16900000000000001</v>
      </c>
      <c r="F8" s="65">
        <f>food_insecure</f>
        <v>0.16900000000000001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0.16900000000000001</v>
      </c>
      <c r="F9" s="65">
        <f>food_insecure</f>
        <v>0.16900000000000001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0.87</v>
      </c>
      <c r="E10" s="65">
        <f>IF(ISBLANK(comm_deliv), frac_children_health_facility,1)</f>
        <v>0.87</v>
      </c>
      <c r="F10" s="65">
        <f>IF(ISBLANK(comm_deliv), frac_children_health_facility,1)</f>
        <v>0.87</v>
      </c>
      <c r="G10" s="65">
        <f>IF(ISBLANK(comm_deliv), frac_children_health_facility,1)</f>
        <v>0.87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0.16900000000000001</v>
      </c>
      <c r="I15" s="65">
        <f>food_insecure</f>
        <v>0.16900000000000001</v>
      </c>
      <c r="J15" s="65">
        <f>food_insecure</f>
        <v>0.16900000000000001</v>
      </c>
      <c r="K15" s="65">
        <f>food_insecure</f>
        <v>0.16900000000000001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0.84200000000000008</v>
      </c>
      <c r="I18" s="65">
        <f>frac_PW_health_facility</f>
        <v>0.84200000000000008</v>
      </c>
      <c r="J18" s="65">
        <f>frac_PW_health_facility</f>
        <v>0.84200000000000008</v>
      </c>
      <c r="K18" s="65">
        <f>frac_PW_health_facility</f>
        <v>0.84200000000000008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0.78099999999999992</v>
      </c>
      <c r="M24" s="65">
        <f>famplan_unmet_need</f>
        <v>0.78099999999999992</v>
      </c>
      <c r="N24" s="65">
        <f>famplan_unmet_need</f>
        <v>0.78099999999999992</v>
      </c>
      <c r="O24" s="65">
        <f>famplan_unmet_need</f>
        <v>0.78099999999999992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4.6302351498682989E-2</v>
      </c>
      <c r="M25" s="65">
        <f>(1-food_insecure)*(0.49)+food_insecure*(0.7)</f>
        <v>0.52549000000000001</v>
      </c>
      <c r="N25" s="65">
        <f>(1-food_insecure)*(0.49)+food_insecure*(0.7)</f>
        <v>0.52549000000000001</v>
      </c>
      <c r="O25" s="65">
        <f>(1-food_insecure)*(0.49)+food_insecure*(0.7)</f>
        <v>0.52549000000000001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1.9843864928006993E-2</v>
      </c>
      <c r="M26" s="65">
        <f>(1-food_insecure)*(0.21)+food_insecure*(0.3)</f>
        <v>0.22520999999999999</v>
      </c>
      <c r="N26" s="65">
        <f>(1-food_insecure)*(0.21)+food_insecure*(0.3)</f>
        <v>0.22520999999999999</v>
      </c>
      <c r="O26" s="65">
        <f>(1-food_insecure)*(0.21)+food_insecure*(0.3)</f>
        <v>0.22520999999999999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2.1966500273309993E-2</v>
      </c>
      <c r="M27" s="65">
        <f>(1-food_insecure)*(0.3)</f>
        <v>0.24929999999999997</v>
      </c>
      <c r="N27" s="65">
        <f>(1-food_insecure)*(0.3)</f>
        <v>0.24929999999999997</v>
      </c>
      <c r="O27" s="65">
        <f>(1-food_insecure)*(0.3)</f>
        <v>0.24929999999999997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0.91188728330000002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32635.533599999999</v>
      </c>
      <c r="C2" s="53">
        <v>83000</v>
      </c>
      <c r="D2" s="53">
        <v>224000</v>
      </c>
      <c r="E2" s="53">
        <v>238000</v>
      </c>
      <c r="F2" s="53">
        <v>241000</v>
      </c>
      <c r="G2" s="14">
        <f t="shared" ref="G2:G11" si="0">C2+D2+E2+F2</f>
        <v>786000</v>
      </c>
      <c r="H2" s="14">
        <f t="shared" ref="H2:H11" si="1">(B2 + stillbirth*B2/(1000-stillbirth))/(1-abortion)</f>
        <v>34303.900512698034</v>
      </c>
      <c r="I2" s="14">
        <f t="shared" ref="I2:I11" si="2">G2-H2</f>
        <v>751696.09948730201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32556.5864</v>
      </c>
      <c r="C3" s="53">
        <v>82000</v>
      </c>
      <c r="D3" s="53">
        <v>218000</v>
      </c>
      <c r="E3" s="53">
        <v>237000</v>
      </c>
      <c r="F3" s="53">
        <v>241000</v>
      </c>
      <c r="G3" s="14">
        <f t="shared" si="0"/>
        <v>778000</v>
      </c>
      <c r="H3" s="14">
        <f t="shared" si="1"/>
        <v>34220.917438857439</v>
      </c>
      <c r="I3" s="14">
        <f t="shared" si="2"/>
        <v>743779.08256114251</v>
      </c>
    </row>
    <row r="4" spans="1:9" ht="15.75" customHeight="1" x14ac:dyDescent="0.25">
      <c r="A4" s="7">
        <f t="shared" si="3"/>
        <v>2023</v>
      </c>
      <c r="B4" s="52">
        <v>32468.314999999991</v>
      </c>
      <c r="C4" s="53">
        <v>83000</v>
      </c>
      <c r="D4" s="53">
        <v>212000</v>
      </c>
      <c r="E4" s="53">
        <v>235000</v>
      </c>
      <c r="F4" s="53">
        <v>239000</v>
      </c>
      <c r="G4" s="14">
        <f t="shared" si="0"/>
        <v>769000</v>
      </c>
      <c r="H4" s="14">
        <f t="shared" si="1"/>
        <v>34128.133500931668</v>
      </c>
      <c r="I4" s="14">
        <f t="shared" si="2"/>
        <v>734871.86649906833</v>
      </c>
    </row>
    <row r="5" spans="1:9" ht="15.75" customHeight="1" x14ac:dyDescent="0.25">
      <c r="A5" s="7">
        <f t="shared" si="3"/>
        <v>2024</v>
      </c>
      <c r="B5" s="52">
        <v>32380.06519999999</v>
      </c>
      <c r="C5" s="53">
        <v>84000</v>
      </c>
      <c r="D5" s="53">
        <v>205000</v>
      </c>
      <c r="E5" s="53">
        <v>234000</v>
      </c>
      <c r="F5" s="53">
        <v>238000</v>
      </c>
      <c r="G5" s="14">
        <f t="shared" si="0"/>
        <v>761000</v>
      </c>
      <c r="H5" s="14">
        <f t="shared" si="1"/>
        <v>34035.372267223342</v>
      </c>
      <c r="I5" s="14">
        <f t="shared" si="2"/>
        <v>726964.62773277669</v>
      </c>
    </row>
    <row r="6" spans="1:9" ht="15.75" customHeight="1" x14ac:dyDescent="0.25">
      <c r="A6" s="7">
        <f t="shared" si="3"/>
        <v>2025</v>
      </c>
      <c r="B6" s="52">
        <v>32282.495999999999</v>
      </c>
      <c r="C6" s="53">
        <v>83000</v>
      </c>
      <c r="D6" s="53">
        <v>197000</v>
      </c>
      <c r="E6" s="53">
        <v>234000</v>
      </c>
      <c r="F6" s="53">
        <v>238000</v>
      </c>
      <c r="G6" s="14">
        <f t="shared" si="0"/>
        <v>752000</v>
      </c>
      <c r="H6" s="14">
        <f t="shared" si="1"/>
        <v>33932.815214811511</v>
      </c>
      <c r="I6" s="14">
        <f t="shared" si="2"/>
        <v>718067.18478518852</v>
      </c>
    </row>
    <row r="7" spans="1:9" ht="15.75" customHeight="1" x14ac:dyDescent="0.25">
      <c r="A7" s="7">
        <f t="shared" si="3"/>
        <v>2026</v>
      </c>
      <c r="B7" s="52">
        <v>31894.40159999999</v>
      </c>
      <c r="C7" s="53">
        <v>83000</v>
      </c>
      <c r="D7" s="53">
        <v>191000</v>
      </c>
      <c r="E7" s="53">
        <v>232000</v>
      </c>
      <c r="F7" s="53">
        <v>237000</v>
      </c>
      <c r="G7" s="14">
        <f t="shared" si="0"/>
        <v>743000</v>
      </c>
      <c r="H7" s="14">
        <f t="shared" si="1"/>
        <v>33524.880972022373</v>
      </c>
      <c r="I7" s="14">
        <f t="shared" si="2"/>
        <v>709475.11902797758</v>
      </c>
    </row>
    <row r="8" spans="1:9" ht="15.75" customHeight="1" x14ac:dyDescent="0.25">
      <c r="A8" s="7">
        <f t="shared" si="3"/>
        <v>2027</v>
      </c>
      <c r="B8" s="52">
        <v>31498.730199999991</v>
      </c>
      <c r="C8" s="53">
        <v>82000</v>
      </c>
      <c r="D8" s="53">
        <v>184000</v>
      </c>
      <c r="E8" s="53">
        <v>232000</v>
      </c>
      <c r="F8" s="53">
        <v>237000</v>
      </c>
      <c r="G8" s="14">
        <f t="shared" si="0"/>
        <v>735000</v>
      </c>
      <c r="H8" s="14">
        <f t="shared" si="1"/>
        <v>33108.982384069765</v>
      </c>
      <c r="I8" s="14">
        <f t="shared" si="2"/>
        <v>701891.01761593018</v>
      </c>
    </row>
    <row r="9" spans="1:9" ht="15.75" customHeight="1" x14ac:dyDescent="0.25">
      <c r="A9" s="7">
        <f t="shared" si="3"/>
        <v>2028</v>
      </c>
      <c r="B9" s="52">
        <v>31104.822799999991</v>
      </c>
      <c r="C9" s="53">
        <v>80000</v>
      </c>
      <c r="D9" s="53">
        <v>178000</v>
      </c>
      <c r="E9" s="53">
        <v>231000</v>
      </c>
      <c r="F9" s="53">
        <v>237000</v>
      </c>
      <c r="G9" s="14">
        <f t="shared" si="0"/>
        <v>726000</v>
      </c>
      <c r="H9" s="14">
        <f t="shared" si="1"/>
        <v>32694.937973874625</v>
      </c>
      <c r="I9" s="14">
        <f t="shared" si="2"/>
        <v>693305.06202612538</v>
      </c>
    </row>
    <row r="10" spans="1:9" ht="15.75" customHeight="1" x14ac:dyDescent="0.25">
      <c r="A10" s="7">
        <f t="shared" si="3"/>
        <v>2029</v>
      </c>
      <c r="B10" s="52">
        <v>30703.69119999999</v>
      </c>
      <c r="C10" s="53">
        <v>79000</v>
      </c>
      <c r="D10" s="53">
        <v>172000</v>
      </c>
      <c r="E10" s="53">
        <v>230000</v>
      </c>
      <c r="F10" s="53">
        <v>237000</v>
      </c>
      <c r="G10" s="14">
        <f t="shared" si="0"/>
        <v>718000</v>
      </c>
      <c r="H10" s="14">
        <f t="shared" si="1"/>
        <v>32273.300054067502</v>
      </c>
      <c r="I10" s="14">
        <f t="shared" si="2"/>
        <v>685726.69994593249</v>
      </c>
    </row>
    <row r="11" spans="1:9" ht="15.75" customHeight="1" x14ac:dyDescent="0.25">
      <c r="A11" s="7">
        <f t="shared" si="3"/>
        <v>2030</v>
      </c>
      <c r="B11" s="52">
        <v>30304.5</v>
      </c>
      <c r="C11" s="53">
        <v>78000</v>
      </c>
      <c r="D11" s="53">
        <v>168000</v>
      </c>
      <c r="E11" s="53">
        <v>226000</v>
      </c>
      <c r="F11" s="53">
        <v>236000</v>
      </c>
      <c r="G11" s="14">
        <f t="shared" si="0"/>
        <v>708000</v>
      </c>
      <c r="H11" s="14">
        <f t="shared" si="1"/>
        <v>31853.701729793615</v>
      </c>
      <c r="I11" s="14">
        <f t="shared" si="2"/>
        <v>676146.29827020643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5.1118499525227089E-2</v>
      </c>
    </row>
    <row r="5" spans="1:8" ht="15.75" customHeight="1" x14ac:dyDescent="0.25">
      <c r="B5" s="16" t="s">
        <v>70</v>
      </c>
      <c r="C5" s="54">
        <v>4.0375205060669467E-2</v>
      </c>
    </row>
    <row r="6" spans="1:8" ht="15.75" customHeight="1" x14ac:dyDescent="0.25">
      <c r="B6" s="16" t="s">
        <v>71</v>
      </c>
      <c r="C6" s="54">
        <v>0.1187386288620349</v>
      </c>
    </row>
    <row r="7" spans="1:8" ht="15.75" customHeight="1" x14ac:dyDescent="0.25">
      <c r="B7" s="16" t="s">
        <v>72</v>
      </c>
      <c r="C7" s="54">
        <v>0.40308133954730108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0.30387710977728027</v>
      </c>
    </row>
    <row r="10" spans="1:8" ht="15.75" customHeight="1" x14ac:dyDescent="0.25">
      <c r="B10" s="16" t="s">
        <v>75</v>
      </c>
      <c r="C10" s="54">
        <v>8.2809217227487103E-2</v>
      </c>
    </row>
    <row r="11" spans="1:8" ht="15.75" customHeight="1" x14ac:dyDescent="0.25">
      <c r="B11" s="24" t="s">
        <v>30</v>
      </c>
      <c r="C11" s="50">
        <f>SUM(C3:C10)</f>
        <v>0.99999999999999989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2.4006392443578901E-2</v>
      </c>
      <c r="D14" s="54">
        <v>2.4006392443578901E-2</v>
      </c>
      <c r="E14" s="54">
        <v>2.4006392443578901E-2</v>
      </c>
      <c r="F14" s="54">
        <v>2.4006392443578901E-2</v>
      </c>
    </row>
    <row r="15" spans="1:8" ht="15.75" customHeight="1" x14ac:dyDescent="0.25">
      <c r="B15" s="16" t="s">
        <v>82</v>
      </c>
      <c r="C15" s="54">
        <v>0.1012633103353708</v>
      </c>
      <c r="D15" s="54">
        <v>0.1012633103353708</v>
      </c>
      <c r="E15" s="54">
        <v>0.1012633103353708</v>
      </c>
      <c r="F15" s="54">
        <v>0.1012633103353708</v>
      </c>
    </row>
    <row r="16" spans="1:8" ht="15.75" customHeight="1" x14ac:dyDescent="0.25">
      <c r="B16" s="16" t="s">
        <v>83</v>
      </c>
      <c r="C16" s="54">
        <v>2.0599619094173651E-2</v>
      </c>
      <c r="D16" s="54">
        <v>2.0599619094173651E-2</v>
      </c>
      <c r="E16" s="54">
        <v>2.0599619094173651E-2</v>
      </c>
      <c r="F16" s="54">
        <v>2.0599619094173651E-2</v>
      </c>
    </row>
    <row r="17" spans="1:8" ht="15.75" customHeight="1" x14ac:dyDescent="0.25">
      <c r="B17" s="16" t="s">
        <v>84</v>
      </c>
      <c r="C17" s="54">
        <v>5.233910682371324E-2</v>
      </c>
      <c r="D17" s="54">
        <v>5.233910682371324E-2</v>
      </c>
      <c r="E17" s="54">
        <v>5.233910682371324E-2</v>
      </c>
      <c r="F17" s="54">
        <v>5.233910682371324E-2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9.1728922200068393E-3</v>
      </c>
      <c r="D19" s="54">
        <v>9.1728922200068393E-3</v>
      </c>
      <c r="E19" s="54">
        <v>9.1728922200068393E-3</v>
      </c>
      <c r="F19" s="54">
        <v>9.1728922200068393E-3</v>
      </c>
    </row>
    <row r="20" spans="1:8" ht="15.75" customHeight="1" x14ac:dyDescent="0.25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88</v>
      </c>
      <c r="C21" s="54">
        <v>0.1092153444449659</v>
      </c>
      <c r="D21" s="54">
        <v>0.1092153444449659</v>
      </c>
      <c r="E21" s="54">
        <v>0.1092153444449659</v>
      </c>
      <c r="F21" s="54">
        <v>0.1092153444449659</v>
      </c>
    </row>
    <row r="22" spans="1:8" ht="15.75" customHeight="1" x14ac:dyDescent="0.25">
      <c r="B22" s="16" t="s">
        <v>89</v>
      </c>
      <c r="C22" s="54">
        <v>0.6834033346381907</v>
      </c>
      <c r="D22" s="54">
        <v>0.6834033346381907</v>
      </c>
      <c r="E22" s="54">
        <v>0.6834033346381907</v>
      </c>
      <c r="F22" s="54">
        <v>0.6834033346381907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5.5800000000000002E-2</v>
      </c>
    </row>
    <row r="27" spans="1:8" ht="15.75" customHeight="1" x14ac:dyDescent="0.25">
      <c r="B27" s="16" t="s">
        <v>92</v>
      </c>
      <c r="C27" s="54">
        <v>5.7599999999999998E-2</v>
      </c>
    </row>
    <row r="28" spans="1:8" ht="15.75" customHeight="1" x14ac:dyDescent="0.25">
      <c r="B28" s="16" t="s">
        <v>93</v>
      </c>
      <c r="C28" s="54">
        <v>0.12379999999999999</v>
      </c>
    </row>
    <row r="29" spans="1:8" ht="15.75" customHeight="1" x14ac:dyDescent="0.25">
      <c r="B29" s="16" t="s">
        <v>94</v>
      </c>
      <c r="C29" s="54">
        <v>0.13619999999999999</v>
      </c>
    </row>
    <row r="30" spans="1:8" ht="15.75" customHeight="1" x14ac:dyDescent="0.25">
      <c r="B30" s="16" t="s">
        <v>95</v>
      </c>
      <c r="C30" s="54">
        <v>8.3299999999999999E-2</v>
      </c>
    </row>
    <row r="31" spans="1:8" ht="15.75" customHeight="1" x14ac:dyDescent="0.25">
      <c r="B31" s="16" t="s">
        <v>96</v>
      </c>
      <c r="C31" s="54">
        <v>6.6000000000000003E-2</v>
      </c>
    </row>
    <row r="32" spans="1:8" ht="15.75" customHeight="1" x14ac:dyDescent="0.25">
      <c r="B32" s="16" t="s">
        <v>97</v>
      </c>
      <c r="C32" s="54">
        <v>0.13</v>
      </c>
    </row>
    <row r="33" spans="2:3" ht="15.75" customHeight="1" x14ac:dyDescent="0.25">
      <c r="B33" s="16" t="s">
        <v>98</v>
      </c>
      <c r="C33" s="54">
        <v>0.1246</v>
      </c>
    </row>
    <row r="34" spans="2:3" ht="15.75" customHeight="1" x14ac:dyDescent="0.25">
      <c r="B34" s="16" t="s">
        <v>99</v>
      </c>
      <c r="C34" s="54">
        <v>0.22269999999776491</v>
      </c>
    </row>
    <row r="35" spans="2:3" ht="15.75" customHeight="1" x14ac:dyDescent="0.25">
      <c r="B35" s="24" t="s">
        <v>30</v>
      </c>
      <c r="C35" s="50">
        <f>SUM(C26:C34)</f>
        <v>0.9999999999977649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0.79379206895828203</v>
      </c>
      <c r="D2" s="55">
        <v>0.79379206895828203</v>
      </c>
      <c r="E2" s="55">
        <v>0.78432297706604004</v>
      </c>
      <c r="F2" s="55">
        <v>0.75571763515472401</v>
      </c>
      <c r="G2" s="55">
        <v>0.83672881126403797</v>
      </c>
    </row>
    <row r="3" spans="1:15" ht="15.75" customHeight="1" x14ac:dyDescent="0.25">
      <c r="B3" s="7" t="s">
        <v>103</v>
      </c>
      <c r="C3" s="55">
        <v>4.8231873661279699E-2</v>
      </c>
      <c r="D3" s="55">
        <v>4.8231873661279699E-2</v>
      </c>
      <c r="E3" s="55">
        <v>0.117810070514679</v>
      </c>
      <c r="F3" s="55">
        <v>0.106524057686329</v>
      </c>
      <c r="G3" s="55">
        <v>0.102354303002358</v>
      </c>
    </row>
    <row r="4" spans="1:15" ht="15.75" customHeight="1" x14ac:dyDescent="0.25">
      <c r="B4" s="7" t="s">
        <v>104</v>
      </c>
      <c r="C4" s="56">
        <v>7.4163332581520094E-2</v>
      </c>
      <c r="D4" s="56">
        <v>7.4163332581520094E-2</v>
      </c>
      <c r="E4" s="56">
        <v>7.3369085788726793E-2</v>
      </c>
      <c r="F4" s="56">
        <v>7.6801851391792297E-2</v>
      </c>
      <c r="G4" s="56">
        <v>3.5072166472673402E-2</v>
      </c>
    </row>
    <row r="5" spans="1:15" ht="15.75" customHeight="1" x14ac:dyDescent="0.25">
      <c r="B5" s="7" t="s">
        <v>105</v>
      </c>
      <c r="C5" s="56">
        <v>8.3812713623046889E-2</v>
      </c>
      <c r="D5" s="56">
        <v>8.3812713623046889E-2</v>
      </c>
      <c r="E5" s="56">
        <v>2.44978610426188E-2</v>
      </c>
      <c r="F5" s="56">
        <v>6.0956463217735297E-2</v>
      </c>
      <c r="G5" s="56">
        <v>2.5844726711511602E-2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0.77585256099700894</v>
      </c>
      <c r="D8" s="55">
        <v>0.77585256099700894</v>
      </c>
      <c r="E8" s="55">
        <v>0.96121501922607389</v>
      </c>
      <c r="F8" s="55">
        <v>0.94893717765808105</v>
      </c>
      <c r="G8" s="55">
        <v>0.93690127134323109</v>
      </c>
    </row>
    <row r="9" spans="1:15" ht="15.75" customHeight="1" x14ac:dyDescent="0.25">
      <c r="B9" s="7" t="s">
        <v>108</v>
      </c>
      <c r="C9" s="55">
        <v>0.13577526807785001</v>
      </c>
      <c r="D9" s="55">
        <v>0.13577526807785001</v>
      </c>
      <c r="E9" s="55">
        <v>2.1929061040282201E-2</v>
      </c>
      <c r="F9" s="55">
        <v>3.8951721042394603E-2</v>
      </c>
      <c r="G9" s="55">
        <v>4.5584242790937403E-2</v>
      </c>
    </row>
    <row r="10" spans="1:15" ht="15.75" customHeight="1" x14ac:dyDescent="0.25">
      <c r="B10" s="7" t="s">
        <v>109</v>
      </c>
      <c r="C10" s="56">
        <v>1.52840269729495E-2</v>
      </c>
      <c r="D10" s="56">
        <v>1.52840269729495E-2</v>
      </c>
      <c r="E10" s="56">
        <v>1.6855930909514399E-2</v>
      </c>
      <c r="F10" s="56">
        <v>6.0134083032607998E-3</v>
      </c>
      <c r="G10" s="56">
        <v>5.8562611229717697E-3</v>
      </c>
    </row>
    <row r="11" spans="1:15" ht="15.75" customHeight="1" x14ac:dyDescent="0.25">
      <c r="B11" s="7" t="s">
        <v>110</v>
      </c>
      <c r="C11" s="56">
        <v>7.3088139295578003E-2</v>
      </c>
      <c r="D11" s="56">
        <v>7.3088139295578003E-2</v>
      </c>
      <c r="E11" s="56">
        <v>0</v>
      </c>
      <c r="F11" s="56">
        <v>6.0976725071668599E-3</v>
      </c>
      <c r="G11" s="56">
        <v>1.16582084447146E-2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0.41136791174999998</v>
      </c>
      <c r="D14" s="57">
        <v>0.41779542736699998</v>
      </c>
      <c r="E14" s="57">
        <v>0.41779542736699998</v>
      </c>
      <c r="F14" s="57">
        <v>0.219470227804</v>
      </c>
      <c r="G14" s="57">
        <v>0.219470227804</v>
      </c>
      <c r="H14" s="58">
        <v>0.29799999999999999</v>
      </c>
      <c r="I14" s="58">
        <v>0.29799999999999999</v>
      </c>
      <c r="J14" s="58">
        <v>0.29799999999999999</v>
      </c>
      <c r="K14" s="58">
        <v>0.29799999999999999</v>
      </c>
      <c r="L14" s="58">
        <v>0.15966918645100001</v>
      </c>
      <c r="M14" s="58">
        <v>0.16027206676950001</v>
      </c>
      <c r="N14" s="58">
        <v>0.15750597962999999</v>
      </c>
      <c r="O14" s="58">
        <v>0.19280945618850001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0.22912991817416886</v>
      </c>
      <c r="D15" s="55">
        <f t="shared" si="0"/>
        <v>0.2327100129878874</v>
      </c>
      <c r="E15" s="55">
        <f t="shared" si="0"/>
        <v>0.2327100129878874</v>
      </c>
      <c r="F15" s="55">
        <f t="shared" si="0"/>
        <v>0.12224384523447634</v>
      </c>
      <c r="G15" s="55">
        <f t="shared" si="0"/>
        <v>0.12224384523447634</v>
      </c>
      <c r="H15" s="55">
        <f t="shared" si="0"/>
        <v>0.16598454489420278</v>
      </c>
      <c r="I15" s="55">
        <f t="shared" si="0"/>
        <v>0.16598454489420278</v>
      </c>
      <c r="J15" s="55">
        <f t="shared" si="0"/>
        <v>0.16598454489420278</v>
      </c>
      <c r="K15" s="55">
        <f t="shared" si="0"/>
        <v>0.16598454489420278</v>
      </c>
      <c r="L15" s="55">
        <f t="shared" si="0"/>
        <v>8.8934957203680692E-2</v>
      </c>
      <c r="M15" s="55">
        <f t="shared" si="0"/>
        <v>8.927075859727765E-2</v>
      </c>
      <c r="N15" s="55">
        <f t="shared" si="0"/>
        <v>8.7730061567117865E-2</v>
      </c>
      <c r="O15" s="55">
        <f t="shared" si="0"/>
        <v>0.10739392562666747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0.29851898550987199</v>
      </c>
      <c r="D2" s="56">
        <v>0.1619959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0.28573414683342002</v>
      </c>
      <c r="D3" s="56">
        <v>0.27325430000000001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0.29176387190818798</v>
      </c>
      <c r="D4" s="56">
        <v>0.28245740000000003</v>
      </c>
      <c r="E4" s="56">
        <v>0.45839709043502802</v>
      </c>
      <c r="F4" s="56">
        <v>0.117301903665066</v>
      </c>
      <c r="G4" s="56">
        <v>0</v>
      </c>
    </row>
    <row r="5" spans="1:7" x14ac:dyDescent="0.25">
      <c r="B5" s="98" t="s">
        <v>122</v>
      </c>
      <c r="C5" s="55">
        <v>0.12398299574851999</v>
      </c>
      <c r="D5" s="55">
        <v>0.2822924</v>
      </c>
      <c r="E5" s="55">
        <v>0.54160290956497203</v>
      </c>
      <c r="F5" s="55">
        <v>0.8826980963349339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2022-02-01T03:23:09Z</dcterms:modified>
</cp:coreProperties>
</file>