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DC4F0D54-C06E-4BCA-86FE-370ACBE88452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5" i="2"/>
  <c r="A34" i="2"/>
  <c r="A33" i="2"/>
  <c r="A31" i="2"/>
  <c r="A30" i="2"/>
  <c r="A27" i="2"/>
  <c r="A26" i="2"/>
  <c r="A25" i="2"/>
  <c r="A23" i="2"/>
  <c r="A22" i="2"/>
  <c r="A19" i="2"/>
  <c r="A18" i="2"/>
  <c r="A17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2" i="2" l="1"/>
  <c r="A20" i="2"/>
  <c r="A28" i="2"/>
  <c r="A36" i="2"/>
  <c r="A13" i="2"/>
  <c r="A21" i="2"/>
  <c r="A29" i="2"/>
  <c r="A37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<sst xmlns="http://schemas.openxmlformats.org/spreadsheetml/2006/main" count="2092" uniqueCount="341">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</sst>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2106104.90625</v>
      </c>
    </row>
    <row r="8" spans="1:3" ht="15" customHeight="1" x14ac:dyDescent="0.25">
      <c r="B8" s="7" t="s">
        <v>8</v>
      </c>
      <c r="C8" s="46">
        <v>0.64900000000000002</v>
      </c>
    </row>
    <row r="9" spans="1:3" ht="15" customHeight="1" x14ac:dyDescent="0.25">
      <c r="B9" s="7" t="s">
        <v>9</v>
      </c>
      <c r="C9" s="47">
        <v>0.21</v>
      </c>
    </row>
    <row r="10" spans="1:3" ht="15" customHeight="1" x14ac:dyDescent="0.25">
      <c r="B10" s="7" t="s">
        <v>10</v>
      </c>
      <c r="C10" s="47">
        <v>0.31669290542602502</v>
      </c>
    </row>
    <row r="11" spans="1:3" ht="15" customHeight="1" x14ac:dyDescent="0.25">
      <c r="B11" s="7" t="s">
        <v>11</v>
      </c>
      <c r="C11" s="46">
        <v>0.49299999999999999</v>
      </c>
    </row>
    <row r="12" spans="1:3" ht="15" customHeight="1" x14ac:dyDescent="0.25">
      <c r="B12" s="7" t="s">
        <v>12</v>
      </c>
      <c r="C12" s="46">
        <v>0.625</v>
      </c>
    </row>
    <row r="13" spans="1:3" ht="15" customHeight="1" x14ac:dyDescent="0.25">
      <c r="B13" s="7" t="s">
        <v>13</v>
      </c>
      <c r="C13" s="46">
        <v>0.60699999999999998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3.6499999999999998E-2</v>
      </c>
    </row>
    <row r="24" spans="1:3" ht="15" customHeight="1" x14ac:dyDescent="0.25">
      <c r="B24" s="12" t="s">
        <v>22</v>
      </c>
      <c r="C24" s="47">
        <v>0.49450000000000011</v>
      </c>
    </row>
    <row r="25" spans="1:3" ht="15" customHeight="1" x14ac:dyDescent="0.25">
      <c r="B25" s="12" t="s">
        <v>23</v>
      </c>
      <c r="C25" s="47">
        <v>0.37509999999999999</v>
      </c>
    </row>
    <row r="26" spans="1:3" ht="15" customHeight="1" x14ac:dyDescent="0.25">
      <c r="B26" s="12" t="s">
        <v>24</v>
      </c>
      <c r="C26" s="47">
        <v>9.3900000000000011E-2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0.20699999999999999</v>
      </c>
    </row>
    <row r="30" spans="1:3" ht="14.25" customHeight="1" x14ac:dyDescent="0.25">
      <c r="B30" s="22" t="s">
        <v>27</v>
      </c>
      <c r="C30" s="49">
        <v>5.8999999999999997E-2</v>
      </c>
    </row>
    <row r="31" spans="1:3" ht="14.25" customHeight="1" x14ac:dyDescent="0.25">
      <c r="B31" s="22" t="s">
        <v>28</v>
      </c>
      <c r="C31" s="49">
        <v>0.13300000000000001</v>
      </c>
    </row>
    <row r="32" spans="1:3" ht="14.25" customHeight="1" x14ac:dyDescent="0.25">
      <c r="B32" s="22" t="s">
        <v>29</v>
      </c>
      <c r="C32" s="49">
        <v>0.60100000001490117</v>
      </c>
    </row>
    <row r="33" spans="1:5" ht="13.2" customHeight="1" x14ac:dyDescent="0.25">
      <c r="B33" s="24" t="s">
        <v>30</v>
      </c>
      <c r="C33" s="50">
        <f>SUM(C29:C32)</f>
        <v>1.0000000000149012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20.974375439524799</v>
      </c>
    </row>
    <row r="38" spans="1:5" ht="15" customHeight="1" x14ac:dyDescent="0.25">
      <c r="B38" s="28" t="s">
        <v>34</v>
      </c>
      <c r="C38" s="117">
        <v>39.850356994583699</v>
      </c>
      <c r="D38" s="9"/>
      <c r="E38" s="10"/>
    </row>
    <row r="39" spans="1:5" ht="15" customHeight="1" x14ac:dyDescent="0.25">
      <c r="B39" s="28" t="s">
        <v>35</v>
      </c>
      <c r="C39" s="117">
        <v>56.462537220345702</v>
      </c>
      <c r="D39" s="9"/>
      <c r="E39" s="9"/>
    </row>
    <row r="40" spans="1:5" ht="15" customHeight="1" x14ac:dyDescent="0.25">
      <c r="B40" s="28" t="s">
        <v>36</v>
      </c>
      <c r="C40" s="117">
        <v>548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26.1089129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1.82709E-2</v>
      </c>
      <c r="D45" s="9"/>
    </row>
    <row r="46" spans="1:5" ht="15.75" customHeight="1" x14ac:dyDescent="0.25">
      <c r="B46" s="28" t="s">
        <v>41</v>
      </c>
      <c r="C46" s="47">
        <v>9.5536800000000005E-2</v>
      </c>
      <c r="D46" s="9"/>
    </row>
    <row r="47" spans="1:5" ht="15.75" customHeight="1" x14ac:dyDescent="0.25">
      <c r="B47" s="28" t="s">
        <v>42</v>
      </c>
      <c r="C47" s="47">
        <v>0.21762690000000001</v>
      </c>
      <c r="D47" s="9"/>
      <c r="E47" s="10"/>
    </row>
    <row r="48" spans="1:5" ht="15" customHeight="1" x14ac:dyDescent="0.25">
      <c r="B48" s="28" t="s">
        <v>43</v>
      </c>
      <c r="C48" s="48">
        <v>0.66856539999999998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0.53202225934114922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15.1313619999999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0.121900081351972</v>
      </c>
      <c r="C2" s="115">
        <v>0.95</v>
      </c>
      <c r="D2" s="116">
        <v>33.419328454162319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44.603258912802382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28.572744206474489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7.4814348689412974E-2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14.128320781922749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14.128320781922749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14.128320781922749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14.128320781922749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14.128320781922749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14.128320781922749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0.43967170000000011</v>
      </c>
      <c r="C16" s="115">
        <v>0.95</v>
      </c>
      <c r="D16" s="116">
        <v>0.184606911982414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0.18486040000000001</v>
      </c>
      <c r="C18" s="115">
        <v>0.95</v>
      </c>
      <c r="D18" s="116">
        <v>0.77483113726549069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0.18486040000000001</v>
      </c>
      <c r="C19" s="115">
        <v>0.95</v>
      </c>
      <c r="D19" s="116">
        <v>0.77483113726549069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0.83944109999999994</v>
      </c>
      <c r="C21" s="115">
        <v>0.95</v>
      </c>
      <c r="D21" s="116">
        <v>0.73944140975850148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24.050195803135828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4.6205668864219671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0.62817064789610999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1.4444688335061099E-2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20.437528574582711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0.15027251839637801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0.193</v>
      </c>
      <c r="C29" s="115">
        <v>0.95</v>
      </c>
      <c r="D29" s="116">
        <v>57.479211577278647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0.64873348086651084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0.33149430053697698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0.73656493425369307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0.4675898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0.35504829703253199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6.1440993680861103E-2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4.0178537055808334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0.45821204866736398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8.2160422205924913E-2</v>
      </c>
      <c r="C3" s="18">
        <f>frac_mam_1_5months * 2.6</f>
        <v>8.2160422205924913E-2</v>
      </c>
      <c r="D3" s="18">
        <f>frac_mam_6_11months * 2.6</f>
        <v>0.20988275110721594</v>
      </c>
      <c r="E3" s="18">
        <f>frac_mam_12_23months * 2.6</f>
        <v>0.1882024094462395</v>
      </c>
      <c r="F3" s="18">
        <f>frac_mam_24_59months * 2.6</f>
        <v>6.6130314022302669E-2</v>
      </c>
    </row>
    <row r="4" spans="1:6" ht="15.75" customHeight="1" x14ac:dyDescent="0.25">
      <c r="A4" s="4" t="s">
        <v>205</v>
      </c>
      <c r="B4" s="18">
        <f>frac_sam_1month * 2.6</f>
        <v>2.3644891194999101E-2</v>
      </c>
      <c r="C4" s="18">
        <f>frac_sam_1_5months * 2.6</f>
        <v>2.3644891194999101E-2</v>
      </c>
      <c r="D4" s="18">
        <f>frac_sam_6_11months * 2.6</f>
        <v>5.28415117412806E-2</v>
      </c>
      <c r="E4" s="18">
        <f>frac_sam_12_23months * 2.6</f>
        <v>2.0176809839904383E-2</v>
      </c>
      <c r="F4" s="18">
        <f>frac_sam_24_59months * 2.6</f>
        <v>1.8312843237072281E-2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0.64900000000000002</v>
      </c>
      <c r="E2" s="65">
        <f>food_insecure</f>
        <v>0.64900000000000002</v>
      </c>
      <c r="F2" s="65">
        <f>food_insecure</f>
        <v>0.64900000000000002</v>
      </c>
      <c r="G2" s="65">
        <f>food_insecure</f>
        <v>0.64900000000000002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0.64900000000000002</v>
      </c>
      <c r="F5" s="65">
        <f>food_insecure</f>
        <v>0.64900000000000002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0.64900000000000002</v>
      </c>
      <c r="F8" s="65">
        <f>food_insecure</f>
        <v>0.64900000000000002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0.64900000000000002</v>
      </c>
      <c r="F9" s="65">
        <f>food_insecure</f>
        <v>0.64900000000000002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0.625</v>
      </c>
      <c r="E10" s="65">
        <f>IF(ISBLANK(comm_deliv), frac_children_health_facility,1)</f>
        <v>0.625</v>
      </c>
      <c r="F10" s="65">
        <f>IF(ISBLANK(comm_deliv), frac_children_health_facility,1)</f>
        <v>0.625</v>
      </c>
      <c r="G10" s="65">
        <f>IF(ISBLANK(comm_deliv), frac_children_health_facility,1)</f>
        <v>0.625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0.64900000000000002</v>
      </c>
      <c r="I15" s="65">
        <f>food_insecure</f>
        <v>0.64900000000000002</v>
      </c>
      <c r="J15" s="65">
        <f>food_insecure</f>
        <v>0.64900000000000002</v>
      </c>
      <c r="K15" s="65">
        <f>food_insecure</f>
        <v>0.64900000000000002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0.49299999999999999</v>
      </c>
      <c r="I18" s="65">
        <f>frac_PW_health_facility</f>
        <v>0.49299999999999999</v>
      </c>
      <c r="J18" s="65">
        <f>frac_PW_health_facility</f>
        <v>0.49299999999999999</v>
      </c>
      <c r="K18" s="65">
        <f>frac_PW_health_facility</f>
        <v>0.49299999999999999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0.21</v>
      </c>
      <c r="I19" s="65">
        <f>frac_malaria_risk</f>
        <v>0.21</v>
      </c>
      <c r="J19" s="65">
        <f>frac_malaria_risk</f>
        <v>0.21</v>
      </c>
      <c r="K19" s="65">
        <f>frac_malaria_risk</f>
        <v>0.21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0.60699999999999998</v>
      </c>
      <c r="M24" s="65">
        <f>famplan_unmet_need</f>
        <v>0.60699999999999998</v>
      </c>
      <c r="N24" s="65">
        <f>famplan_unmet_need</f>
        <v>0.60699999999999998</v>
      </c>
      <c r="O24" s="65">
        <f>famplan_unmet_need</f>
        <v>0.60699999999999998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0.42794840026073477</v>
      </c>
      <c r="M25" s="65">
        <f>(1-food_insecure)*(0.49)+food_insecure*(0.7)</f>
        <v>0.62629000000000001</v>
      </c>
      <c r="N25" s="65">
        <f>(1-food_insecure)*(0.49)+food_insecure*(0.7)</f>
        <v>0.62629000000000001</v>
      </c>
      <c r="O25" s="65">
        <f>(1-food_insecure)*(0.49)+food_insecure*(0.7)</f>
        <v>0.62629000000000001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0.18340645725460061</v>
      </c>
      <c r="M26" s="65">
        <f>(1-food_insecure)*(0.21)+food_insecure*(0.3)</f>
        <v>0.26841000000000004</v>
      </c>
      <c r="N26" s="65">
        <f>(1-food_insecure)*(0.21)+food_insecure*(0.3)</f>
        <v>0.26841000000000004</v>
      </c>
      <c r="O26" s="65">
        <f>(1-food_insecure)*(0.21)+food_insecure*(0.3)</f>
        <v>0.26841000000000004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7.1952237058639554E-2</v>
      </c>
      <c r="M27" s="65">
        <f>(1-food_insecure)*(0.3)</f>
        <v>0.10529999999999999</v>
      </c>
      <c r="N27" s="65">
        <f>(1-food_insecure)*(0.3)</f>
        <v>0.10529999999999999</v>
      </c>
      <c r="O27" s="65">
        <f>(1-food_insecure)*(0.3)</f>
        <v>0.10529999999999999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0.31669290542602502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0.21</v>
      </c>
      <c r="D34" s="65">
        <f t="shared" si="3"/>
        <v>0.21</v>
      </c>
      <c r="E34" s="65">
        <f t="shared" si="3"/>
        <v>0.21</v>
      </c>
      <c r="F34" s="65">
        <f t="shared" si="3"/>
        <v>0.21</v>
      </c>
      <c r="G34" s="65">
        <f t="shared" si="3"/>
        <v>0.21</v>
      </c>
      <c r="H34" s="65">
        <f t="shared" si="3"/>
        <v>0.21</v>
      </c>
      <c r="I34" s="65">
        <f t="shared" si="3"/>
        <v>0.21</v>
      </c>
      <c r="J34" s="65">
        <f t="shared" si="3"/>
        <v>0.21</v>
      </c>
      <c r="K34" s="65">
        <f t="shared" si="3"/>
        <v>0.21</v>
      </c>
      <c r="L34" s="65">
        <f t="shared" si="3"/>
        <v>0.21</v>
      </c>
      <c r="M34" s="65">
        <f t="shared" si="3"/>
        <v>0.21</v>
      </c>
      <c r="N34" s="65">
        <f t="shared" si="3"/>
        <v>0.21</v>
      </c>
      <c r="O34" s="65">
        <f t="shared" si="3"/>
        <v>0.21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483209.96700000012</v>
      </c>
      <c r="C2" s="53">
        <v>622000</v>
      </c>
      <c r="D2" s="53">
        <v>1035000</v>
      </c>
      <c r="E2" s="53">
        <v>804000</v>
      </c>
      <c r="F2" s="53">
        <v>421000</v>
      </c>
      <c r="G2" s="14">
        <f t="shared" ref="G2:G11" si="0">C2+D2+E2+F2</f>
        <v>2882000</v>
      </c>
      <c r="H2" s="14">
        <f t="shared" ref="H2:H11" si="1">(B2 + stillbirth*B2/(1000-stillbirth))/(1-abortion)</f>
        <v>520088.3405549234</v>
      </c>
      <c r="I2" s="14">
        <f t="shared" ref="I2:I11" si="2">G2-H2</f>
        <v>2361911.6594450767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489075.01500000007</v>
      </c>
      <c r="C3" s="53">
        <v>649000</v>
      </c>
      <c r="D3" s="53">
        <v>1047000</v>
      </c>
      <c r="E3" s="53">
        <v>838000</v>
      </c>
      <c r="F3" s="53">
        <v>447000</v>
      </c>
      <c r="G3" s="14">
        <f t="shared" si="0"/>
        <v>2981000</v>
      </c>
      <c r="H3" s="14">
        <f t="shared" si="1"/>
        <v>526401.00645569712</v>
      </c>
      <c r="I3" s="14">
        <f t="shared" si="2"/>
        <v>2454598.9935443029</v>
      </c>
    </row>
    <row r="4" spans="1:9" ht="15.75" customHeight="1" x14ac:dyDescent="0.25">
      <c r="A4" s="7">
        <f t="shared" si="3"/>
        <v>2023</v>
      </c>
      <c r="B4" s="52">
        <v>494585.80780000013</v>
      </c>
      <c r="C4" s="53">
        <v>678000</v>
      </c>
      <c r="D4" s="53">
        <v>1063000</v>
      </c>
      <c r="E4" s="53">
        <v>869000</v>
      </c>
      <c r="F4" s="53">
        <v>475000</v>
      </c>
      <c r="G4" s="14">
        <f t="shared" si="0"/>
        <v>3085000</v>
      </c>
      <c r="H4" s="14">
        <f t="shared" si="1"/>
        <v>532332.38055439002</v>
      </c>
      <c r="I4" s="14">
        <f t="shared" si="2"/>
        <v>2552667.6194456099</v>
      </c>
    </row>
    <row r="5" spans="1:9" ht="15.75" customHeight="1" x14ac:dyDescent="0.25">
      <c r="A5" s="7">
        <f t="shared" si="3"/>
        <v>2024</v>
      </c>
      <c r="B5" s="52">
        <v>499734.14220000012</v>
      </c>
      <c r="C5" s="53">
        <v>708000</v>
      </c>
      <c r="D5" s="53">
        <v>1083000</v>
      </c>
      <c r="E5" s="53">
        <v>895000</v>
      </c>
      <c r="F5" s="53">
        <v>507000</v>
      </c>
      <c r="G5" s="14">
        <f t="shared" si="0"/>
        <v>3193000</v>
      </c>
      <c r="H5" s="14">
        <f t="shared" si="1"/>
        <v>537873.63358636212</v>
      </c>
      <c r="I5" s="14">
        <f t="shared" si="2"/>
        <v>2655126.366413638</v>
      </c>
    </row>
    <row r="6" spans="1:9" ht="15.75" customHeight="1" x14ac:dyDescent="0.25">
      <c r="A6" s="7">
        <f t="shared" si="3"/>
        <v>2025</v>
      </c>
      <c r="B6" s="52">
        <v>504548.34999999992</v>
      </c>
      <c r="C6" s="53">
        <v>738000</v>
      </c>
      <c r="D6" s="53">
        <v>1109000</v>
      </c>
      <c r="E6" s="53">
        <v>919000</v>
      </c>
      <c r="F6" s="53">
        <v>540000</v>
      </c>
      <c r="G6" s="14">
        <f t="shared" si="0"/>
        <v>3306000</v>
      </c>
      <c r="H6" s="14">
        <f t="shared" si="1"/>
        <v>543055.25962221005</v>
      </c>
      <c r="I6" s="14">
        <f t="shared" si="2"/>
        <v>2762944.7403777898</v>
      </c>
    </row>
    <row r="7" spans="1:9" ht="15.75" customHeight="1" x14ac:dyDescent="0.25">
      <c r="A7" s="7">
        <f t="shared" si="3"/>
        <v>2026</v>
      </c>
      <c r="B7" s="52">
        <v>511594.57380000001</v>
      </c>
      <c r="C7" s="53">
        <v>766000</v>
      </c>
      <c r="D7" s="53">
        <v>1140000</v>
      </c>
      <c r="E7" s="53">
        <v>937000</v>
      </c>
      <c r="F7" s="53">
        <v>577000</v>
      </c>
      <c r="G7" s="14">
        <f t="shared" si="0"/>
        <v>3420000</v>
      </c>
      <c r="H7" s="14">
        <f t="shared" si="1"/>
        <v>550639.24814395478</v>
      </c>
      <c r="I7" s="14">
        <f t="shared" si="2"/>
        <v>2869360.7518560453</v>
      </c>
    </row>
    <row r="8" spans="1:9" ht="15.75" customHeight="1" x14ac:dyDescent="0.25">
      <c r="A8" s="7">
        <f t="shared" si="3"/>
        <v>2027</v>
      </c>
      <c r="B8" s="52">
        <v>518431.78619999991</v>
      </c>
      <c r="C8" s="53">
        <v>793000</v>
      </c>
      <c r="D8" s="53">
        <v>1177000</v>
      </c>
      <c r="E8" s="53">
        <v>951000</v>
      </c>
      <c r="F8" s="53">
        <v>614000</v>
      </c>
      <c r="G8" s="14">
        <f t="shared" si="0"/>
        <v>3535000</v>
      </c>
      <c r="H8" s="14">
        <f t="shared" si="1"/>
        <v>557998.27360697358</v>
      </c>
      <c r="I8" s="14">
        <f t="shared" si="2"/>
        <v>2977001.7263930263</v>
      </c>
    </row>
    <row r="9" spans="1:9" ht="15.75" customHeight="1" x14ac:dyDescent="0.25">
      <c r="A9" s="7">
        <f t="shared" si="3"/>
        <v>2028</v>
      </c>
      <c r="B9" s="52">
        <v>525052.49319999991</v>
      </c>
      <c r="C9" s="53">
        <v>820000</v>
      </c>
      <c r="D9" s="53">
        <v>1219000</v>
      </c>
      <c r="E9" s="53">
        <v>962000</v>
      </c>
      <c r="F9" s="53">
        <v>653000</v>
      </c>
      <c r="G9" s="14">
        <f t="shared" si="0"/>
        <v>3654000</v>
      </c>
      <c r="H9" s="14">
        <f t="shared" si="1"/>
        <v>565124.27007246122</v>
      </c>
      <c r="I9" s="14">
        <f t="shared" si="2"/>
        <v>3088875.7299275389</v>
      </c>
    </row>
    <row r="10" spans="1:9" ht="15.75" customHeight="1" x14ac:dyDescent="0.25">
      <c r="A10" s="7">
        <f t="shared" si="3"/>
        <v>2029</v>
      </c>
      <c r="B10" s="52">
        <v>531483.73739999987</v>
      </c>
      <c r="C10" s="53">
        <v>846000</v>
      </c>
      <c r="D10" s="53">
        <v>1265000</v>
      </c>
      <c r="E10" s="53">
        <v>974000</v>
      </c>
      <c r="F10" s="53">
        <v>690000</v>
      </c>
      <c r="G10" s="14">
        <f t="shared" si="0"/>
        <v>3775000</v>
      </c>
      <c r="H10" s="14">
        <f t="shared" si="1"/>
        <v>572046.34401983372</v>
      </c>
      <c r="I10" s="14">
        <f t="shared" si="2"/>
        <v>3202953.655980166</v>
      </c>
    </row>
    <row r="11" spans="1:9" ht="15.75" customHeight="1" x14ac:dyDescent="0.25">
      <c r="A11" s="7">
        <f t="shared" si="3"/>
        <v>2030</v>
      </c>
      <c r="B11" s="52">
        <v>537750.56299999997</v>
      </c>
      <c r="C11" s="53">
        <v>872000</v>
      </c>
      <c r="D11" s="53">
        <v>1314000</v>
      </c>
      <c r="E11" s="53">
        <v>986000</v>
      </c>
      <c r="F11" s="53">
        <v>727000</v>
      </c>
      <c r="G11" s="14">
        <f t="shared" si="0"/>
        <v>3899000</v>
      </c>
      <c r="H11" s="14">
        <f t="shared" si="1"/>
        <v>578791.4510114931</v>
      </c>
      <c r="I11" s="14">
        <f t="shared" si="2"/>
        <v>3320208.5489885071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4.8023596336315959E-3</v>
      </c>
    </row>
    <row r="4" spans="1:8" ht="15.75" customHeight="1" x14ac:dyDescent="0.25">
      <c r="B4" s="16" t="s">
        <v>69</v>
      </c>
      <c r="C4" s="54">
        <v>0.15662994716555981</v>
      </c>
    </row>
    <row r="5" spans="1:8" ht="15.75" customHeight="1" x14ac:dyDescent="0.25">
      <c r="B5" s="16" t="s">
        <v>70</v>
      </c>
      <c r="C5" s="54">
        <v>7.1761195457747035E-2</v>
      </c>
    </row>
    <row r="6" spans="1:8" ht="15.75" customHeight="1" x14ac:dyDescent="0.25">
      <c r="B6" s="16" t="s">
        <v>71</v>
      </c>
      <c r="C6" s="54">
        <v>0.29865836293756443</v>
      </c>
    </row>
    <row r="7" spans="1:8" ht="15.75" customHeight="1" x14ac:dyDescent="0.25">
      <c r="B7" s="16" t="s">
        <v>72</v>
      </c>
      <c r="C7" s="54">
        <v>0.28910589072661058</v>
      </c>
    </row>
    <row r="8" spans="1:8" ht="15.75" customHeight="1" x14ac:dyDescent="0.25">
      <c r="B8" s="16" t="s">
        <v>73</v>
      </c>
      <c r="C8" s="54">
        <v>6.9945692249041283E-3</v>
      </c>
    </row>
    <row r="9" spans="1:8" ht="15.75" customHeight="1" x14ac:dyDescent="0.25">
      <c r="B9" s="16" t="s">
        <v>74</v>
      </c>
      <c r="C9" s="54">
        <v>9.0510903250317534E-2</v>
      </c>
    </row>
    <row r="10" spans="1:8" ht="15.75" customHeight="1" x14ac:dyDescent="0.25">
      <c r="B10" s="16" t="s">
        <v>75</v>
      </c>
      <c r="C10" s="54">
        <v>8.1536771603664959E-2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0.1280324165551455</v>
      </c>
      <c r="D14" s="54">
        <v>0.1280324165551455</v>
      </c>
      <c r="E14" s="54">
        <v>0.1280324165551455</v>
      </c>
      <c r="F14" s="54">
        <v>0.1280324165551455</v>
      </c>
    </row>
    <row r="15" spans="1:8" ht="15.75" customHeight="1" x14ac:dyDescent="0.25">
      <c r="B15" s="16" t="s">
        <v>82</v>
      </c>
      <c r="C15" s="54">
        <v>0.19235907119727941</v>
      </c>
      <c r="D15" s="54">
        <v>0.19235907119727941</v>
      </c>
      <c r="E15" s="54">
        <v>0.19235907119727941</v>
      </c>
      <c r="F15" s="54">
        <v>0.19235907119727941</v>
      </c>
    </row>
    <row r="16" spans="1:8" ht="15.75" customHeight="1" x14ac:dyDescent="0.25">
      <c r="B16" s="16" t="s">
        <v>83</v>
      </c>
      <c r="C16" s="54">
        <v>2.5857247996236891E-2</v>
      </c>
      <c r="D16" s="54">
        <v>2.5857247996236891E-2</v>
      </c>
      <c r="E16" s="54">
        <v>2.5857247996236891E-2</v>
      </c>
      <c r="F16" s="54">
        <v>2.5857247996236891E-2</v>
      </c>
    </row>
    <row r="17" spans="1:8" ht="15.75" customHeight="1" x14ac:dyDescent="0.25">
      <c r="B17" s="16" t="s">
        <v>84</v>
      </c>
      <c r="C17" s="54">
        <v>2.3081972134323132E-3</v>
      </c>
      <c r="D17" s="54">
        <v>2.3081972134323132E-3</v>
      </c>
      <c r="E17" s="54">
        <v>2.3081972134323132E-3</v>
      </c>
      <c r="F17" s="54">
        <v>2.3081972134323132E-3</v>
      </c>
    </row>
    <row r="18" spans="1:8" ht="15.75" customHeight="1" x14ac:dyDescent="0.25">
      <c r="B18" s="16" t="s">
        <v>85</v>
      </c>
      <c r="C18" s="54">
        <v>0.15287940179612139</v>
      </c>
      <c r="D18" s="54">
        <v>0.15287940179612139</v>
      </c>
      <c r="E18" s="54">
        <v>0.15287940179612139</v>
      </c>
      <c r="F18" s="54">
        <v>0.15287940179612139</v>
      </c>
    </row>
    <row r="19" spans="1:8" ht="15.75" customHeight="1" x14ac:dyDescent="0.25">
      <c r="B19" s="16" t="s">
        <v>86</v>
      </c>
      <c r="C19" s="54">
        <v>1.7496888305529552E-2</v>
      </c>
      <c r="D19" s="54">
        <v>1.7496888305529552E-2</v>
      </c>
      <c r="E19" s="54">
        <v>1.7496888305529552E-2</v>
      </c>
      <c r="F19" s="54">
        <v>1.7496888305529552E-2</v>
      </c>
    </row>
    <row r="20" spans="1:8" ht="15.75" customHeight="1" x14ac:dyDescent="0.25">
      <c r="B20" s="16" t="s">
        <v>87</v>
      </c>
      <c r="C20" s="54">
        <v>2.8749962326587459E-2</v>
      </c>
      <c r="D20" s="54">
        <v>2.8749962326587459E-2</v>
      </c>
      <c r="E20" s="54">
        <v>2.8749962326587459E-2</v>
      </c>
      <c r="F20" s="54">
        <v>2.8749962326587459E-2</v>
      </c>
    </row>
    <row r="21" spans="1:8" ht="15.75" customHeight="1" x14ac:dyDescent="0.25">
      <c r="B21" s="16" t="s">
        <v>88</v>
      </c>
      <c r="C21" s="54">
        <v>0.1062386026628574</v>
      </c>
      <c r="D21" s="54">
        <v>0.1062386026628574</v>
      </c>
      <c r="E21" s="54">
        <v>0.1062386026628574</v>
      </c>
      <c r="F21" s="54">
        <v>0.1062386026628574</v>
      </c>
    </row>
    <row r="22" spans="1:8" ht="15.75" customHeight="1" x14ac:dyDescent="0.25">
      <c r="B22" s="16" t="s">
        <v>89</v>
      </c>
      <c r="C22" s="54">
        <v>0.3460782119468101</v>
      </c>
      <c r="D22" s="54">
        <v>0.3460782119468101</v>
      </c>
      <c r="E22" s="54">
        <v>0.3460782119468101</v>
      </c>
      <c r="F22" s="54">
        <v>0.3460782119468101</v>
      </c>
    </row>
    <row r="23" spans="1:8" ht="15.75" customHeight="1" x14ac:dyDescent="0.25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8.6099999999999996E-2</v>
      </c>
    </row>
    <row r="27" spans="1:8" ht="15.75" customHeight="1" x14ac:dyDescent="0.25">
      <c r="B27" s="16" t="s">
        <v>92</v>
      </c>
      <c r="C27" s="54">
        <v>8.5000000000000006E-3</v>
      </c>
    </row>
    <row r="28" spans="1:8" ht="15.75" customHeight="1" x14ac:dyDescent="0.25">
      <c r="B28" s="16" t="s">
        <v>93</v>
      </c>
      <c r="C28" s="54">
        <v>0.15529999999999999</v>
      </c>
    </row>
    <row r="29" spans="1:8" ht="15.75" customHeight="1" x14ac:dyDescent="0.25">
      <c r="B29" s="16" t="s">
        <v>94</v>
      </c>
      <c r="C29" s="54">
        <v>0.16739999999999999</v>
      </c>
    </row>
    <row r="30" spans="1:8" ht="15.75" customHeight="1" x14ac:dyDescent="0.25">
      <c r="B30" s="16" t="s">
        <v>95</v>
      </c>
      <c r="C30" s="54">
        <v>0.1041</v>
      </c>
    </row>
    <row r="31" spans="1:8" ht="15.75" customHeight="1" x14ac:dyDescent="0.25">
      <c r="B31" s="16" t="s">
        <v>96</v>
      </c>
      <c r="C31" s="54">
        <v>0.1085</v>
      </c>
    </row>
    <row r="32" spans="1:8" ht="15.75" customHeight="1" x14ac:dyDescent="0.25">
      <c r="B32" s="16" t="s">
        <v>97</v>
      </c>
      <c r="C32" s="54">
        <v>1.8700000000000001E-2</v>
      </c>
    </row>
    <row r="33" spans="2:3" ht="15.75" customHeight="1" x14ac:dyDescent="0.25">
      <c r="B33" s="16" t="s">
        <v>98</v>
      </c>
      <c r="C33" s="54">
        <v>8.43E-2</v>
      </c>
    </row>
    <row r="34" spans="2:3" ht="15.75" customHeight="1" x14ac:dyDescent="0.25">
      <c r="B34" s="16" t="s">
        <v>99</v>
      </c>
      <c r="C34" s="54">
        <v>0.2671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0.41094765067100503</v>
      </c>
      <c r="D2" s="55">
        <v>0.41094765067100503</v>
      </c>
      <c r="E2" s="55">
        <v>0.26380065083503701</v>
      </c>
      <c r="F2" s="55">
        <v>0.12793006002903001</v>
      </c>
      <c r="G2" s="55">
        <v>0.116280548274517</v>
      </c>
    </row>
    <row r="3" spans="1:15" ht="15.75" customHeight="1" x14ac:dyDescent="0.25">
      <c r="B3" s="7" t="s">
        <v>103</v>
      </c>
      <c r="C3" s="55">
        <v>0.336556166410446</v>
      </c>
      <c r="D3" s="55">
        <v>0.336556166410446</v>
      </c>
      <c r="E3" s="55">
        <v>0.33085969090461698</v>
      </c>
      <c r="F3" s="55">
        <v>0.28258216381072998</v>
      </c>
      <c r="G3" s="55">
        <v>0.25279575586318997</v>
      </c>
    </row>
    <row r="4" spans="1:15" ht="15.75" customHeight="1" x14ac:dyDescent="0.25">
      <c r="B4" s="7" t="s">
        <v>104</v>
      </c>
      <c r="C4" s="56">
        <v>0.18748641014099099</v>
      </c>
      <c r="D4" s="56">
        <v>0.18748641014099099</v>
      </c>
      <c r="E4" s="56">
        <v>0.27525392174720797</v>
      </c>
      <c r="F4" s="56">
        <v>0.35458013415336598</v>
      </c>
      <c r="G4" s="56">
        <v>0.32260391116142301</v>
      </c>
    </row>
    <row r="5" spans="1:15" ht="15.75" customHeight="1" x14ac:dyDescent="0.25">
      <c r="B5" s="7" t="s">
        <v>105</v>
      </c>
      <c r="C5" s="56">
        <v>6.5009772777557401E-2</v>
      </c>
      <c r="D5" s="56">
        <v>6.5009772777557401E-2</v>
      </c>
      <c r="E5" s="56">
        <v>0.13008573651313801</v>
      </c>
      <c r="F5" s="56">
        <v>0.234907656908035</v>
      </c>
      <c r="G5" s="56">
        <v>0.30831980705261203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0.841089308261871</v>
      </c>
      <c r="D8" s="55">
        <v>0.841089308261871</v>
      </c>
      <c r="E8" s="55">
        <v>0.65239715576171908</v>
      </c>
      <c r="F8" s="55">
        <v>0.67633098363876298</v>
      </c>
      <c r="G8" s="55">
        <v>0.79903429746627797</v>
      </c>
    </row>
    <row r="9" spans="1:15" ht="15.75" customHeight="1" x14ac:dyDescent="0.25">
      <c r="B9" s="7" t="s">
        <v>108</v>
      </c>
      <c r="C9" s="55">
        <v>0.118216335773468</v>
      </c>
      <c r="D9" s="55">
        <v>0.118216335773468</v>
      </c>
      <c r="E9" s="55">
        <v>0.246555060148239</v>
      </c>
      <c r="F9" s="55">
        <v>0.24352316558361001</v>
      </c>
      <c r="G9" s="55">
        <v>0.168487548828125</v>
      </c>
    </row>
    <row r="10" spans="1:15" ht="15.75" customHeight="1" x14ac:dyDescent="0.25">
      <c r="B10" s="7" t="s">
        <v>109</v>
      </c>
      <c r="C10" s="56">
        <v>3.1600162386894198E-2</v>
      </c>
      <c r="D10" s="56">
        <v>3.1600162386894198E-2</v>
      </c>
      <c r="E10" s="56">
        <v>8.0724135041236891E-2</v>
      </c>
      <c r="F10" s="56">
        <v>7.2385542094707503E-2</v>
      </c>
      <c r="G10" s="56">
        <v>2.5434736162424101E-2</v>
      </c>
    </row>
    <row r="11" spans="1:15" ht="15.75" customHeight="1" x14ac:dyDescent="0.25">
      <c r="B11" s="7" t="s">
        <v>110</v>
      </c>
      <c r="C11" s="56">
        <v>9.0941889211535003E-3</v>
      </c>
      <c r="D11" s="56">
        <v>9.0941889211535003E-3</v>
      </c>
      <c r="E11" s="56">
        <v>2.0323658362031E-2</v>
      </c>
      <c r="F11" s="56">
        <v>7.7603114768863002E-3</v>
      </c>
      <c r="G11" s="56">
        <v>7.0434012450277996E-3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0.85983660949999996</v>
      </c>
      <c r="D14" s="57">
        <v>0.842952287568</v>
      </c>
      <c r="E14" s="57">
        <v>0.842952287568</v>
      </c>
      <c r="F14" s="57">
        <v>0.53347847495900003</v>
      </c>
      <c r="G14" s="57">
        <v>0.53347847495900003</v>
      </c>
      <c r="H14" s="58">
        <v>0.68700000000000006</v>
      </c>
      <c r="I14" s="58">
        <v>0.42751145038167931</v>
      </c>
      <c r="J14" s="58">
        <v>0.46561832061068709</v>
      </c>
      <c r="K14" s="58">
        <v>0.47038167938931302</v>
      </c>
      <c r="L14" s="58">
        <v>0.243958262106</v>
      </c>
      <c r="M14" s="58">
        <v>0.173257599516</v>
      </c>
      <c r="N14" s="58">
        <v>0.19884318493350001</v>
      </c>
      <c r="O14" s="58">
        <v>0.24034210626749999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0.45745221565042343</v>
      </c>
      <c r="D15" s="55">
        <f t="shared" si="0"/>
        <v>0.44846938054871749</v>
      </c>
      <c r="E15" s="55">
        <f t="shared" si="0"/>
        <v>0.44846938054871749</v>
      </c>
      <c r="F15" s="55">
        <f t="shared" si="0"/>
        <v>0.28382242355755788</v>
      </c>
      <c r="G15" s="55">
        <f t="shared" si="0"/>
        <v>0.28382242355755788</v>
      </c>
      <c r="H15" s="55">
        <f t="shared" si="0"/>
        <v>0.36549929216736954</v>
      </c>
      <c r="I15" s="55">
        <f t="shared" si="0"/>
        <v>0.22744560772627265</v>
      </c>
      <c r="J15" s="55">
        <f t="shared" si="0"/>
        <v>0.24771931092192934</v>
      </c>
      <c r="K15" s="55">
        <f t="shared" si="0"/>
        <v>0.25025352382138638</v>
      </c>
      <c r="L15" s="55">
        <f t="shared" si="0"/>
        <v>0.12979122579057439</v>
      </c>
      <c r="M15" s="55">
        <f t="shared" si="0"/>
        <v>9.2176899542526322E-2</v>
      </c>
      <c r="N15" s="55">
        <f t="shared" si="0"/>
        <v>0.10578900050291064</v>
      </c>
      <c r="O15" s="55">
        <f t="shared" si="0"/>
        <v>0.12786735039124592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0.94560891389846802</v>
      </c>
      <c r="D2" s="56">
        <v>0.80849019999999994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7.6427930034697099E-3</v>
      </c>
      <c r="D3" s="56">
        <v>7.9234600000000002E-2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1.2001907452940899E-2</v>
      </c>
      <c r="D4" s="56">
        <v>8.9781980000000011E-2</v>
      </c>
      <c r="E4" s="56">
        <v>0.97984898090362504</v>
      </c>
      <c r="F4" s="56">
        <v>0.89437329769134488</v>
      </c>
      <c r="G4" s="56">
        <v>0</v>
      </c>
    </row>
    <row r="5" spans="1:7" x14ac:dyDescent="0.25">
      <c r="B5" s="98" t="s">
        <v>122</v>
      </c>
      <c r="C5" s="55">
        <v>3.4746385645121301E-2</v>
      </c>
      <c r="D5" s="55">
        <v>2.2493219999999901E-2</v>
      </c>
      <c r="E5" s="55">
        <v>2.0151019096374938E-2</v>
      </c>
      <c r="F5" s="55">
        <v>0.1056267023086551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2022-02-01T03:23:16Z</dcterms:modified>
</cp:coreProperties>
</file>