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G:\.shortcut-targets-by-id\0BzU7J_ZlwMKeWXBzZEFyaElkX28\Optima Nutrition\Development\LiST Optima bridge\App\en\"/>
    </mc:Choice>
  </mc:AlternateContent>
  <xr:revisionPtr revIDLastSave="0" documentId="8_{FA2D8B3F-C1AA-450A-8E5D-9B9131F0A0D3}" xr6:coauthVersionLast="47" xr6:coauthVersionMax="47" xr10:uidLastSave="{00000000-0000-0000-0000-000000000000}"/>
  <bookViews>
    <workbookView xWindow="36" yWindow="24" windowWidth="23004" windowHeight="12336" tabRatio="961" activeTab="1" xr2:uid="{00000000-000D-0000-FFFF-FFFF00000000}"/>
  </bookViews>
  <sheets>
    <sheet name="Baseline year population inputs" sheetId="1" r:id="rId1"/>
    <sheet name="Demographic projections" sheetId="2" r:id="rId2"/>
    <sheet name="Causes of death" sheetId="3" r:id="rId3"/>
    <sheet name="Nutritional status distribution" sheetId="4" r:id="rId4"/>
    <sheet name="Breastfeeding distribution" sheetId="5" r:id="rId5"/>
    <sheet name="Time trends" sheetId="6" state="hidden" r:id="rId6"/>
    <sheet name="Economic loss" sheetId="7" r:id="rId7"/>
    <sheet name="IYCF packages" sheetId="8" r:id="rId8"/>
    <sheet name="Treatment of SAM" sheetId="9" r:id="rId9"/>
    <sheet name="Programs cost and coverage" sheetId="10" r:id="rId10"/>
    <sheet name="Program dependencies" sheetId="11" r:id="rId11"/>
    <sheet name="Reference programs" sheetId="12" state="hidden" r:id="rId12"/>
    <sheet name="Incidence of conditions" sheetId="13" state="hidden" r:id="rId13"/>
    <sheet name="Programs target population" sheetId="14" state="hidden" r:id="rId14"/>
    <sheet name="Cost curve options" sheetId="15" state="hidden" r:id="rId15"/>
    <sheet name="Programs family planning" sheetId="16" state="hidden" r:id="rId16"/>
    <sheet name="Programs impacted population" sheetId="17" state="hidden" r:id="rId17"/>
    <sheet name="Program risk areas" sheetId="18" state="hidden" r:id="rId18"/>
    <sheet name="Population risk areas" sheetId="19" state="hidden" r:id="rId19"/>
    <sheet name="IYCF odds ratios" sheetId="20" state="hidden" r:id="rId20"/>
    <sheet name="Birth outcome risks" sheetId="21" state="hidden" r:id="rId21"/>
    <sheet name="Relative risks" sheetId="22" state="hidden" r:id="rId22"/>
    <sheet name="Odds ratios" sheetId="23" state="hidden" r:id="rId23"/>
    <sheet name="Programs birth outcomes" sheetId="24" state="hidden" r:id="rId24"/>
    <sheet name="Programs anaemia" sheetId="25" state="hidden" r:id="rId25"/>
    <sheet name="Programs wasting" sheetId="26" state="hidden" r:id="rId26"/>
    <sheet name="Programs for children" sheetId="27" state="hidden" r:id="rId27"/>
    <sheet name="Programs for PW" sheetId="28" state="hidden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5" i="28" l="1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B1" i="10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A1" i="5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A1" i="4"/>
  <c r="C35" i="3"/>
  <c r="F23" i="3"/>
  <c r="E23" i="3"/>
  <c r="D23" i="3"/>
  <c r="C23" i="3"/>
  <c r="C11" i="3"/>
  <c r="A1" i="3"/>
  <c r="I40" i="2"/>
  <c r="H40" i="2"/>
  <c r="G40" i="2"/>
  <c r="H39" i="2"/>
  <c r="G39" i="2"/>
  <c r="I39" i="2" s="1"/>
  <c r="A39" i="2"/>
  <c r="I38" i="2"/>
  <c r="H38" i="2"/>
  <c r="G38" i="2"/>
  <c r="A37" i="2"/>
  <c r="A35" i="2"/>
  <c r="A34" i="2"/>
  <c r="A33" i="2"/>
  <c r="A32" i="2"/>
  <c r="A31" i="2"/>
  <c r="A29" i="2"/>
  <c r="A27" i="2"/>
  <c r="A26" i="2"/>
  <c r="A25" i="2"/>
  <c r="A24" i="2"/>
  <c r="A23" i="2"/>
  <c r="A21" i="2"/>
  <c r="A19" i="2"/>
  <c r="A18" i="2"/>
  <c r="A17" i="2"/>
  <c r="A16" i="2"/>
  <c r="A15" i="2"/>
  <c r="A13" i="2"/>
  <c r="H11" i="2"/>
  <c r="G11" i="2"/>
  <c r="I11" i="2" s="1"/>
  <c r="I10" i="2"/>
  <c r="H10" i="2"/>
  <c r="G10" i="2"/>
  <c r="H9" i="2"/>
  <c r="G9" i="2"/>
  <c r="I9" i="2" s="1"/>
  <c r="I8" i="2"/>
  <c r="H8" i="2"/>
  <c r="G8" i="2"/>
  <c r="H7" i="2"/>
  <c r="G7" i="2"/>
  <c r="I7" i="2" s="1"/>
  <c r="I6" i="2"/>
  <c r="H6" i="2"/>
  <c r="G6" i="2"/>
  <c r="H5" i="2"/>
  <c r="G5" i="2"/>
  <c r="I5" i="2" s="1"/>
  <c r="I4" i="2"/>
  <c r="H4" i="2"/>
  <c r="G4" i="2"/>
  <c r="H3" i="2"/>
  <c r="G3" i="2"/>
  <c r="I3" i="2" s="1"/>
  <c r="A3" i="2"/>
  <c r="I2" i="2"/>
  <c r="H2" i="2"/>
  <c r="G2" i="2"/>
  <c r="A2" i="2"/>
  <c r="A40" i="2" s="1"/>
  <c r="C33" i="1"/>
  <c r="C20" i="1"/>
  <c r="A4" i="2" l="1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14" i="2"/>
  <c r="A22" i="2"/>
  <c r="A30" i="2"/>
  <c r="A38" i="2"/>
  <c r="D58" i="2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<sst xmlns="http://schemas.openxmlformats.org/spreadsheetml/2006/main" count="2092" uniqueCount="341">
  <si>
    <t>Baseline year data</t>
  </si>
  <si>
    <t>Field</t>
  </si>
  <si>
    <t>Data</t>
  </si>
  <si>
    <t>Projection years</t>
  </si>
  <si>
    <t>Baseline year (projection start year)</t>
  </si>
  <si>
    <t>End year</t>
  </si>
  <si>
    <t>Population data</t>
  </si>
  <si>
    <t>Children under 5 population</t>
  </si>
  <si>
    <t>Percentage of population food insecure (default poor)</t>
  </si>
  <si>
    <t>Percentage of population at risk of malaria</t>
  </si>
  <si>
    <t>School attendance (percentage of 15-19 year women)</t>
  </si>
  <si>
    <t>Percentage of pregnant women attending health facility</t>
  </si>
  <si>
    <t>Percentage of children attending health facility</t>
  </si>
  <si>
    <t>Unmet need for family planning</t>
  </si>
  <si>
    <t>Food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</si>
  <si>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</si>
  <si>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</si>
  <si>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</si>
  <si>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</si>
  <si>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</si>
  <si>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</si>
  <si>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</si>
  <si>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</si>
  <si>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</si>
  <si>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</si>
  <si>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Birth spacing</t>
  </si>
  <si>
    <t>First birth</t>
  </si>
  <si>
    <t>less than 18 months</t>
  </si>
  <si>
    <t>18-23 months</t>
  </si>
  <si>
    <t>24 months or greater</t>
  </si>
  <si>
    <t>Total (must be 100%)</t>
  </si>
  <si>
    <t>Baseline year mortality and risk factors</t>
  </si>
  <si>
    <t>Mortality</t>
  </si>
  <si>
    <t>Neonatal mortality (per 1,000 live births)</t>
  </si>
  <si>
    <t>Infant mortality (per 1,000 live births)</t>
  </si>
  <si>
    <t>Under 5 mortality (per 1,000 live births)</t>
  </si>
  <si>
    <t>Maternal mortality (per 1,000 live births)</t>
  </si>
  <si>
    <t>Fraction of pregnancies ending in spontaneous abortion</t>
  </si>
  <si>
    <t>Stillbirths (per 1,000 total births)</t>
  </si>
  <si>
    <t>Birth outcome distribution</t>
  </si>
  <si>
    <t>Pre-term SGA</t>
  </si>
  <si>
    <t>Pre-term AGA</t>
  </si>
  <si>
    <t>Term SGA</t>
  </si>
  <si>
    <t>Term AGA</t>
  </si>
  <si>
    <t>Diarrhoea incidence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</si>
  <si>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</si>
  <si>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</si>
  <si>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</si>
  <si>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</si>
  <si>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</si>
  <si>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Other risks</t>
  </si>
  <si>
    <t>Percentage of diarrhea that is severe</t>
  </si>
  <si>
    <t>Percentage of anaemia that is iron deficient</t>
  </si>
  <si>
    <t>Prevalence of pre-eclampsia</t>
  </si>
  <si>
    <t>Prevalence of eclampsia</t>
  </si>
  <si>
    <t>Low birth weight</t>
  </si>
  <si>
    <t>year</t>
  </si>
  <si>
    <t>Number of births</t>
  </si>
  <si>
    <t>WRA: 15-19 years</t>
  </si>
  <si>
    <t>WRA: 20-29 years</t>
  </si>
  <si>
    <t>WRA: 30-39 years</t>
  </si>
  <si>
    <t>WRA: 40-49 years</t>
  </si>
  <si>
    <t>Total WRA</t>
  </si>
  <si>
    <t>Estimated pregnant women</t>
  </si>
  <si>
    <t>non-pregnant WRA</t>
  </si>
  <si>
    <t>Neonatal</t>
  </si>
  <si>
    <t>Causes</t>
  </si>
  <si>
    <t>&lt;1 month</t>
  </si>
  <si>
    <t>Neonatal diarrhoea</t>
  </si>
  <si>
    <t>Neonatal sepsis</t>
  </si>
  <si>
    <t>Neonatal pneumonia</t>
  </si>
  <si>
    <t>Neonatal asphyxia</t>
  </si>
  <si>
    <t>Neonatal prematurity</t>
  </si>
  <si>
    <t>Neonatal tetanus</t>
  </si>
  <si>
    <t>Neonatal congenital anomalies</t>
  </si>
  <si>
    <t>Neonatal other</t>
  </si>
  <si>
    <t>Children</t>
  </si>
  <si>
    <t>1-5 months</t>
  </si>
  <si>
    <t>6-11 months</t>
  </si>
  <si>
    <t>12-23 months</t>
  </si>
  <si>
    <t>24-59 months</t>
  </si>
  <si>
    <t>Diarrhoea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</si>
  <si>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</si>
  <si>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</si>
  <si>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</si>
  <si>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</si>
  <si>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</si>
  <si>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</si>
  <si>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</si>
  <si>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</si>
  <si>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Pregnant women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</si>
  <si>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</si>
  <si>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</si>
  <si>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</si>
  <si>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</si>
  <si>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</si>
  <si>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</si>
  <si>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</si>
  <si>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</si>
  <si>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</si>
  <si>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Status</t>
  </si>
  <si>
    <t>Stunting (height-for-age)</t>
  </si>
  <si>
    <t>Normal (HAZ-score &gt; -1)</t>
  </si>
  <si>
    <t>Mild (HAZ-score between -2 and -1)</t>
  </si>
  <si>
    <t>Moderate (HAZ-score between -3 and -2)</t>
  </si>
  <si>
    <t>High (HAZ-score &lt; -3)</t>
  </si>
  <si>
    <t>Wasting (weight-for-height)</t>
  </si>
  <si>
    <t>Normal (WHZ-score &gt; -1)</t>
  </si>
  <si>
    <t>Mild (WHZ-score between -2 and -1)</t>
  </si>
  <si>
    <t>MAM (WHZ-score between -3 and -2)</t>
  </si>
  <si>
    <t>SAM (WHZ-score &lt; -3)</t>
  </si>
  <si>
    <t>Anaemia</t>
  </si>
  <si>
    <t>PW: 15-19 years</t>
  </si>
  <si>
    <t>PW: 20-29 years</t>
  </si>
  <si>
    <t>PW: 30-39 years</t>
  </si>
  <si>
    <t>PW: 40-49 years</t>
  </si>
  <si>
    <t>Prevalence of anaemia</t>
  </si>
  <si>
    <t>Prevalence of iron deficiency anaemia</t>
  </si>
  <si>
    <t>Breastfeeding</t>
  </si>
  <si>
    <t>Exclusive</t>
  </si>
  <si>
    <t>Predominant</t>
  </si>
  <si>
    <t>Partial</t>
  </si>
  <si>
    <t>None</t>
  </si>
  <si>
    <t>Risk</t>
  </si>
  <si>
    <t>Population</t>
  </si>
  <si>
    <t>Stunting prevalence (%)</t>
  </si>
  <si>
    <t>Children 0-59 months</t>
  </si>
  <si>
    <t>Wasting prevalence (%)</t>
  </si>
  <si>
    <t>Anaemia prevalence (%)</t>
  </si>
  <si>
    <t>Women of reproductive age</t>
  </si>
  <si>
    <t>Prevalence of age-appropriate breastfeeding</t>
  </si>
  <si>
    <t>Children 0-5 months</t>
  </si>
  <si>
    <t>Children 6-23 months</t>
  </si>
  <si>
    <t>Under five (deaths per 1,000 births)</t>
  </si>
  <si>
    <t>Maternal (deaths per 1,000 births)</t>
  </si>
  <si>
    <t>Type</t>
  </si>
  <si>
    <t>Cost</t>
  </si>
  <si>
    <t>Child wasting episode</t>
  </si>
  <si>
    <t>Child turning age 5 stunted (over lifetime)</t>
  </si>
  <si>
    <t>Child death</t>
  </si>
  <si>
    <t>Maternal death</t>
  </si>
  <si>
    <t>Anaemic child (per year)</t>
  </si>
  <si>
    <t>Anaemic pregnant woman (per pregnancy)</t>
  </si>
  <si>
    <t>IYCF package</t>
  </si>
  <si>
    <t>Target population</t>
  </si>
  <si>
    <t>Health facility</t>
  </si>
  <si>
    <t>Community</t>
  </si>
  <si>
    <t>Mass media</t>
  </si>
  <si>
    <t>IYCF 1</t>
  </si>
  <si>
    <t>x</t>
  </si>
  <si>
    <t>All</t>
  </si>
  <si>
    <t>IYCF 2</t>
  </si>
  <si>
    <t>IYCF 3</t>
  </si>
  <si>
    <t>Default</t>
  </si>
  <si>
    <t>Extension</t>
  </si>
  <si>
    <t>Add extension</t>
  </si>
  <si>
    <t>Program</t>
  </si>
  <si>
    <t>Treatment of SAM</t>
  </si>
  <si>
    <t>Management of MAM</t>
  </si>
  <si>
    <t>Delivery mode</t>
  </si>
  <si>
    <t>Community-based</t>
  </si>
  <si>
    <t>Saturation coverage of target population</t>
  </si>
  <si>
    <t>Unit cost (US$)</t>
  </si>
  <si>
    <t>Cost-coverage relationship</t>
  </si>
  <si>
    <t>Max-increase per annum</t>
  </si>
  <si>
    <t>Max-decrease per annum</t>
  </si>
  <si>
    <t>Balanced energy-protein supplementation</t>
  </si>
  <si>
    <t>Linear (constant marginal cost) [default]</t>
  </si>
  <si>
    <t>Calcium supplementation</t>
  </si>
  <si>
    <t>Cash transfers</t>
  </si>
  <si>
    <t>Delayed cord clamping</t>
  </si>
  <si>
    <t>Family planning</t>
  </si>
  <si>
    <t>IFA fortification of maize</t>
  </si>
  <si>
    <t>IFA fortification of rice</t>
  </si>
  <si>
    <t>IFA fortification of wheat flour</t>
  </si>
  <si>
    <t>IFAS (community)</t>
  </si>
  <si>
    <t>IFAS (health facility)</t>
  </si>
  <si>
    <t>IFAS (retailer)</t>
  </si>
  <si>
    <t>IFAS (school)</t>
  </si>
  <si>
    <t>IFAS for pregnant women (community)</t>
  </si>
  <si>
    <t>IFAS for pregnant women (health facility)</t>
  </si>
  <si>
    <t>IPTp</t>
  </si>
  <si>
    <t>Iron and iodine fortification of salt</t>
  </si>
  <si>
    <t>Kangaroo mother care</t>
  </si>
  <si>
    <t>Lipid-based nutrition supplements</t>
  </si>
  <si>
    <t>Long-lasting insecticide-treated bednets</t>
  </si>
  <si>
    <t>Mg for eclampsia</t>
  </si>
  <si>
    <t>Mg for pre-eclampsia</t>
  </si>
  <si>
    <t>Micronutrient powders</t>
  </si>
  <si>
    <t>Multiple micronutrient supplementation</t>
  </si>
  <si>
    <t>Oral rehydration salts</t>
  </si>
  <si>
    <t>Public provision of complementary foods</t>
  </si>
  <si>
    <t>Small quantity lipid-based nutrition supplements</t>
  </si>
  <si>
    <t>Vitamin A supplementation</t>
  </si>
  <si>
    <t>WASH: Handwashing</t>
  </si>
  <si>
    <t>WASH: Hygenic disposal</t>
  </si>
  <si>
    <t>WASH: Improved sanitation</t>
  </si>
  <si>
    <t>WASH: Improved water source</t>
  </si>
  <si>
    <t>WASH: Piped water</t>
  </si>
  <si>
    <t>Zinc for treatment + ORS</t>
  </si>
  <si>
    <t>Zinc supplementation</t>
  </si>
  <si>
    <t>Exclusion dependency</t>
  </si>
  <si>
    <t>Threshold dependency</t>
  </si>
  <si>
    <t>Condition</t>
  </si>
  <si>
    <t>MAM</t>
  </si>
  <si>
    <t>SAM</t>
  </si>
  <si>
    <t>Broad population group</t>
  </si>
  <si>
    <t>Non-pregnant WRA</t>
  </si>
  <si>
    <t>General population</t>
  </si>
  <si>
    <t>Curved with increasing marginal cost</t>
  </si>
  <si>
    <t>Curved with decreasing marginal cost</t>
  </si>
  <si>
    <t>S-shaped (decreasing then increasing marginal cost)</t>
  </si>
  <si>
    <t>Method</t>
  </si>
  <si>
    <t>Effectiveness</t>
  </si>
  <si>
    <t>Distribution</t>
  </si>
  <si>
    <t>Proportional Cost</t>
  </si>
  <si>
    <t>Condom</t>
  </si>
  <si>
    <t>Male sterilization</t>
  </si>
  <si>
    <t>Female sterilization</t>
  </si>
  <si>
    <t>Injectable</t>
  </si>
  <si>
    <t>Implant</t>
  </si>
  <si>
    <t>Pill</t>
  </si>
  <si>
    <t>Withdrawal</t>
  </si>
  <si>
    <t>Fertility awareness</t>
  </si>
  <si>
    <t>IUD</t>
  </si>
  <si>
    <t>Stunting</t>
  </si>
  <si>
    <t>Wasting prevention</t>
  </si>
  <si>
    <t>Wasting treatment</t>
  </si>
  <si>
    <t>Birth outcomes</t>
  </si>
  <si>
    <t>Birth number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</si>
  <si>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</si>
  <si>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</si>
  <si>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</si>
  <si>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</si>
  <si>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</si>
  <si>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Lower bounds</t>
  </si>
  <si>
    <t>Odds ratio for correct breastfeeding - lower</t>
  </si>
  <si>
    <t>Odds ratio for stunting - lower</t>
  </si>
  <si>
    <t>Odds ratio for correct complementary feeding - lower</t>
  </si>
  <si>
    <t>Upper bounds</t>
  </si>
  <si>
    <t>Odds ratio for correct breastfeeding - upper</t>
  </si>
  <si>
    <t>Odds ratio for stunting - upper</t>
  </si>
  <si>
    <t>Odds ratio for correct complementary feeding - upper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</si>
  <si>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</si>
  <si>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</si>
  <si>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</si>
  <si>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</si>
  <si>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</si>
  <si>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</si>
  <si>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Relative risks of neonatal causes of death</t>
  </si>
  <si>
    <t>Relative risk by birth spacing - lower</t>
  </si>
  <si>
    <t>Odds ratios for women with maternal anaemia - lower</t>
  </si>
  <si>
    <t>Odds ratios for conditions - lower</t>
  </si>
  <si>
    <t>Stunting (HAZ-score &lt; -2)-l</t>
  </si>
  <si>
    <t>MAM (WHZ-score between -3 and -2)-l</t>
  </si>
  <si>
    <t>SAM (WHZ-score &lt; -3)-l</t>
  </si>
  <si>
    <t>Relative risks of neonatal causes of death - lower</t>
  </si>
  <si>
    <t>Relative risk by birth spacing - upper</t>
  </si>
  <si>
    <t>Odds ratios for women with maternal anaemia - upper</t>
  </si>
  <si>
    <t>Odds ratios for conditions - upper</t>
  </si>
  <si>
    <t>Stunting (HAZ-score &lt; -2)-u</t>
  </si>
  <si>
    <t>MAM (WHZ-score between -3 and -2)-u</t>
  </si>
  <si>
    <t>SAM (WHZ-score &lt; -3)-u</t>
  </si>
  <si>
    <t>Relative risks of neonatal causes of death - upper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</si>
  <si>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</si>
  <si>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</si>
  <si>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</si>
  <si>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</si>
  <si>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</si>
  <si>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</si>
  <si>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</si>
  <si>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</si>
  <si>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</si>
  <si>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</si>
  <si>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</si>
  <si>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</si>
  <si>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</si>
  <si>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</si>
  <si>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</si>
  <si>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</si>
  <si>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</si>
  <si>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</si>
  <si>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</si>
  <si>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</si>
  <si>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</si>
  <si>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</si>
  <si>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</si>
  <si>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</si>
  <si>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</si>
  <si>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</si>
  <si>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</si>
  <si>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</si>
  <si>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Given previous stunting (HAZ &lt; -2 in previous age band) - lower</t>
  </si>
  <si>
    <t>Diarrhoea (per additional episode) - lower</t>
  </si>
  <si>
    <t>By program - lower</t>
  </si>
  <si>
    <t>Public provision of complementary foods - lower</t>
  </si>
  <si>
    <t>Lipid-based nutrition supplements - lower</t>
  </si>
  <si>
    <t>Small quantity lipid-based nutrition supplements - lower</t>
  </si>
  <si>
    <t>Zinc supplementation - lower</t>
  </si>
  <si>
    <t>Odds ratios for correct breastfeeding by program - lower</t>
  </si>
  <si>
    <t>Kangaroo mother care - lower</t>
  </si>
  <si>
    <t>For SAM per additional episode of diarrhoea - lower</t>
  </si>
  <si>
    <t>For MAM per additional episode of diarrhoea - lower</t>
  </si>
  <si>
    <t>For anaemia per additional episode of severe diarrhoea - lower</t>
  </si>
  <si>
    <t>Odds ratios for optimal birth spacing by program - lower</t>
  </si>
  <si>
    <t>Family planning - lower</t>
  </si>
  <si>
    <t>Given previous stunting (HAZ &lt; -2 in previous age band) - upper</t>
  </si>
  <si>
    <t>Diarrhoea (per additional episode) - upper</t>
  </si>
  <si>
    <t>By program - upper</t>
  </si>
  <si>
    <t>Public provision of complementary foods - upper</t>
  </si>
  <si>
    <t>Lipid-based nutrition supplements - upper</t>
  </si>
  <si>
    <t>Small quantity lipid-based nutrition supplements - upper</t>
  </si>
  <si>
    <t>Zinc supplementation - upper</t>
  </si>
  <si>
    <t>Odds ratios for correct breastfeeding by program - upper</t>
  </si>
  <si>
    <t>Kangaroo mother care - upper</t>
  </si>
  <si>
    <t>For SAM per additional episode of diarrhoea - upper</t>
  </si>
  <si>
    <t>For MAM per additional episode of diarrhoea - upper</t>
  </si>
  <si>
    <t>For anaemia per additional episode of severe diarrhoea - upper</t>
  </si>
  <si>
    <t>Odds ratios for optimal birth spacing by program - upper</t>
  </si>
  <si>
    <t>Family planning - upper</t>
  </si>
  <si>
    <t>effectiveness</t>
  </si>
  <si>
    <t>affected fraction</t>
  </si>
  <si>
    <t>Relative risks of anaemia when receiving intervention</t>
  </si>
  <si>
    <t>Odds ratios of being anaemic when covered by intervention</t>
  </si>
  <si>
    <t>Relative risks of anaemia when receiving intervention - lower</t>
  </si>
  <si>
    <t>Odds ratios of being anaemic when covered by intervention - lower</t>
  </si>
  <si>
    <t>Relative risks of anaemia when receiving intervention - upper</t>
  </si>
  <si>
    <t>Odds ratios of being anaemic when covered by intervention - upper</t>
  </si>
  <si>
    <t>Odds ratio of SAM when covered by program</t>
  </si>
  <si>
    <t>Odds ratio of MAM when covered by program</t>
  </si>
  <si>
    <t>Lower bound</t>
  </si>
  <si>
    <t>Odds ratio of SAM when covered by program - lower</t>
  </si>
  <si>
    <t>Odds ratio of MAM when covered by program - lower</t>
  </si>
  <si>
    <t>Upper bound</t>
  </si>
  <si>
    <t>Odds ratio of SAM when covered by program - upper</t>
  </si>
  <si>
    <t>Odds ratio of MAM when covered by program - upper</t>
  </si>
  <si>
    <t>Targetted condition</t>
  </si>
  <si>
    <t>Outcome</t>
  </si>
  <si>
    <t>Affected fraction</t>
  </si>
  <si>
    <t>Effectiveness mortality</t>
  </si>
  <si>
    <t>Effectiveness incidence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</si>
</sst>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zoomScaleNormal="100" workbookViewId="0">
      <selection activeCell="E11" sqref="E11"/>
    </sheetView>
  </sheetViews>
  <sheetFormatPr defaultColWidth="14.44140625" defaultRowHeight="15.75" customHeight="1" x14ac:dyDescent="0.25"/>
  <cols>
    <col min="1" max="1" width="27.6640625" style="113" customWidth="1"/>
    <col min="2" max="2" width="38.6640625" style="28" customWidth="1"/>
    <col min="3" max="3" width="14.44140625" style="113" customWidth="1"/>
    <col min="4" max="16384" width="14.44140625" style="113"/>
  </cols>
  <sheetData>
    <row r="1" spans="1:3" ht="15.9" customHeight="1" x14ac:dyDescent="0.25">
      <c r="A1" s="1" t="s">
        <v>0</v>
      </c>
      <c r="B1" s="27" t="s">
        <v>1</v>
      </c>
      <c r="C1" s="27" t="s">
        <v>2</v>
      </c>
    </row>
    <row r="2" spans="1:3" ht="15.9" customHeight="1" x14ac:dyDescent="0.25">
      <c r="A2" s="113" t="s">
        <v>3</v>
      </c>
      <c r="B2" s="27"/>
      <c r="C2" s="27"/>
    </row>
    <row r="3" spans="1:3" ht="15.9" customHeight="1" x14ac:dyDescent="0.25">
      <c r="A3" s="1"/>
      <c r="B3" s="7" t="s">
        <v>4</v>
      </c>
      <c r="C3" s="43">
        <v>2021</v>
      </c>
    </row>
    <row r="4" spans="1:3" ht="15.9" customHeight="1" x14ac:dyDescent="0.25">
      <c r="A4" s="1"/>
      <c r="B4" s="7" t="s">
        <v>5</v>
      </c>
      <c r="C4" s="44">
        <v>2030</v>
      </c>
    </row>
    <row r="5" spans="1:3" ht="15.9" customHeight="1" x14ac:dyDescent="0.25">
      <c r="A5" s="1"/>
      <c r="B5" s="27"/>
      <c r="C5" s="27"/>
    </row>
    <row r="6" spans="1:3" ht="15" customHeight="1" x14ac:dyDescent="0.25">
      <c r="A6" s="113" t="s">
        <v>6</v>
      </c>
    </row>
    <row r="7" spans="1:3" ht="15" customHeight="1" x14ac:dyDescent="0.25">
      <c r="B7" s="28" t="s">
        <v>7</v>
      </c>
      <c r="C7" s="45">
        <v>1842270.890625</v>
      </c>
    </row>
    <row r="8" spans="1:3" ht="15" customHeight="1" x14ac:dyDescent="0.25">
      <c r="B8" s="7" t="s">
        <v>8</v>
      </c>
      <c r="C8" s="46">
        <v>0.17699999999999999</v>
      </c>
    </row>
    <row r="9" spans="1:3" ht="15" customHeight="1" x14ac:dyDescent="0.25">
      <c r="B9" s="7" t="s">
        <v>9</v>
      </c>
      <c r="C9" s="47">
        <v>0.17799999999999999</v>
      </c>
    </row>
    <row r="10" spans="1:3" ht="15" customHeight="1" x14ac:dyDescent="0.25">
      <c r="B10" s="7" t="s">
        <v>10</v>
      </c>
      <c r="C10" s="47">
        <v>0.81408699039999999</v>
      </c>
    </row>
    <row r="11" spans="1:3" ht="15" customHeight="1" x14ac:dyDescent="0.25">
      <c r="B11" s="7" t="s">
        <v>11</v>
      </c>
      <c r="C11" s="46">
        <v>0.75599999999999989</v>
      </c>
    </row>
    <row r="12" spans="1:3" ht="15" customHeight="1" x14ac:dyDescent="0.25">
      <c r="B12" s="7" t="s">
        <v>12</v>
      </c>
      <c r="C12" s="46">
        <v>0.68799999999999994</v>
      </c>
    </row>
    <row r="13" spans="1:3" ht="15" customHeight="1" x14ac:dyDescent="0.25">
      <c r="B13" s="7" t="s">
        <v>13</v>
      </c>
      <c r="C13" s="46">
        <v>0.436</v>
      </c>
    </row>
    <row r="14" spans="1:3" ht="15" customHeight="1" x14ac:dyDescent="0.25">
      <c r="B14" s="113"/>
    </row>
    <row r="15" spans="1:3" ht="15" customHeight="1" x14ac:dyDescent="0.25">
      <c r="A15" s="113" t="s">
        <v>14</v>
      </c>
      <c r="B15" s="11"/>
      <c r="C15" s="4"/>
    </row>
    <row r="16" spans="1:3" ht="15" customHeight="1" x14ac:dyDescent="0.25">
      <c r="B16" s="7" t="s">
        <v>15</v>
      </c>
      <c r="C16" s="47">
        <v>0.1</v>
      </c>
    </row>
    <row r="17" spans="1:3" ht="15" customHeight="1" x14ac:dyDescent="0.25">
      <c r="B17" s="7" t="s">
        <v>16</v>
      </c>
      <c r="C17" s="47">
        <v>0.1</v>
      </c>
    </row>
    <row r="18" spans="1:3" ht="15" customHeight="1" x14ac:dyDescent="0.25">
      <c r="B18" s="7" t="s">
        <v>17</v>
      </c>
      <c r="C18" s="47">
        <v>0.1</v>
      </c>
    </row>
    <row r="19" spans="1:3" ht="15" customHeight="1" x14ac:dyDescent="0.25">
      <c r="B19" s="7" t="s">
        <v>18</v>
      </c>
      <c r="C19" s="47">
        <v>0.1</v>
      </c>
    </row>
    <row r="20" spans="1:3" ht="15" customHeight="1" x14ac:dyDescent="0.25">
      <c r="B20" s="7" t="s">
        <v>19</v>
      </c>
      <c r="C20" s="48">
        <f>1-frac_rice-frac_wheat-frac_maize</f>
        <v>0.70000000000000007</v>
      </c>
    </row>
    <row r="21" spans="1:3" ht="15" customHeight="1" x14ac:dyDescent="0.25">
      <c r="B21" s="113"/>
    </row>
    <row r="22" spans="1:3" ht="15" customHeight="1" x14ac:dyDescent="0.25">
      <c r="A22" s="113" t="s">
        <v>20</v>
      </c>
    </row>
    <row r="23" spans="1:3" ht="15" customHeight="1" x14ac:dyDescent="0.25">
      <c r="B23" s="12" t="s">
        <v>21</v>
      </c>
      <c r="C23" s="47">
        <v>0.1135</v>
      </c>
    </row>
    <row r="24" spans="1:3" ht="15" customHeight="1" x14ac:dyDescent="0.25">
      <c r="B24" s="12" t="s">
        <v>22</v>
      </c>
      <c r="C24" s="47">
        <v>0.59699999999999998</v>
      </c>
    </row>
    <row r="25" spans="1:3" ht="15" customHeight="1" x14ac:dyDescent="0.25">
      <c r="B25" s="12" t="s">
        <v>23</v>
      </c>
      <c r="C25" s="47">
        <v>0.25979999999999998</v>
      </c>
    </row>
    <row r="26" spans="1:3" ht="15" customHeight="1" x14ac:dyDescent="0.25">
      <c r="B26" s="12" t="s">
        <v>24</v>
      </c>
      <c r="C26" s="47">
        <v>2.9700000000000001E-2</v>
      </c>
    </row>
    <row r="27" spans="1:3" ht="15" customHeight="1" x14ac:dyDescent="0.25">
      <c r="B27" s="12"/>
      <c r="C27" s="12"/>
    </row>
    <row r="28" spans="1:3" ht="15" customHeight="1" x14ac:dyDescent="0.25">
      <c r="A28" s="113" t="s">
        <v>25</v>
      </c>
      <c r="B28" s="12"/>
      <c r="C28" s="12"/>
    </row>
    <row r="29" spans="1:3" ht="14.25" customHeight="1" x14ac:dyDescent="0.25">
      <c r="B29" s="22" t="s">
        <v>26</v>
      </c>
      <c r="C29" s="49">
        <v>0.34200000000000003</v>
      </c>
    </row>
    <row r="30" spans="1:3" ht="14.25" customHeight="1" x14ac:dyDescent="0.25">
      <c r="B30" s="22" t="s">
        <v>27</v>
      </c>
      <c r="C30" s="49">
        <v>3.7999999999999999E-2</v>
      </c>
    </row>
    <row r="31" spans="1:3" ht="14.25" customHeight="1" x14ac:dyDescent="0.25">
      <c r="B31" s="22" t="s">
        <v>28</v>
      </c>
      <c r="C31" s="49">
        <v>8.6999999999999994E-2</v>
      </c>
    </row>
    <row r="32" spans="1:3" ht="14.25" customHeight="1" x14ac:dyDescent="0.25">
      <c r="B32" s="22" t="s">
        <v>29</v>
      </c>
      <c r="C32" s="49">
        <v>0.53299999998509884</v>
      </c>
    </row>
    <row r="33" spans="1:5" ht="13.2" customHeight="1" x14ac:dyDescent="0.25">
      <c r="B33" s="24" t="s">
        <v>30</v>
      </c>
      <c r="C33" s="50">
        <f>SUM(C29:C32)</f>
        <v>0.99999999998509881</v>
      </c>
    </row>
    <row r="34" spans="1:5" ht="15" customHeight="1" x14ac:dyDescent="0.25"/>
    <row r="35" spans="1:5" ht="15" customHeight="1" x14ac:dyDescent="0.25">
      <c r="A35" s="39" t="s">
        <v>31</v>
      </c>
    </row>
    <row r="36" spans="1:5" ht="15" customHeight="1" x14ac:dyDescent="0.25">
      <c r="A36" s="113" t="s">
        <v>32</v>
      </c>
      <c r="B36" s="7"/>
    </row>
    <row r="37" spans="1:5" ht="15" customHeight="1" x14ac:dyDescent="0.25">
      <c r="B37" s="28" t="s">
        <v>33</v>
      </c>
      <c r="C37" s="117">
        <v>14.490743071716301</v>
      </c>
    </row>
    <row r="38" spans="1:5" ht="15" customHeight="1" x14ac:dyDescent="0.25">
      <c r="B38" s="28" t="s">
        <v>34</v>
      </c>
      <c r="C38" s="117">
        <v>22.8336007086824</v>
      </c>
      <c r="D38" s="9"/>
      <c r="E38" s="10"/>
    </row>
    <row r="39" spans="1:5" ht="15" customHeight="1" x14ac:dyDescent="0.25">
      <c r="B39" s="28" t="s">
        <v>35</v>
      </c>
      <c r="C39" s="117">
        <v>26.590383208930799</v>
      </c>
      <c r="D39" s="9"/>
      <c r="E39" s="9"/>
    </row>
    <row r="40" spans="1:5" ht="15" customHeight="1" x14ac:dyDescent="0.25">
      <c r="B40" s="28" t="s">
        <v>36</v>
      </c>
      <c r="C40" s="117">
        <v>160</v>
      </c>
    </row>
    <row r="41" spans="1:5" ht="15" customHeight="1" x14ac:dyDescent="0.25">
      <c r="B41" s="28" t="s">
        <v>37</v>
      </c>
      <c r="C41" s="118">
        <v>4.5999999999999999E-2</v>
      </c>
    </row>
    <row r="42" spans="1:5" ht="15" customHeight="1" x14ac:dyDescent="0.25">
      <c r="B42" s="28" t="s">
        <v>38</v>
      </c>
      <c r="C42" s="117">
        <v>12.448621490000001</v>
      </c>
    </row>
    <row r="43" spans="1:5" ht="15.75" customHeight="1" x14ac:dyDescent="0.25">
      <c r="D43" s="9"/>
    </row>
    <row r="44" spans="1:5" ht="15.75" customHeight="1" x14ac:dyDescent="0.25">
      <c r="A44" s="113" t="s">
        <v>39</v>
      </c>
      <c r="D44" s="9"/>
    </row>
    <row r="45" spans="1:5" ht="15.75" customHeight="1" x14ac:dyDescent="0.25">
      <c r="B45" s="28" t="s">
        <v>40</v>
      </c>
      <c r="C45" s="47">
        <v>2.3543399999999999E-2</v>
      </c>
      <c r="D45" s="9"/>
    </row>
    <row r="46" spans="1:5" ht="15.75" customHeight="1" x14ac:dyDescent="0.25">
      <c r="B46" s="28" t="s">
        <v>41</v>
      </c>
      <c r="C46" s="47">
        <v>8.1953099999999987E-2</v>
      </c>
      <c r="D46" s="9"/>
    </row>
    <row r="47" spans="1:5" ht="15.75" customHeight="1" x14ac:dyDescent="0.25">
      <c r="B47" s="28" t="s">
        <v>42</v>
      </c>
      <c r="C47" s="47">
        <v>0.1638376</v>
      </c>
      <c r="D47" s="9"/>
      <c r="E47" s="10"/>
    </row>
    <row r="48" spans="1:5" ht="15" customHeight="1" x14ac:dyDescent="0.25">
      <c r="B48" s="28" t="s">
        <v>43</v>
      </c>
      <c r="C48" s="48">
        <v>0.73066590000000009</v>
      </c>
      <c r="D48" s="9"/>
      <c r="E48" s="9"/>
    </row>
    <row r="49" spans="1:4" ht="15.75" customHeight="1" x14ac:dyDescent="0.25">
      <c r="D49" s="9"/>
    </row>
    <row r="50" spans="1:4" ht="15.75" customHeight="1" x14ac:dyDescent="0.25">
      <c r="A50" s="113" t="s">
        <v>44</v>
      </c>
      <c r="D50" s="9"/>
    </row>
    <row r="51" spans="1:4" ht="15.75" customHeight="1" x14ac:dyDescent="0.25">
      <c r="B51" s="28" t="s">
        <v>45</v>
      </c>
      <c r="C51" s="51">
        <v>2.2000000000000002</v>
      </c>
      <c r="D51" s="9"/>
    </row>
    <row r="52" spans="1:4" ht="15" customHeight="1" x14ac:dyDescent="0.25">
      <c r="B52" s="28" t="s">
        <v>46</v>
      </c>
      <c r="C52" s="51">
        <v>2.2000000000000002</v>
      </c>
    </row>
    <row r="53" spans="1:4" ht="15.75" customHeight="1" x14ac:dyDescent="0.25">
      <c r="B53" s="28" t="s">
        <v>47</v>
      </c>
      <c r="C53" s="51">
        <v>2.2000000000000002</v>
      </c>
    </row>
    <row r="54" spans="1:4" ht="15.75" customHeight="1" x14ac:dyDescent="0.25">
      <c r="B54" s="28" t="s">
        <v>48</v>
      </c>
      <c r="C54" s="51">
        <v>2.2000000000000002</v>
      </c>
    </row>
    <row r="55" spans="1:4" ht="15.75" customHeight="1" x14ac:dyDescent="0.25">
      <c r="B55" s="28" t="s">
        <v>49</v>
      </c>
      <c r="C55" s="51">
        <v>2.2000000000000002</v>
      </c>
    </row>
    <row r="57" spans="1:4" ht="15.75" customHeight="1" x14ac:dyDescent="0.25">
      <c r="A57" s="113" t="s">
        <v>50</v>
      </c>
    </row>
    <row r="58" spans="1:4" ht="15.75" customHeight="1" x14ac:dyDescent="0.25">
      <c r="B58" s="7" t="s">
        <v>51</v>
      </c>
      <c r="C58" s="46">
        <v>2.1459227467811159E-2</v>
      </c>
    </row>
    <row r="59" spans="1:4" ht="15.75" customHeight="1" x14ac:dyDescent="0.25">
      <c r="B59" s="28" t="s">
        <v>52</v>
      </c>
      <c r="C59" s="46">
        <v>0.50938677917516184</v>
      </c>
    </row>
    <row r="60" spans="1:4" ht="15.75" customHeight="1" x14ac:dyDescent="0.25">
      <c r="B60" s="28" t="s">
        <v>53</v>
      </c>
      <c r="C60" s="46">
        <v>4.5999999999999999E-2</v>
      </c>
    </row>
    <row r="61" spans="1:4" ht="15.75" customHeight="1" x14ac:dyDescent="0.25">
      <c r="B61" s="28" t="s">
        <v>54</v>
      </c>
      <c r="C61" s="46">
        <v>1.4E-2</v>
      </c>
    </row>
    <row r="62" spans="1:4" ht="15.75" customHeight="1" x14ac:dyDescent="0.25">
      <c r="B62" s="28" t="s">
        <v>55</v>
      </c>
      <c r="C62" s="119">
        <v>12.12224</v>
      </c>
    </row>
    <row r="63" spans="1:4" ht="15.75" customHeight="1" x14ac:dyDescent="0.25">
      <c r="A63" s="39"/>
    </row>
  </sheetData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4140625" defaultRowHeight="15.75" customHeight="1" x14ac:dyDescent="0.25"/>
  <cols>
    <col min="1" max="1" width="56" style="36" customWidth="1"/>
    <col min="2" max="2" width="20" style="81" customWidth="1"/>
    <col min="3" max="3" width="20.44140625" style="81" customWidth="1"/>
    <col min="4" max="4" width="20.109375" style="81" customWidth="1"/>
    <col min="5" max="5" width="36.33203125" style="81" bestFit="1" customWidth="1"/>
    <col min="6" max="6" width="23" style="81" bestFit="1" customWidth="1"/>
    <col min="7" max="7" width="22.6640625" style="81" bestFit="1" customWidth="1"/>
    <col min="8" max="8" width="14.44140625" style="81" customWidth="1"/>
    <col min="9" max="16384" width="14.44140625" style="81"/>
  </cols>
  <sheetData>
    <row r="1" spans="1:7" ht="26.4" customHeight="1" x14ac:dyDescent="0.25">
      <c r="A1" s="90" t="s">
        <v>156</v>
      </c>
      <c r="B1" s="42" t="str">
        <f>"Baseline ("&amp;start_year&amp;") coverage"</f>
        <v>Baseline (2021) coverage</v>
      </c>
      <c r="C1" s="42" t="s">
        <v>161</v>
      </c>
      <c r="D1" s="42" t="s">
        <v>162</v>
      </c>
      <c r="E1" s="42" t="s">
        <v>163</v>
      </c>
      <c r="F1" s="42" t="s">
        <v>164</v>
      </c>
      <c r="G1" s="42" t="s">
        <v>165</v>
      </c>
    </row>
    <row r="2" spans="1:7" ht="15.75" customHeight="1" x14ac:dyDescent="0.25">
      <c r="A2" s="36" t="s">
        <v>166</v>
      </c>
      <c r="B2" s="115">
        <v>0.18189922202611</v>
      </c>
      <c r="C2" s="115">
        <v>0.95</v>
      </c>
      <c r="D2" s="116">
        <v>39.696912528269593</v>
      </c>
      <c r="E2" s="60" t="s">
        <v>167</v>
      </c>
      <c r="F2" s="115">
        <v>1</v>
      </c>
      <c r="G2" s="115">
        <v>1</v>
      </c>
    </row>
    <row r="3" spans="1:7" ht="15.75" customHeight="1" x14ac:dyDescent="0.25">
      <c r="A3" s="36" t="s">
        <v>168</v>
      </c>
      <c r="B3" s="115">
        <v>0</v>
      </c>
      <c r="C3" s="115">
        <v>0.95</v>
      </c>
      <c r="D3" s="116">
        <v>42.56131478053868</v>
      </c>
      <c r="E3" s="60" t="s">
        <v>167</v>
      </c>
      <c r="F3" s="115">
        <v>1</v>
      </c>
      <c r="G3" s="115">
        <v>1</v>
      </c>
    </row>
    <row r="4" spans="1:7" ht="15.75" customHeight="1" x14ac:dyDescent="0.25">
      <c r="A4" s="36" t="s">
        <v>169</v>
      </c>
      <c r="B4" s="115">
        <v>0</v>
      </c>
      <c r="C4" s="115">
        <v>0.95</v>
      </c>
      <c r="D4" s="116">
        <v>126.9907238189386</v>
      </c>
      <c r="E4" s="60" t="s">
        <v>167</v>
      </c>
      <c r="F4" s="115">
        <v>1</v>
      </c>
      <c r="G4" s="115">
        <v>1</v>
      </c>
    </row>
    <row r="5" spans="1:7" ht="15.75" customHeight="1" x14ac:dyDescent="0.25">
      <c r="A5" s="36" t="s">
        <v>170</v>
      </c>
      <c r="B5" s="115">
        <v>0</v>
      </c>
      <c r="C5" s="115">
        <v>0.95</v>
      </c>
      <c r="D5" s="116">
        <v>0.60121428364803742</v>
      </c>
      <c r="E5" s="60" t="s">
        <v>167</v>
      </c>
      <c r="F5" s="115">
        <v>1</v>
      </c>
      <c r="G5" s="115">
        <v>1</v>
      </c>
    </row>
    <row r="6" spans="1:7" ht="15.75" customHeight="1" x14ac:dyDescent="0.25">
      <c r="A6" s="36" t="s">
        <v>171</v>
      </c>
      <c r="B6" s="115">
        <v>0</v>
      </c>
      <c r="C6" s="115">
        <v>0.95</v>
      </c>
      <c r="D6" s="116">
        <v>99.99</v>
      </c>
      <c r="E6" s="60" t="s">
        <v>167</v>
      </c>
      <c r="F6" s="115">
        <v>1</v>
      </c>
      <c r="G6" s="115">
        <v>1</v>
      </c>
    </row>
    <row r="7" spans="1:7" ht="15.75" customHeight="1" x14ac:dyDescent="0.25">
      <c r="A7" s="36" t="s">
        <v>172</v>
      </c>
      <c r="B7" s="115">
        <v>0</v>
      </c>
      <c r="C7" s="115">
        <v>0.95</v>
      </c>
      <c r="D7" s="116">
        <v>99.99</v>
      </c>
      <c r="E7" s="60" t="s">
        <v>167</v>
      </c>
      <c r="F7" s="115">
        <v>1</v>
      </c>
      <c r="G7" s="115">
        <v>1</v>
      </c>
    </row>
    <row r="8" spans="1:7" ht="15.75" customHeight="1" x14ac:dyDescent="0.25">
      <c r="A8" s="36" t="s">
        <v>173</v>
      </c>
      <c r="B8" s="115">
        <v>0</v>
      </c>
      <c r="C8" s="115">
        <v>0.95</v>
      </c>
      <c r="D8" s="116">
        <v>99.99</v>
      </c>
      <c r="E8" s="60" t="s">
        <v>167</v>
      </c>
      <c r="F8" s="115">
        <v>1</v>
      </c>
      <c r="G8" s="115">
        <v>1</v>
      </c>
    </row>
    <row r="9" spans="1:7" ht="15.75" customHeight="1" x14ac:dyDescent="0.25">
      <c r="A9" s="36" t="s">
        <v>174</v>
      </c>
      <c r="B9" s="115">
        <v>0</v>
      </c>
      <c r="C9" s="115">
        <v>0.95</v>
      </c>
      <c r="D9" s="116">
        <v>99.99</v>
      </c>
      <c r="E9" s="60" t="s">
        <v>167</v>
      </c>
      <c r="F9" s="115">
        <v>1</v>
      </c>
      <c r="G9" s="115">
        <v>1</v>
      </c>
    </row>
    <row r="10" spans="1:7" ht="15.75" customHeight="1" x14ac:dyDescent="0.25">
      <c r="A10" s="85" t="s">
        <v>175</v>
      </c>
      <c r="B10" s="115">
        <v>0</v>
      </c>
      <c r="C10" s="115">
        <v>0.95</v>
      </c>
      <c r="D10" s="116">
        <v>13.57902668055927</v>
      </c>
      <c r="E10" s="60" t="s">
        <v>167</v>
      </c>
      <c r="F10" s="115">
        <v>1</v>
      </c>
      <c r="G10" s="115">
        <v>1</v>
      </c>
    </row>
    <row r="11" spans="1:7" ht="15.75" customHeight="1" x14ac:dyDescent="0.25">
      <c r="A11" s="85" t="s">
        <v>176</v>
      </c>
      <c r="B11" s="115">
        <v>0</v>
      </c>
      <c r="C11" s="115">
        <v>0.95</v>
      </c>
      <c r="D11" s="116">
        <v>13.57902668055927</v>
      </c>
      <c r="E11" s="60" t="s">
        <v>167</v>
      </c>
      <c r="F11" s="115">
        <v>1</v>
      </c>
      <c r="G11" s="115">
        <v>1</v>
      </c>
    </row>
    <row r="12" spans="1:7" ht="15.75" customHeight="1" x14ac:dyDescent="0.25">
      <c r="A12" s="85" t="s">
        <v>177</v>
      </c>
      <c r="B12" s="115">
        <v>0</v>
      </c>
      <c r="C12" s="115">
        <v>0.95</v>
      </c>
      <c r="D12" s="116">
        <v>13.57902668055927</v>
      </c>
      <c r="E12" s="60" t="s">
        <v>167</v>
      </c>
      <c r="F12" s="115">
        <v>1</v>
      </c>
      <c r="G12" s="115">
        <v>1</v>
      </c>
    </row>
    <row r="13" spans="1:7" ht="15.75" customHeight="1" x14ac:dyDescent="0.25">
      <c r="A13" s="85" t="s">
        <v>178</v>
      </c>
      <c r="B13" s="115">
        <v>0</v>
      </c>
      <c r="C13" s="115">
        <v>0.95</v>
      </c>
      <c r="D13" s="116">
        <v>13.57902668055927</v>
      </c>
      <c r="E13" s="60" t="s">
        <v>167</v>
      </c>
      <c r="F13" s="115">
        <v>1</v>
      </c>
      <c r="G13" s="115">
        <v>1</v>
      </c>
    </row>
    <row r="14" spans="1:7" ht="15.75" customHeight="1" x14ac:dyDescent="0.25">
      <c r="A14" s="7" t="s">
        <v>179</v>
      </c>
      <c r="B14" s="115">
        <v>0</v>
      </c>
      <c r="C14" s="115">
        <v>0.95</v>
      </c>
      <c r="D14" s="116">
        <v>13.57902668055927</v>
      </c>
      <c r="E14" s="60" t="s">
        <v>167</v>
      </c>
      <c r="F14" s="115">
        <v>1</v>
      </c>
      <c r="G14" s="115">
        <v>1</v>
      </c>
    </row>
    <row r="15" spans="1:7" ht="15.75" customHeight="1" x14ac:dyDescent="0.25">
      <c r="A15" s="7" t="s">
        <v>180</v>
      </c>
      <c r="B15" s="115">
        <v>0</v>
      </c>
      <c r="C15" s="115">
        <v>0.95</v>
      </c>
      <c r="D15" s="116">
        <v>13.57902668055927</v>
      </c>
      <c r="E15" s="60" t="s">
        <v>167</v>
      </c>
      <c r="F15" s="115">
        <v>1</v>
      </c>
      <c r="G15" s="115">
        <v>1</v>
      </c>
    </row>
    <row r="16" spans="1:7" ht="15.75" customHeight="1" x14ac:dyDescent="0.25">
      <c r="A16" s="36" t="s">
        <v>181</v>
      </c>
      <c r="B16" s="115">
        <v>4.1250299999999997E-2</v>
      </c>
      <c r="C16" s="115">
        <v>0.95</v>
      </c>
      <c r="D16" s="116">
        <v>0.31826941840934792</v>
      </c>
      <c r="E16" s="60" t="s">
        <v>167</v>
      </c>
      <c r="F16" s="115">
        <v>1</v>
      </c>
      <c r="G16" s="115">
        <v>1</v>
      </c>
    </row>
    <row r="17" spans="1:7" ht="15.75" customHeight="1" x14ac:dyDescent="0.25">
      <c r="A17" s="36" t="s">
        <v>182</v>
      </c>
      <c r="B17" s="115">
        <v>0</v>
      </c>
      <c r="C17" s="115">
        <v>0.95</v>
      </c>
      <c r="D17" s="116">
        <v>0.1369044839662158</v>
      </c>
      <c r="E17" s="60" t="s">
        <v>167</v>
      </c>
      <c r="F17" s="115">
        <v>1</v>
      </c>
      <c r="G17" s="115">
        <v>1</v>
      </c>
    </row>
    <row r="18" spans="1:7" ht="15.9" customHeight="1" x14ac:dyDescent="0.25">
      <c r="A18" s="36" t="s">
        <v>148</v>
      </c>
      <c r="B18" s="115">
        <v>0.40625600000000001</v>
      </c>
      <c r="C18" s="115">
        <v>0.95</v>
      </c>
      <c r="D18" s="116">
        <v>3.014096374602512</v>
      </c>
      <c r="E18" s="60" t="s">
        <v>167</v>
      </c>
      <c r="F18" s="115">
        <v>1</v>
      </c>
      <c r="G18" s="115">
        <v>1</v>
      </c>
    </row>
    <row r="19" spans="1:7" ht="15.75" customHeight="1" x14ac:dyDescent="0.25">
      <c r="A19" s="36" t="s">
        <v>151</v>
      </c>
      <c r="B19" s="115">
        <v>0.40625600000000001</v>
      </c>
      <c r="C19" s="115">
        <v>0.95</v>
      </c>
      <c r="D19" s="116">
        <v>3.014096374602512</v>
      </c>
      <c r="E19" s="60" t="s">
        <v>167</v>
      </c>
      <c r="F19" s="115">
        <v>1</v>
      </c>
      <c r="G19" s="115">
        <v>1</v>
      </c>
    </row>
    <row r="20" spans="1:7" ht="15.75" customHeight="1" x14ac:dyDescent="0.25">
      <c r="A20" s="36" t="s">
        <v>152</v>
      </c>
      <c r="B20" s="115">
        <v>0</v>
      </c>
      <c r="C20" s="115">
        <v>0.95</v>
      </c>
      <c r="D20" s="116">
        <v>99.99</v>
      </c>
      <c r="E20" s="60" t="s">
        <v>167</v>
      </c>
      <c r="F20" s="115">
        <v>1</v>
      </c>
      <c r="G20" s="115">
        <v>1</v>
      </c>
    </row>
    <row r="21" spans="1:7" ht="15.75" customHeight="1" x14ac:dyDescent="0.25">
      <c r="A21" s="36" t="s">
        <v>183</v>
      </c>
      <c r="B21" s="115">
        <v>0.83232830000000002</v>
      </c>
      <c r="C21" s="115">
        <v>0.95</v>
      </c>
      <c r="D21" s="116">
        <v>5.9848115273531732</v>
      </c>
      <c r="E21" s="60" t="s">
        <v>167</v>
      </c>
      <c r="F21" s="115">
        <v>1</v>
      </c>
      <c r="G21" s="115">
        <v>1</v>
      </c>
    </row>
    <row r="22" spans="1:7" ht="15.75" customHeight="1" x14ac:dyDescent="0.25">
      <c r="A22" s="36" t="s">
        <v>184</v>
      </c>
      <c r="B22" s="115">
        <v>0</v>
      </c>
      <c r="C22" s="115">
        <v>0.95</v>
      </c>
      <c r="D22" s="116">
        <v>23.193313917820198</v>
      </c>
      <c r="E22" s="60" t="s">
        <v>167</v>
      </c>
      <c r="F22" s="115">
        <v>1</v>
      </c>
      <c r="G22" s="115">
        <v>1</v>
      </c>
    </row>
    <row r="23" spans="1:7" ht="15.75" customHeight="1" x14ac:dyDescent="0.25">
      <c r="A23" s="36" t="s">
        <v>185</v>
      </c>
      <c r="B23" s="115">
        <v>0</v>
      </c>
      <c r="C23" s="115">
        <v>0.95</v>
      </c>
      <c r="D23" s="116">
        <v>4.4856136591440912</v>
      </c>
      <c r="E23" s="60" t="s">
        <v>167</v>
      </c>
      <c r="F23" s="115">
        <v>1</v>
      </c>
      <c r="G23" s="115">
        <v>1</v>
      </c>
    </row>
    <row r="24" spans="1:7" ht="15.75" customHeight="1" x14ac:dyDescent="0.25">
      <c r="A24" s="36" t="s">
        <v>186</v>
      </c>
      <c r="B24" s="115">
        <v>0.62284799668882995</v>
      </c>
      <c r="C24" s="115">
        <v>0.95</v>
      </c>
      <c r="D24" s="116">
        <v>99.99</v>
      </c>
      <c r="E24" s="60" t="s">
        <v>167</v>
      </c>
      <c r="F24" s="115">
        <v>1</v>
      </c>
      <c r="G24" s="115">
        <v>1</v>
      </c>
    </row>
    <row r="25" spans="1:7" ht="15.75" customHeight="1" x14ac:dyDescent="0.25">
      <c r="A25" s="36" t="s">
        <v>187</v>
      </c>
      <c r="B25" s="115">
        <v>0</v>
      </c>
      <c r="C25" s="115">
        <v>0.95</v>
      </c>
      <c r="D25" s="116">
        <v>99.99</v>
      </c>
      <c r="E25" s="60" t="s">
        <v>167</v>
      </c>
      <c r="F25" s="115">
        <v>1</v>
      </c>
      <c r="G25" s="115">
        <v>1</v>
      </c>
    </row>
    <row r="26" spans="1:7" ht="15.75" customHeight="1" x14ac:dyDescent="0.25">
      <c r="A26" s="36" t="s">
        <v>188</v>
      </c>
      <c r="B26" s="115">
        <v>0.75546187162399303</v>
      </c>
      <c r="C26" s="115">
        <v>0.95</v>
      </c>
      <c r="D26" s="116">
        <v>99.99</v>
      </c>
      <c r="E26" s="60" t="s">
        <v>167</v>
      </c>
      <c r="F26" s="115">
        <v>1</v>
      </c>
      <c r="G26" s="115">
        <v>1</v>
      </c>
    </row>
    <row r="27" spans="1:7" ht="15.75" customHeight="1" x14ac:dyDescent="0.25">
      <c r="A27" s="36" t="s">
        <v>189</v>
      </c>
      <c r="B27" s="115">
        <v>0</v>
      </c>
      <c r="C27" s="115">
        <v>0.95</v>
      </c>
      <c r="D27" s="116">
        <v>19.58054575546414</v>
      </c>
      <c r="E27" s="60" t="s">
        <v>167</v>
      </c>
      <c r="F27" s="115">
        <v>1</v>
      </c>
      <c r="G27" s="115">
        <v>1</v>
      </c>
    </row>
    <row r="28" spans="1:7" ht="15.75" customHeight="1" x14ac:dyDescent="0.25">
      <c r="A28" s="36" t="s">
        <v>190</v>
      </c>
      <c r="B28" s="115">
        <v>5.40418550372124E-2</v>
      </c>
      <c r="C28" s="115">
        <v>0.95</v>
      </c>
      <c r="D28" s="116">
        <v>99.99</v>
      </c>
      <c r="E28" s="60" t="s">
        <v>167</v>
      </c>
      <c r="F28" s="115">
        <v>1</v>
      </c>
      <c r="G28" s="115">
        <v>1</v>
      </c>
    </row>
    <row r="29" spans="1:7" ht="15.75" customHeight="1" x14ac:dyDescent="0.25">
      <c r="A29" s="36" t="s">
        <v>191</v>
      </c>
      <c r="B29" s="115">
        <v>0.47699999999999998</v>
      </c>
      <c r="C29" s="115">
        <v>0.95</v>
      </c>
      <c r="D29" s="116">
        <v>71.806854509052982</v>
      </c>
      <c r="E29" s="60" t="s">
        <v>167</v>
      </c>
      <c r="F29" s="115">
        <v>1</v>
      </c>
      <c r="G29" s="115">
        <v>1</v>
      </c>
    </row>
    <row r="30" spans="1:7" ht="15.75" customHeight="1" x14ac:dyDescent="0.25">
      <c r="A30" s="36" t="s">
        <v>192</v>
      </c>
      <c r="B30" s="115">
        <v>0</v>
      </c>
      <c r="C30" s="115">
        <v>0.95</v>
      </c>
      <c r="D30" s="116">
        <v>99</v>
      </c>
      <c r="E30" s="60" t="s">
        <v>167</v>
      </c>
      <c r="F30" s="115">
        <v>1</v>
      </c>
      <c r="G30" s="115">
        <v>1</v>
      </c>
    </row>
    <row r="31" spans="1:7" ht="15.75" customHeight="1" x14ac:dyDescent="0.25">
      <c r="A31" s="36" t="s">
        <v>157</v>
      </c>
      <c r="B31" s="115">
        <v>0</v>
      </c>
      <c r="C31" s="115">
        <v>0.95</v>
      </c>
      <c r="D31" s="116">
        <v>3.2115414876650559</v>
      </c>
      <c r="E31" s="60" t="s">
        <v>167</v>
      </c>
      <c r="F31" s="115">
        <v>1</v>
      </c>
      <c r="G31" s="115">
        <v>1</v>
      </c>
    </row>
    <row r="32" spans="1:7" ht="15.75" customHeight="1" x14ac:dyDescent="0.25">
      <c r="A32" s="36" t="s">
        <v>193</v>
      </c>
      <c r="B32" s="115">
        <v>0</v>
      </c>
      <c r="C32" s="115">
        <v>0.95</v>
      </c>
      <c r="D32" s="116">
        <v>0.63634500895123969</v>
      </c>
      <c r="E32" s="60" t="s">
        <v>167</v>
      </c>
      <c r="F32" s="115">
        <v>1</v>
      </c>
      <c r="G32" s="115">
        <v>1</v>
      </c>
    </row>
    <row r="33" spans="1:7" ht="15.75" customHeight="1" x14ac:dyDescent="0.25">
      <c r="A33" s="36" t="s">
        <v>194</v>
      </c>
      <c r="B33" s="115">
        <v>0.22613632678985601</v>
      </c>
      <c r="C33" s="115">
        <v>0.95</v>
      </c>
      <c r="D33" s="116">
        <v>99.99</v>
      </c>
      <c r="E33" s="60" t="s">
        <v>167</v>
      </c>
      <c r="F33" s="115">
        <v>1</v>
      </c>
      <c r="G33" s="115">
        <v>1</v>
      </c>
    </row>
    <row r="34" spans="1:7" ht="15.75" customHeight="1" x14ac:dyDescent="0.25">
      <c r="A34" s="36" t="s">
        <v>195</v>
      </c>
      <c r="B34" s="115">
        <v>4.5057489999999999E-2</v>
      </c>
      <c r="C34" s="115">
        <v>0.95</v>
      </c>
      <c r="D34" s="116">
        <v>99.99</v>
      </c>
      <c r="E34" s="60" t="s">
        <v>167</v>
      </c>
      <c r="F34" s="115">
        <v>1</v>
      </c>
      <c r="G34" s="115">
        <v>1</v>
      </c>
    </row>
    <row r="35" spans="1:7" ht="15.75" customHeight="1" x14ac:dyDescent="0.25">
      <c r="A35" s="36" t="s">
        <v>196</v>
      </c>
      <c r="B35" s="115">
        <v>0</v>
      </c>
      <c r="C35" s="115">
        <v>0.95</v>
      </c>
      <c r="D35" s="116">
        <v>99.99</v>
      </c>
      <c r="E35" s="60" t="s">
        <v>167</v>
      </c>
      <c r="F35" s="115">
        <v>1</v>
      </c>
      <c r="G35" s="115">
        <v>1</v>
      </c>
    </row>
    <row r="36" spans="1:7" ht="15.75" customHeight="1" x14ac:dyDescent="0.25">
      <c r="A36" s="36" t="s">
        <v>197</v>
      </c>
      <c r="B36" s="115">
        <v>0.261278816724207</v>
      </c>
      <c r="C36" s="115">
        <v>0.95</v>
      </c>
      <c r="D36" s="116">
        <v>99.99</v>
      </c>
      <c r="E36" s="60" t="s">
        <v>167</v>
      </c>
      <c r="F36" s="115">
        <v>1</v>
      </c>
      <c r="G36" s="115">
        <v>1</v>
      </c>
    </row>
    <row r="37" spans="1:7" ht="15.75" customHeight="1" x14ac:dyDescent="0.25">
      <c r="A37" s="36" t="s">
        <v>198</v>
      </c>
      <c r="B37" s="115">
        <v>0.66228622095670597</v>
      </c>
      <c r="C37" s="115">
        <v>0.95</v>
      </c>
      <c r="D37" s="116">
        <v>99.99</v>
      </c>
      <c r="E37" s="60" t="s">
        <v>167</v>
      </c>
      <c r="F37" s="115">
        <v>1</v>
      </c>
      <c r="G37" s="115">
        <v>1</v>
      </c>
    </row>
    <row r="38" spans="1:7" ht="15.75" customHeight="1" x14ac:dyDescent="0.25">
      <c r="A38" s="36" t="s">
        <v>199</v>
      </c>
      <c r="B38" s="115">
        <v>0</v>
      </c>
      <c r="C38" s="115">
        <v>0.95</v>
      </c>
      <c r="D38" s="116">
        <v>3.6117709663371329</v>
      </c>
      <c r="E38" s="60" t="s">
        <v>167</v>
      </c>
      <c r="F38" s="115">
        <v>1</v>
      </c>
      <c r="G38" s="115">
        <v>1</v>
      </c>
    </row>
    <row r="39" spans="1:7" ht="15.75" customHeight="1" x14ac:dyDescent="0.25">
      <c r="A39" s="36" t="s">
        <v>200</v>
      </c>
      <c r="B39" s="115">
        <v>0.59226965979775503</v>
      </c>
      <c r="C39" s="115">
        <v>0.95</v>
      </c>
      <c r="D39" s="116">
        <v>99.99</v>
      </c>
      <c r="E39" s="60" t="s">
        <v>167</v>
      </c>
      <c r="F39" s="115">
        <v>1</v>
      </c>
      <c r="G39" s="11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4140625" defaultRowHeight="13.2" x14ac:dyDescent="0.25"/>
  <cols>
    <col min="1" max="1" width="53" style="36" bestFit="1" customWidth="1"/>
    <col min="2" max="2" width="47.88671875" style="81" customWidth="1"/>
    <col min="3" max="3" width="42.44140625" style="81" customWidth="1"/>
    <col min="4" max="4" width="11.44140625" style="81" customWidth="1"/>
    <col min="5" max="16384" width="11.44140625" style="81"/>
  </cols>
  <sheetData>
    <row r="1" spans="1:3" x14ac:dyDescent="0.25">
      <c r="A1" s="71" t="s">
        <v>156</v>
      </c>
      <c r="B1" s="71" t="s">
        <v>201</v>
      </c>
      <c r="C1" s="71" t="s">
        <v>202</v>
      </c>
    </row>
    <row r="2" spans="1:3" x14ac:dyDescent="0.25">
      <c r="A2" s="61" t="s">
        <v>179</v>
      </c>
      <c r="B2" s="59" t="s">
        <v>189</v>
      </c>
      <c r="C2" s="59"/>
    </row>
    <row r="3" spans="1:3" x14ac:dyDescent="0.25">
      <c r="A3" s="61" t="s">
        <v>180</v>
      </c>
      <c r="B3" s="59" t="s">
        <v>189</v>
      </c>
      <c r="C3" s="59"/>
    </row>
    <row r="4" spans="1:3" x14ac:dyDescent="0.25">
      <c r="A4" s="62" t="s">
        <v>191</v>
      </c>
      <c r="B4" s="59" t="s">
        <v>184</v>
      </c>
      <c r="C4" s="59"/>
    </row>
    <row r="5" spans="1:3" x14ac:dyDescent="0.25">
      <c r="A5" s="62" t="s">
        <v>188</v>
      </c>
      <c r="B5" s="59" t="s">
        <v>184</v>
      </c>
      <c r="C5" s="59"/>
    </row>
    <row r="6" spans="1:3" x14ac:dyDescent="0.25">
      <c r="A6" s="62"/>
      <c r="B6" s="63"/>
      <c r="C6" s="63"/>
    </row>
    <row r="7" spans="1:3" x14ac:dyDescent="0.25">
      <c r="A7" s="62"/>
      <c r="B7" s="63"/>
      <c r="C7" s="63"/>
    </row>
    <row r="8" spans="1:3" x14ac:dyDescent="0.25">
      <c r="A8" s="62"/>
      <c r="B8" s="63"/>
      <c r="C8" s="63"/>
    </row>
    <row r="9" spans="1:3" x14ac:dyDescent="0.25">
      <c r="A9" s="62"/>
      <c r="B9" s="63"/>
      <c r="C9" s="63"/>
    </row>
    <row r="10" spans="1:3" x14ac:dyDescent="0.25">
      <c r="A10" s="62"/>
      <c r="B10" s="63"/>
      <c r="C10" s="63"/>
    </row>
    <row r="11" spans="1:3" x14ac:dyDescent="0.25">
      <c r="A11" s="64"/>
      <c r="B11" s="63"/>
      <c r="C11" s="63"/>
    </row>
    <row r="12" spans="1:3" x14ac:dyDescent="0.25">
      <c r="A12" s="64"/>
      <c r="B12" s="63"/>
      <c r="C12" s="63"/>
    </row>
    <row r="13" spans="1:3" x14ac:dyDescent="0.25">
      <c r="A13" s="64"/>
      <c r="B13" s="63"/>
      <c r="C13" s="63"/>
    </row>
    <row r="14" spans="1:3" x14ac:dyDescent="0.25">
      <c r="A14" s="64"/>
      <c r="B14" s="63"/>
      <c r="C14" s="63"/>
    </row>
    <row r="15" spans="1:3" x14ac:dyDescent="0.25">
      <c r="A15" s="64"/>
      <c r="B15" s="63"/>
      <c r="C15" s="63"/>
    </row>
    <row r="16" spans="1:3" x14ac:dyDescent="0.25">
      <c r="A16" s="64"/>
      <c r="B16" s="63"/>
      <c r="C16" s="63"/>
    </row>
    <row r="17" spans="1:3" x14ac:dyDescent="0.25">
      <c r="A17" s="64"/>
      <c r="B17" s="63"/>
      <c r="C17" s="63"/>
    </row>
    <row r="18" spans="1:3" x14ac:dyDescent="0.25">
      <c r="A18" s="64"/>
      <c r="B18" s="63"/>
      <c r="C18" s="63"/>
    </row>
    <row r="19" spans="1:3" x14ac:dyDescent="0.25">
      <c r="A19" s="62"/>
      <c r="B19" s="63"/>
      <c r="C19" s="63"/>
    </row>
    <row r="20" spans="1:3" x14ac:dyDescent="0.25">
      <c r="A20" s="62"/>
      <c r="B20" s="63"/>
      <c r="C20" s="63"/>
    </row>
  </sheetData>
  <sheetProtection algorithmName="SHA-512" hashValue="mJIhFbJiXwMDYdaTQpBnnIuyYOuT68NH0zRKA9hB05n6uZvdwWxrgEXuFwGJ+96DUDA/ASxdRlcLT7WZRHSmMg==" saltValue="bb4cIfhca5ee56tuIEArcQ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4140625" defaultRowHeight="13.2" x14ac:dyDescent="0.25"/>
  <cols>
    <col min="1" max="1" width="30.109375" style="81" customWidth="1"/>
    <col min="2" max="2" width="11.44140625" style="81" customWidth="1"/>
    <col min="3" max="16384" width="11.44140625" style="81"/>
  </cols>
  <sheetData>
    <row r="1" spans="1:1" x14ac:dyDescent="0.25">
      <c r="A1" s="71" t="s">
        <v>156</v>
      </c>
    </row>
    <row r="2" spans="1:1" x14ac:dyDescent="0.25">
      <c r="A2" s="32" t="s">
        <v>171</v>
      </c>
    </row>
    <row r="3" spans="1:1" x14ac:dyDescent="0.25">
      <c r="A3" s="32" t="s">
        <v>181</v>
      </c>
    </row>
    <row r="4" spans="1:1" x14ac:dyDescent="0.25">
      <c r="A4" s="32" t="s">
        <v>185</v>
      </c>
    </row>
    <row r="5" spans="1:1" x14ac:dyDescent="0.25">
      <c r="A5" s="32" t="s">
        <v>194</v>
      </c>
    </row>
    <row r="6" spans="1:1" x14ac:dyDescent="0.25">
      <c r="A6" s="32" t="s">
        <v>195</v>
      </c>
    </row>
    <row r="7" spans="1:1" x14ac:dyDescent="0.25">
      <c r="A7" s="32" t="s">
        <v>196</v>
      </c>
    </row>
    <row r="8" spans="1:1" x14ac:dyDescent="0.25">
      <c r="A8" s="32" t="s">
        <v>197</v>
      </c>
    </row>
    <row r="9" spans="1:1" x14ac:dyDescent="0.25">
      <c r="A9" s="32" t="s">
        <v>198</v>
      </c>
    </row>
    <row r="10" spans="1:1" x14ac:dyDescent="0.25">
      <c r="A10" s="32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2"/>
    </row>
    <row r="17" spans="1:1" x14ac:dyDescent="0.25">
      <c r="A17" s="32"/>
    </row>
    <row r="18" spans="1:1" x14ac:dyDescent="0.25">
      <c r="A18" s="32"/>
    </row>
    <row r="19" spans="1:1" x14ac:dyDescent="0.25">
      <c r="A19" s="32"/>
    </row>
  </sheetData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4140625" defaultRowHeight="15.75" customHeight="1" x14ac:dyDescent="0.25"/>
  <sheetData>
    <row r="1" spans="1:6" ht="15.75" customHeight="1" x14ac:dyDescent="0.25">
      <c r="A1" s="4" t="s">
        <v>203</v>
      </c>
      <c r="B1" t="s">
        <v>67</v>
      </c>
      <c r="C1" t="s">
        <v>77</v>
      </c>
      <c r="D1" t="s">
        <v>78</v>
      </c>
      <c r="E1" t="s">
        <v>79</v>
      </c>
      <c r="F1" t="s">
        <v>80</v>
      </c>
    </row>
    <row r="2" spans="1:6" ht="15.75" customHeight="1" x14ac:dyDescent="0.25">
      <c r="A2" s="4" t="s">
        <v>81</v>
      </c>
      <c r="B2" s="18">
        <f>'Baseline year population inputs'!C51</f>
        <v>2.2000000000000002</v>
      </c>
      <c r="C2" s="18">
        <f>'Baseline year population inputs'!C52</f>
        <v>2.2000000000000002</v>
      </c>
      <c r="D2" s="18">
        <f>'Baseline year population inputs'!C53</f>
        <v>2.2000000000000002</v>
      </c>
      <c r="E2" s="18">
        <f>'Baseline year population inputs'!C54</f>
        <v>2.2000000000000002</v>
      </c>
      <c r="F2" s="18">
        <f>'Baseline year population inputs'!C55</f>
        <v>2.2000000000000002</v>
      </c>
    </row>
    <row r="3" spans="1:6" ht="15.75" customHeight="1" x14ac:dyDescent="0.25">
      <c r="A3" s="4" t="s">
        <v>204</v>
      </c>
      <c r="B3" s="18">
        <f>frac_mam_1month * 2.6</f>
        <v>0.2005583137273789</v>
      </c>
      <c r="C3" s="18">
        <f>frac_mam_1_5months * 2.6</f>
        <v>0.2005583137273789</v>
      </c>
      <c r="D3" s="18">
        <f>frac_mam_6_11months * 2.6</f>
        <v>0.20224882662296284</v>
      </c>
      <c r="E3" s="18">
        <f>frac_mam_12_23months * 2.6</f>
        <v>0.20557026565074926</v>
      </c>
      <c r="F3" s="18">
        <f>frac_mam_24_59months * 2.6</f>
        <v>0.18171818405389795</v>
      </c>
    </row>
    <row r="4" spans="1:6" ht="15.75" customHeight="1" x14ac:dyDescent="0.25">
      <c r="A4" s="4" t="s">
        <v>205</v>
      </c>
      <c r="B4" s="18">
        <f>frac_sam_1month * 2.6</f>
        <v>0.14292396605014818</v>
      </c>
      <c r="C4" s="18">
        <f>frac_sam_1_5months * 2.6</f>
        <v>0.14292396605014818</v>
      </c>
      <c r="D4" s="18">
        <f>frac_sam_6_11months * 2.6</f>
        <v>8.0035730823874537E-2</v>
      </c>
      <c r="E4" s="18">
        <f>frac_sam_12_23months * 2.6</f>
        <v>8.0878827348351501E-2</v>
      </c>
      <c r="F4" s="18">
        <f>frac_sam_24_59months * 2.6</f>
        <v>4.539911821484572E-2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4140625" defaultRowHeight="15.75" customHeight="1" x14ac:dyDescent="0.25"/>
  <cols>
    <col min="1" max="1" width="20" style="3" bestFit="1" customWidth="1"/>
    <col min="2" max="2" width="45.88671875" style="3" customWidth="1"/>
    <col min="3" max="3" width="8.44140625" style="3" bestFit="1" customWidth="1"/>
    <col min="4" max="4" width="10" style="3" bestFit="1" customWidth="1"/>
    <col min="5" max="5" width="10.88671875" style="3" bestFit="1" customWidth="1"/>
    <col min="6" max="7" width="11.88671875" style="3" bestFit="1" customWidth="1"/>
    <col min="8" max="11" width="13.88671875" style="3" bestFit="1" customWidth="1"/>
    <col min="12" max="15" width="15.109375" style="3" bestFit="1" customWidth="1"/>
  </cols>
  <sheetData>
    <row r="1" spans="1:15" ht="15.75" customHeight="1" x14ac:dyDescent="0.25">
      <c r="A1" s="39" t="s">
        <v>206</v>
      </c>
      <c r="B1" s="1" t="s">
        <v>156</v>
      </c>
      <c r="C1" s="39" t="s">
        <v>67</v>
      </c>
      <c r="D1" s="39" t="s">
        <v>77</v>
      </c>
      <c r="E1" s="39" t="s">
        <v>78</v>
      </c>
      <c r="F1" s="39" t="s">
        <v>79</v>
      </c>
      <c r="G1" s="39" t="s">
        <v>80</v>
      </c>
      <c r="H1" s="39" t="s">
        <v>112</v>
      </c>
      <c r="I1" s="39" t="s">
        <v>113</v>
      </c>
      <c r="J1" s="39" t="s">
        <v>114</v>
      </c>
      <c r="K1" s="39" t="s">
        <v>115</v>
      </c>
      <c r="L1" s="39" t="s">
        <v>58</v>
      </c>
      <c r="M1" s="39" t="s">
        <v>59</v>
      </c>
      <c r="N1" s="39" t="s">
        <v>60</v>
      </c>
      <c r="O1" s="39" t="s">
        <v>61</v>
      </c>
    </row>
    <row r="2" spans="1:15" ht="15.75" customHeight="1" x14ac:dyDescent="0.25">
      <c r="A2" s="39" t="s">
        <v>76</v>
      </c>
      <c r="B2" s="7" t="s">
        <v>169</v>
      </c>
      <c r="C2" s="65">
        <v>0</v>
      </c>
      <c r="D2" s="65">
        <f>food_insecure</f>
        <v>0.17699999999999999</v>
      </c>
      <c r="E2" s="65">
        <f>food_insecure</f>
        <v>0.17699999999999999</v>
      </c>
      <c r="F2" s="65">
        <f>food_insecure</f>
        <v>0.17699999999999999</v>
      </c>
      <c r="G2" s="65">
        <f>food_insecure</f>
        <v>0.17699999999999999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5">
      <c r="B3" s="7" t="s">
        <v>170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5">
      <c r="B4" s="7" t="s">
        <v>183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5">
      <c r="B5" s="7" t="s">
        <v>184</v>
      </c>
      <c r="C5" s="65">
        <v>0</v>
      </c>
      <c r="D5" s="65">
        <v>0</v>
      </c>
      <c r="E5" s="65">
        <f>food_insecure</f>
        <v>0.17699999999999999</v>
      </c>
      <c r="F5" s="65">
        <f>food_insecure</f>
        <v>0.17699999999999999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5">
      <c r="B6" s="7" t="s">
        <v>188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5">
      <c r="B7" s="25" t="s">
        <v>190</v>
      </c>
      <c r="C7" s="65">
        <f>diarrhoea_1mo*frac_diarrhea_severe</f>
        <v>4.7210300429184553E-2</v>
      </c>
      <c r="D7" s="65">
        <f>diarrhoea_1_5mo*frac_diarrhea_severe</f>
        <v>4.7210300429184553E-2</v>
      </c>
      <c r="E7" s="65">
        <f>diarrhoea_6_11mo*frac_diarrhea_severe</f>
        <v>4.7210300429184553E-2</v>
      </c>
      <c r="F7" s="65">
        <f>diarrhoea_12_23mo*frac_diarrhea_severe</f>
        <v>4.7210300429184553E-2</v>
      </c>
      <c r="G7" s="65">
        <f>diarrhoea_24_59mo*frac_diarrhea_severe</f>
        <v>4.7210300429184553E-2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5">
      <c r="B8" s="7" t="s">
        <v>191</v>
      </c>
      <c r="C8" s="65">
        <v>0</v>
      </c>
      <c r="D8" s="65">
        <v>0</v>
      </c>
      <c r="E8" s="65">
        <f>food_insecure</f>
        <v>0.17699999999999999</v>
      </c>
      <c r="F8" s="65">
        <f>food_insecure</f>
        <v>0.17699999999999999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5">
      <c r="B9" s="7" t="s">
        <v>192</v>
      </c>
      <c r="C9" s="65">
        <v>0</v>
      </c>
      <c r="D9" s="65">
        <v>0</v>
      </c>
      <c r="E9" s="65">
        <f>food_insecure</f>
        <v>0.17699999999999999</v>
      </c>
      <c r="F9" s="65">
        <f>food_insecure</f>
        <v>0.17699999999999999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5">
      <c r="B10" s="7" t="s">
        <v>157</v>
      </c>
      <c r="C10" s="65">
        <v>0</v>
      </c>
      <c r="D10" s="65">
        <f>IF(ISBLANK(comm_deliv), frac_children_health_facility,1)</f>
        <v>0.68799999999999994</v>
      </c>
      <c r="E10" s="65">
        <f>IF(ISBLANK(comm_deliv), frac_children_health_facility,1)</f>
        <v>0.68799999999999994</v>
      </c>
      <c r="F10" s="65">
        <f>IF(ISBLANK(comm_deliv), frac_children_health_facility,1)</f>
        <v>0.68799999999999994</v>
      </c>
      <c r="G10" s="65">
        <f>IF(ISBLANK(comm_deliv), frac_children_health_facility,1)</f>
        <v>0.68799999999999994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5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5">
      <c r="B12" s="25" t="s">
        <v>199</v>
      </c>
      <c r="C12" s="65">
        <f>diarrhoea_1mo*frac_diarrhea_severe</f>
        <v>4.7210300429184553E-2</v>
      </c>
      <c r="D12" s="65">
        <f>diarrhoea_1_5mo*frac_diarrhea_severe</f>
        <v>4.7210300429184553E-2</v>
      </c>
      <c r="E12" s="65">
        <f>diarrhoea_6_11mo*frac_diarrhea_severe</f>
        <v>4.7210300429184553E-2</v>
      </c>
      <c r="F12" s="65">
        <f>diarrhoea_12_23mo*frac_diarrhea_severe</f>
        <v>4.7210300429184553E-2</v>
      </c>
      <c r="G12" s="65">
        <f>diarrhoea_24_59mo*frac_diarrhea_severe</f>
        <v>4.7210300429184553E-2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5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5">
      <c r="B14" s="25"/>
    </row>
    <row r="15" spans="1:15" ht="15.75" customHeight="1" x14ac:dyDescent="0.25">
      <c r="A15" s="39" t="s">
        <v>90</v>
      </c>
      <c r="B15" s="25" t="s">
        <v>166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0.17699999999999999</v>
      </c>
      <c r="I15" s="65">
        <f>food_insecure</f>
        <v>0.17699999999999999</v>
      </c>
      <c r="J15" s="65">
        <f>food_insecure</f>
        <v>0.17699999999999999</v>
      </c>
      <c r="K15" s="65">
        <f>food_insecure</f>
        <v>0.17699999999999999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5">
      <c r="A16" s="39"/>
      <c r="B16" s="7" t="s">
        <v>168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5">
      <c r="A17" s="39"/>
      <c r="B17" s="7" t="s">
        <v>179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5">
      <c r="A18" s="39"/>
      <c r="B18" s="7" t="s">
        <v>180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0.75599999999999989</v>
      </c>
      <c r="I18" s="65">
        <f>frac_PW_health_facility</f>
        <v>0.75599999999999989</v>
      </c>
      <c r="J18" s="65">
        <f>frac_PW_health_facility</f>
        <v>0.75599999999999989</v>
      </c>
      <c r="K18" s="65">
        <f>frac_PW_health_facility</f>
        <v>0.75599999999999989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5">
      <c r="B19" s="25" t="s">
        <v>181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0.17799999999999999</v>
      </c>
      <c r="I19" s="65">
        <f>frac_malaria_risk</f>
        <v>0.17799999999999999</v>
      </c>
      <c r="J19" s="65">
        <f>frac_malaria_risk</f>
        <v>0.17799999999999999</v>
      </c>
      <c r="K19" s="65">
        <f>frac_malaria_risk</f>
        <v>0.17799999999999999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5">
      <c r="B20" s="7" t="s">
        <v>186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5">
      <c r="B21" s="7" t="s">
        <v>187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5">
      <c r="B22" s="25" t="s">
        <v>189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5">
      <c r="B23" s="25"/>
    </row>
    <row r="24" spans="1:15" ht="15.75" customHeight="1" x14ac:dyDescent="0.25">
      <c r="A24" s="39" t="s">
        <v>207</v>
      </c>
      <c r="B24" s="85" t="s">
        <v>171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0.436</v>
      </c>
      <c r="M24" s="65">
        <f>famplan_unmet_need</f>
        <v>0.436</v>
      </c>
      <c r="N24" s="65">
        <f>famplan_unmet_need</f>
        <v>0.436</v>
      </c>
      <c r="O24" s="65">
        <f>famplan_unmet_need</f>
        <v>0.436</v>
      </c>
    </row>
    <row r="25" spans="1:15" ht="15.75" customHeight="1" x14ac:dyDescent="0.25">
      <c r="B25" s="85" t="s">
        <v>175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9.8007761270831995E-2</v>
      </c>
      <c r="M25" s="65">
        <f>(1-food_insecure)*(0.49)+food_insecure*(0.7)</f>
        <v>0.52716999999999992</v>
      </c>
      <c r="N25" s="65">
        <f>(1-food_insecure)*(0.49)+food_insecure*(0.7)</f>
        <v>0.52716999999999992</v>
      </c>
      <c r="O25" s="65">
        <f>(1-food_insecure)*(0.49)+food_insecure*(0.7)</f>
        <v>0.52716999999999992</v>
      </c>
    </row>
    <row r="26" spans="1:15" ht="15.75" customHeight="1" x14ac:dyDescent="0.25">
      <c r="B26" s="85" t="s">
        <v>176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4.2003326258927998E-2</v>
      </c>
      <c r="M26" s="65">
        <f>(1-food_insecure)*(0.21)+food_insecure*(0.3)</f>
        <v>0.22592999999999996</v>
      </c>
      <c r="N26" s="65">
        <f>(1-food_insecure)*(0.21)+food_insecure*(0.3)</f>
        <v>0.22592999999999996</v>
      </c>
      <c r="O26" s="65">
        <f>(1-food_insecure)*(0.21)+food_insecure*(0.3)</f>
        <v>0.22592999999999996</v>
      </c>
    </row>
    <row r="27" spans="1:15" ht="15.75" customHeight="1" x14ac:dyDescent="0.25">
      <c r="B27" s="85" t="s">
        <v>177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4.5901922070239999E-2</v>
      </c>
      <c r="M27" s="65">
        <f>(1-food_insecure)*(0.3)</f>
        <v>0.24689999999999998</v>
      </c>
      <c r="N27" s="65">
        <f>(1-food_insecure)*(0.3)</f>
        <v>0.24689999999999998</v>
      </c>
      <c r="O27" s="65">
        <f>(1-food_insecure)*(0.3)</f>
        <v>0.24689999999999998</v>
      </c>
    </row>
    <row r="28" spans="1:15" ht="15.75" customHeight="1" x14ac:dyDescent="0.25">
      <c r="B28" s="85" t="s">
        <v>178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0.81408699039999988</v>
      </c>
      <c r="M28" s="65">
        <v>0</v>
      </c>
      <c r="N28" s="65">
        <v>0</v>
      </c>
      <c r="O28" s="65">
        <v>0</v>
      </c>
    </row>
    <row r="29" spans="1:15" ht="15.75" customHeight="1" x14ac:dyDescent="0.25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5">
      <c r="A30" s="39" t="s">
        <v>208</v>
      </c>
      <c r="B30" s="7" t="s">
        <v>172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5">
      <c r="B31" s="7" t="s">
        <v>173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5">
      <c r="B32" s="7" t="s">
        <v>174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5">
      <c r="B33" s="7" t="s">
        <v>182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5">
      <c r="B34" s="7" t="s">
        <v>185</v>
      </c>
      <c r="C34" s="65">
        <f t="shared" ref="C34:O34" si="3">frac_malaria_risk</f>
        <v>0.17799999999999999</v>
      </c>
      <c r="D34" s="65">
        <f t="shared" si="3"/>
        <v>0.17799999999999999</v>
      </c>
      <c r="E34" s="65">
        <f t="shared" si="3"/>
        <v>0.17799999999999999</v>
      </c>
      <c r="F34" s="65">
        <f t="shared" si="3"/>
        <v>0.17799999999999999</v>
      </c>
      <c r="G34" s="65">
        <f t="shared" si="3"/>
        <v>0.17799999999999999</v>
      </c>
      <c r="H34" s="65">
        <f t="shared" si="3"/>
        <v>0.17799999999999999</v>
      </c>
      <c r="I34" s="65">
        <f t="shared" si="3"/>
        <v>0.17799999999999999</v>
      </c>
      <c r="J34" s="65">
        <f t="shared" si="3"/>
        <v>0.17799999999999999</v>
      </c>
      <c r="K34" s="65">
        <f t="shared" si="3"/>
        <v>0.17799999999999999</v>
      </c>
      <c r="L34" s="65">
        <f t="shared" si="3"/>
        <v>0.17799999999999999</v>
      </c>
      <c r="M34" s="65">
        <f t="shared" si="3"/>
        <v>0.17799999999999999</v>
      </c>
      <c r="N34" s="65">
        <f t="shared" si="3"/>
        <v>0.17799999999999999</v>
      </c>
      <c r="O34" s="65">
        <f t="shared" si="3"/>
        <v>0.17799999999999999</v>
      </c>
    </row>
    <row r="35" spans="2:15" ht="15.75" customHeight="1" x14ac:dyDescent="0.25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5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5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5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5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5">
      <c r="B40" s="25"/>
    </row>
  </sheetData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4140625" defaultRowHeight="13.2" x14ac:dyDescent="0.25"/>
  <sheetData>
    <row r="1" spans="1:1" x14ac:dyDescent="0.25">
      <c r="A1" s="113" t="s">
        <v>167</v>
      </c>
    </row>
    <row r="2" spans="1:1" x14ac:dyDescent="0.25">
      <c r="A2" s="113" t="s">
        <v>209</v>
      </c>
    </row>
    <row r="3" spans="1:1" x14ac:dyDescent="0.25">
      <c r="A3" s="113" t="s">
        <v>210</v>
      </c>
    </row>
    <row r="4" spans="1:1" x14ac:dyDescent="0.25">
      <c r="A4" s="113" t="s">
        <v>211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4140625" defaultRowHeight="13.2" x14ac:dyDescent="0.25"/>
  <cols>
    <col min="1" max="1" width="33.6640625" style="81" customWidth="1"/>
    <col min="2" max="2" width="12.44140625" style="81" customWidth="1"/>
    <col min="3" max="4" width="11.44140625" style="81" customWidth="1"/>
    <col min="5" max="5" width="17.44140625" style="81" customWidth="1"/>
    <col min="6" max="6" width="11.44140625" style="81" customWidth="1"/>
    <col min="7" max="16384" width="11.44140625" style="81"/>
  </cols>
  <sheetData>
    <row r="1" spans="1:5" x14ac:dyDescent="0.25">
      <c r="A1" s="71" t="s">
        <v>212</v>
      </c>
      <c r="B1" s="71" t="s">
        <v>213</v>
      </c>
      <c r="C1" s="71" t="s">
        <v>214</v>
      </c>
      <c r="D1" s="71" t="s">
        <v>136</v>
      </c>
      <c r="E1" s="71" t="s">
        <v>215</v>
      </c>
    </row>
    <row r="2" spans="1:5" ht="13.8" customHeight="1" x14ac:dyDescent="0.25">
      <c r="A2" s="26" t="s">
        <v>216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8" customHeight="1" x14ac:dyDescent="0.25">
      <c r="A3" s="26" t="s">
        <v>217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8" customHeight="1" x14ac:dyDescent="0.25">
      <c r="A4" s="26" t="s">
        <v>218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8" customHeight="1" x14ac:dyDescent="0.25">
      <c r="A5" s="26" t="s">
        <v>219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8" customHeight="1" x14ac:dyDescent="0.25">
      <c r="A6" s="26" t="s">
        <v>220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8" customHeight="1" x14ac:dyDescent="0.25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8" customHeight="1" x14ac:dyDescent="0.25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8" customHeight="1" x14ac:dyDescent="0.25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8" customHeight="1" x14ac:dyDescent="0.25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09375" defaultRowHeight="15.75" customHeight="1" x14ac:dyDescent="0.3"/>
  <cols>
    <col min="1" max="1" width="22.21875" style="70" bestFit="1" customWidth="1"/>
    <col min="2" max="2" width="58.88671875" style="70" bestFit="1" customWidth="1"/>
    <col min="3" max="3" width="9.44140625" style="70" bestFit="1" customWidth="1"/>
    <col min="4" max="4" width="11.109375" style="70" bestFit="1" customWidth="1"/>
    <col min="5" max="5" width="12" style="70" bestFit="1" customWidth="1"/>
    <col min="6" max="7" width="13.109375" style="70" bestFit="1" customWidth="1"/>
    <col min="8" max="11" width="15.33203125" style="70" bestFit="1" customWidth="1"/>
    <col min="12" max="15" width="16.88671875" style="70" bestFit="1" customWidth="1"/>
    <col min="16" max="16" width="16.109375" style="70" customWidth="1"/>
    <col min="17" max="16384" width="16.109375" style="70"/>
  </cols>
  <sheetData>
    <row r="1" spans="1:15" ht="15.75" customHeight="1" x14ac:dyDescent="0.3">
      <c r="A1" s="37" t="s">
        <v>206</v>
      </c>
      <c r="B1" s="67" t="s">
        <v>156</v>
      </c>
      <c r="C1" s="37" t="s">
        <v>67</v>
      </c>
      <c r="D1" s="37" t="s">
        <v>77</v>
      </c>
      <c r="E1" s="37" t="s">
        <v>78</v>
      </c>
      <c r="F1" s="37" t="s">
        <v>79</v>
      </c>
      <c r="G1" s="37" t="s">
        <v>80</v>
      </c>
      <c r="H1" s="37" t="s">
        <v>112</v>
      </c>
      <c r="I1" s="37" t="s">
        <v>113</v>
      </c>
      <c r="J1" s="37" t="s">
        <v>114</v>
      </c>
      <c r="K1" s="37" t="s">
        <v>115</v>
      </c>
      <c r="L1" s="37" t="s">
        <v>58</v>
      </c>
      <c r="M1" s="37" t="s">
        <v>59</v>
      </c>
      <c r="N1" s="37" t="s">
        <v>60</v>
      </c>
      <c r="O1" s="37" t="s">
        <v>61</v>
      </c>
    </row>
    <row r="2" spans="1:15" ht="15.75" customHeight="1" x14ac:dyDescent="0.3">
      <c r="A2" s="37" t="s">
        <v>76</v>
      </c>
      <c r="B2" s="36" t="s">
        <v>169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3">
      <c r="B3" s="36" t="s">
        <v>170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3">
      <c r="B4" s="36" t="s">
        <v>148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3">
      <c r="B5" s="36" t="s">
        <v>151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3">
      <c r="B6" s="36" t="s">
        <v>152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3">
      <c r="B7" s="36" t="s">
        <v>183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3">
      <c r="B8" s="36" t="s">
        <v>184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3">
      <c r="B9" s="36" t="s">
        <v>188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3">
      <c r="B10" s="36" t="s">
        <v>190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3">
      <c r="B11" s="36" t="s">
        <v>191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3">
      <c r="B12" s="36" t="s">
        <v>192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3">
      <c r="B13" s="36" t="s">
        <v>157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3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3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3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3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3">
      <c r="A18" s="37" t="s">
        <v>90</v>
      </c>
      <c r="B18" s="36" t="s">
        <v>166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3">
      <c r="A19" s="37"/>
      <c r="B19" s="36" t="s">
        <v>168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3">
      <c r="B20" s="89" t="s">
        <v>179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3">
      <c r="B21" s="89" t="s">
        <v>180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3">
      <c r="B22" s="68" t="s">
        <v>181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3">
      <c r="B23" s="36" t="s">
        <v>186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3">
      <c r="B24" s="36" t="s">
        <v>187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3">
      <c r="B25" s="36" t="s">
        <v>189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3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05" customHeight="1" x14ac:dyDescent="0.3">
      <c r="A27" s="37" t="s">
        <v>207</v>
      </c>
      <c r="B27" s="36" t="s">
        <v>171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3">
      <c r="B28" s="85" t="s">
        <v>175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3">
      <c r="A29" s="37"/>
      <c r="B29" s="85" t="s">
        <v>176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3">
      <c r="B30" s="85" t="s">
        <v>177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3">
      <c r="B31" s="85" t="s">
        <v>178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3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3">
      <c r="A33" s="37" t="s">
        <v>208</v>
      </c>
      <c r="B33" s="36" t="s">
        <v>172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3">
      <c r="B34" s="36" t="s">
        <v>173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3">
      <c r="B35" s="36" t="s">
        <v>174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3">
      <c r="B36" s="36" t="s">
        <v>182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3">
      <c r="B37" s="36" t="s">
        <v>185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3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3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3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3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3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7734375" defaultRowHeight="13.2" x14ac:dyDescent="0.25"/>
  <cols>
    <col min="1" max="1" width="58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156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36" t="s">
        <v>166</v>
      </c>
      <c r="B2" s="102"/>
      <c r="C2" s="102"/>
      <c r="D2" s="102"/>
      <c r="E2" s="102"/>
      <c r="F2" s="102"/>
      <c r="G2" s="102"/>
      <c r="H2" s="102"/>
      <c r="I2" s="102" t="s">
        <v>149</v>
      </c>
      <c r="J2" s="102"/>
      <c r="K2" s="102"/>
    </row>
    <row r="3" spans="1:11" x14ac:dyDescent="0.25">
      <c r="A3" s="36" t="s">
        <v>168</v>
      </c>
      <c r="B3" s="102"/>
      <c r="C3" s="102"/>
      <c r="D3" s="102"/>
      <c r="E3" s="102"/>
      <c r="F3" s="102"/>
      <c r="G3" s="102"/>
      <c r="H3" s="102" t="s">
        <v>149</v>
      </c>
      <c r="I3" s="102"/>
      <c r="J3" s="102"/>
      <c r="K3" s="102"/>
    </row>
    <row r="4" spans="1:11" x14ac:dyDescent="0.25">
      <c r="A4" s="36" t="s">
        <v>169</v>
      </c>
      <c r="B4" s="102"/>
      <c r="C4" s="102"/>
      <c r="D4" s="102" t="s">
        <v>149</v>
      </c>
      <c r="E4" s="102"/>
      <c r="F4" s="102"/>
      <c r="G4" s="102"/>
      <c r="H4" s="102"/>
      <c r="I4" s="102"/>
      <c r="J4" s="102"/>
      <c r="K4" s="102"/>
    </row>
    <row r="5" spans="1:11" x14ac:dyDescent="0.25">
      <c r="A5" s="36" t="s">
        <v>170</v>
      </c>
      <c r="B5" s="102"/>
      <c r="C5" s="102" t="s">
        <v>149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5">
      <c r="A6" s="36" t="s">
        <v>171</v>
      </c>
      <c r="B6" s="102"/>
      <c r="C6" s="102"/>
      <c r="D6" s="102"/>
      <c r="E6" s="102"/>
      <c r="F6" s="102"/>
      <c r="G6" s="102"/>
      <c r="H6" s="102"/>
      <c r="I6" s="102"/>
      <c r="J6" s="102" t="s">
        <v>149</v>
      </c>
      <c r="K6" s="102" t="s">
        <v>149</v>
      </c>
    </row>
    <row r="7" spans="1:11" x14ac:dyDescent="0.25">
      <c r="A7" s="36" t="s">
        <v>172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/>
      <c r="J7" s="102"/>
      <c r="K7" s="102"/>
    </row>
    <row r="8" spans="1:11" x14ac:dyDescent="0.25">
      <c r="A8" s="36" t="s">
        <v>173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/>
      <c r="J8" s="102"/>
      <c r="K8" s="102"/>
    </row>
    <row r="9" spans="1:11" x14ac:dyDescent="0.25">
      <c r="A9" s="36" t="s">
        <v>174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/>
      <c r="J9" s="102"/>
      <c r="K9" s="102"/>
    </row>
    <row r="10" spans="1:11" x14ac:dyDescent="0.25">
      <c r="A10" s="85" t="s">
        <v>175</v>
      </c>
      <c r="B10" s="102"/>
      <c r="C10" s="102" t="s">
        <v>149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5">
      <c r="A11" s="85" t="s">
        <v>176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5">
      <c r="A12" s="85" t="s">
        <v>177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5">
      <c r="A13" s="85" t="s">
        <v>178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5">
      <c r="A14" s="89" t="s">
        <v>179</v>
      </c>
      <c r="B14" s="102"/>
      <c r="C14" s="102" t="s">
        <v>149</v>
      </c>
      <c r="D14" s="102"/>
      <c r="E14" s="102"/>
      <c r="F14" s="102"/>
      <c r="G14" s="102"/>
      <c r="H14" s="102"/>
      <c r="I14" s="102" t="s">
        <v>149</v>
      </c>
      <c r="J14" s="102"/>
      <c r="K14" s="102"/>
    </row>
    <row r="15" spans="1:11" x14ac:dyDescent="0.25">
      <c r="A15" s="89" t="s">
        <v>180</v>
      </c>
      <c r="B15" s="102"/>
      <c r="C15" s="102" t="s">
        <v>149</v>
      </c>
      <c r="D15" s="102"/>
      <c r="E15" s="102"/>
      <c r="F15" s="102"/>
      <c r="G15" s="102"/>
      <c r="H15" s="102"/>
      <c r="I15" s="102" t="s">
        <v>149</v>
      </c>
      <c r="J15" s="102"/>
      <c r="K15" s="102"/>
    </row>
    <row r="16" spans="1:11" x14ac:dyDescent="0.25">
      <c r="A16" s="36" t="s">
        <v>181</v>
      </c>
      <c r="B16" s="102"/>
      <c r="C16" s="102" t="s">
        <v>149</v>
      </c>
      <c r="D16" s="102"/>
      <c r="E16" s="102"/>
      <c r="F16" s="102"/>
      <c r="G16" s="102"/>
      <c r="H16" s="102" t="s">
        <v>149</v>
      </c>
      <c r="I16" s="102" t="s">
        <v>149</v>
      </c>
      <c r="J16" s="102"/>
      <c r="K16" s="102"/>
    </row>
    <row r="17" spans="1:11" x14ac:dyDescent="0.25">
      <c r="A17" s="36" t="s">
        <v>182</v>
      </c>
      <c r="B17" s="102"/>
      <c r="C17" s="102" t="s">
        <v>149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5">
      <c r="A18" s="36" t="s">
        <v>148</v>
      </c>
      <c r="B18" s="102" t="s">
        <v>149</v>
      </c>
      <c r="C18" s="102"/>
      <c r="D18" s="102"/>
      <c r="E18" s="102"/>
      <c r="F18" s="102" t="s">
        <v>149</v>
      </c>
      <c r="G18" s="102"/>
      <c r="H18" s="102"/>
      <c r="I18" s="102"/>
      <c r="J18" s="102"/>
      <c r="K18" s="102"/>
    </row>
    <row r="19" spans="1:11" x14ac:dyDescent="0.25">
      <c r="A19" s="36" t="s">
        <v>151</v>
      </c>
      <c r="B19" s="102" t="s">
        <v>149</v>
      </c>
      <c r="C19" s="102"/>
      <c r="D19" s="102"/>
      <c r="E19" s="102"/>
      <c r="F19" s="102" t="s">
        <v>149</v>
      </c>
      <c r="G19" s="102"/>
      <c r="H19" s="102"/>
      <c r="I19" s="102"/>
      <c r="J19" s="102"/>
      <c r="K19" s="102"/>
    </row>
    <row r="20" spans="1:11" x14ac:dyDescent="0.25">
      <c r="A20" s="36" t="s">
        <v>152</v>
      </c>
      <c r="B20" s="102" t="s">
        <v>149</v>
      </c>
      <c r="C20" s="102"/>
      <c r="D20" s="102"/>
      <c r="E20" s="102"/>
      <c r="F20" s="102" t="s">
        <v>149</v>
      </c>
      <c r="G20" s="102"/>
      <c r="H20" s="102"/>
      <c r="I20" s="102"/>
      <c r="J20" s="102"/>
      <c r="K20" s="102"/>
    </row>
    <row r="21" spans="1:11" x14ac:dyDescent="0.25">
      <c r="A21" s="36" t="s">
        <v>183</v>
      </c>
      <c r="B21" s="102"/>
      <c r="C21" s="102"/>
      <c r="D21" s="102"/>
      <c r="E21" s="102"/>
      <c r="F21" s="102"/>
      <c r="G21" s="102"/>
      <c r="H21" s="102" t="s">
        <v>149</v>
      </c>
      <c r="I21" s="102" t="s">
        <v>149</v>
      </c>
      <c r="J21" s="102"/>
      <c r="K21" s="102"/>
    </row>
    <row r="22" spans="1:11" x14ac:dyDescent="0.25">
      <c r="A22" s="36" t="s">
        <v>184</v>
      </c>
      <c r="B22" s="102" t="s">
        <v>149</v>
      </c>
      <c r="C22" s="102" t="s">
        <v>149</v>
      </c>
      <c r="D22" s="102" t="s">
        <v>149</v>
      </c>
      <c r="E22" s="102"/>
      <c r="F22" s="102"/>
      <c r="G22" s="102"/>
      <c r="H22" s="102"/>
      <c r="I22" s="102"/>
      <c r="J22" s="102"/>
      <c r="K22" s="102"/>
    </row>
    <row r="23" spans="1:11" x14ac:dyDescent="0.25">
      <c r="A23" s="36" t="s">
        <v>185</v>
      </c>
      <c r="B23" s="102"/>
      <c r="C23" s="102" t="s">
        <v>149</v>
      </c>
      <c r="D23" s="102"/>
      <c r="E23" s="102"/>
      <c r="F23" s="102"/>
      <c r="G23" s="102"/>
      <c r="H23" s="102"/>
      <c r="I23" s="102" t="s">
        <v>149</v>
      </c>
      <c r="J23" s="102"/>
      <c r="K23" s="102"/>
    </row>
    <row r="24" spans="1:11" x14ac:dyDescent="0.25">
      <c r="A24" s="36" t="s">
        <v>186</v>
      </c>
      <c r="B24" s="102"/>
      <c r="C24" s="102"/>
      <c r="D24" s="102"/>
      <c r="E24" s="102"/>
      <c r="F24" s="102"/>
      <c r="G24" s="102"/>
      <c r="H24" s="102" t="s">
        <v>149</v>
      </c>
      <c r="I24" s="102"/>
      <c r="J24" s="102"/>
      <c r="K24" s="102"/>
    </row>
    <row r="25" spans="1:11" x14ac:dyDescent="0.25">
      <c r="A25" s="36" t="s">
        <v>187</v>
      </c>
      <c r="B25" s="102"/>
      <c r="C25" s="102"/>
      <c r="D25" s="102"/>
      <c r="E25" s="102"/>
      <c r="F25" s="102"/>
      <c r="G25" s="102"/>
      <c r="H25" s="102" t="s">
        <v>149</v>
      </c>
      <c r="I25" s="102"/>
      <c r="J25" s="102"/>
      <c r="K25" s="102"/>
    </row>
    <row r="26" spans="1:11" x14ac:dyDescent="0.25">
      <c r="A26" s="36" t="s">
        <v>188</v>
      </c>
      <c r="B26" s="102"/>
      <c r="C26" s="102" t="s">
        <v>149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5">
      <c r="A27" s="36" t="s">
        <v>189</v>
      </c>
      <c r="B27" s="102"/>
      <c r="C27" s="102" t="s">
        <v>149</v>
      </c>
      <c r="D27" s="102"/>
      <c r="E27" s="102"/>
      <c r="F27" s="102"/>
      <c r="G27" s="102"/>
      <c r="H27" s="102"/>
      <c r="I27" s="102" t="s">
        <v>149</v>
      </c>
      <c r="J27" s="102"/>
      <c r="K27" s="102"/>
    </row>
    <row r="28" spans="1:11" x14ac:dyDescent="0.25">
      <c r="A28" s="36" t="s">
        <v>190</v>
      </c>
      <c r="B28" s="102"/>
      <c r="C28" s="102"/>
      <c r="D28" s="102"/>
      <c r="E28" s="102"/>
      <c r="F28" s="102"/>
      <c r="G28" s="102"/>
      <c r="H28" s="102" t="s">
        <v>149</v>
      </c>
      <c r="I28" s="102"/>
      <c r="J28" s="102"/>
      <c r="K28" s="102"/>
    </row>
    <row r="29" spans="1:11" x14ac:dyDescent="0.25">
      <c r="A29" s="36" t="s">
        <v>191</v>
      </c>
      <c r="B29" s="102" t="s">
        <v>149</v>
      </c>
      <c r="C29" s="102"/>
      <c r="D29" s="102" t="s">
        <v>149</v>
      </c>
      <c r="E29" s="102"/>
      <c r="F29" s="102"/>
      <c r="G29" s="102"/>
      <c r="H29" s="102"/>
      <c r="I29" s="102"/>
      <c r="J29" s="102"/>
      <c r="K29" s="102"/>
    </row>
    <row r="30" spans="1:11" x14ac:dyDescent="0.25">
      <c r="A30" s="36" t="s">
        <v>192</v>
      </c>
      <c r="B30" s="102" t="s">
        <v>149</v>
      </c>
      <c r="C30" s="102" t="s">
        <v>149</v>
      </c>
      <c r="D30" s="102" t="s">
        <v>149</v>
      </c>
      <c r="E30" s="102"/>
      <c r="F30" s="102"/>
      <c r="G30" s="102"/>
      <c r="H30" s="102"/>
      <c r="I30" s="102"/>
      <c r="J30" s="102"/>
      <c r="K30" s="102"/>
    </row>
    <row r="31" spans="1:11" x14ac:dyDescent="0.25">
      <c r="A31" s="36" t="s">
        <v>157</v>
      </c>
      <c r="B31" s="102"/>
      <c r="C31" s="102"/>
      <c r="D31" s="102"/>
      <c r="E31" s="102" t="s">
        <v>149</v>
      </c>
      <c r="F31" s="102"/>
      <c r="G31" s="102"/>
      <c r="H31" s="102"/>
      <c r="I31" s="102"/>
      <c r="J31" s="102"/>
      <c r="K31" s="102"/>
    </row>
    <row r="32" spans="1:11" x14ac:dyDescent="0.25">
      <c r="A32" s="36" t="s">
        <v>193</v>
      </c>
      <c r="B32" s="102"/>
      <c r="C32" s="102"/>
      <c r="D32" s="102"/>
      <c r="E32" s="102"/>
      <c r="F32" s="102"/>
      <c r="G32" s="102" t="s">
        <v>149</v>
      </c>
      <c r="H32" s="102" t="s">
        <v>149</v>
      </c>
      <c r="I32" s="102"/>
      <c r="J32" s="102"/>
      <c r="K32" s="102"/>
    </row>
    <row r="33" spans="1:11" x14ac:dyDescent="0.25">
      <c r="A33" s="36" t="s">
        <v>194</v>
      </c>
      <c r="B33" s="102"/>
      <c r="C33" s="102"/>
      <c r="D33" s="102"/>
      <c r="E33" s="102"/>
      <c r="F33" s="102"/>
      <c r="G33" s="102" t="s">
        <v>149</v>
      </c>
      <c r="H33" s="102" t="s">
        <v>149</v>
      </c>
      <c r="I33" s="102"/>
      <c r="J33" s="102"/>
      <c r="K33" s="102"/>
    </row>
    <row r="34" spans="1:11" x14ac:dyDescent="0.25">
      <c r="A34" s="36" t="s">
        <v>195</v>
      </c>
      <c r="B34" s="102"/>
      <c r="C34" s="102"/>
      <c r="D34" s="102"/>
      <c r="E34" s="102"/>
      <c r="F34" s="102"/>
      <c r="G34" s="102" t="s">
        <v>149</v>
      </c>
      <c r="H34" s="102" t="s">
        <v>149</v>
      </c>
      <c r="I34" s="102"/>
      <c r="J34" s="102"/>
      <c r="K34" s="102"/>
    </row>
    <row r="35" spans="1:11" x14ac:dyDescent="0.25">
      <c r="A35" s="36" t="s">
        <v>196</v>
      </c>
      <c r="B35" s="102"/>
      <c r="C35" s="102"/>
      <c r="D35" s="102"/>
      <c r="E35" s="102"/>
      <c r="F35" s="102"/>
      <c r="G35" s="102" t="s">
        <v>149</v>
      </c>
      <c r="H35" s="102" t="s">
        <v>149</v>
      </c>
      <c r="I35" s="102"/>
      <c r="J35" s="102"/>
      <c r="K35" s="102"/>
    </row>
    <row r="36" spans="1:11" x14ac:dyDescent="0.25">
      <c r="A36" s="36" t="s">
        <v>197</v>
      </c>
      <c r="B36" s="102"/>
      <c r="C36" s="102"/>
      <c r="D36" s="102"/>
      <c r="E36" s="102"/>
      <c r="F36" s="102"/>
      <c r="G36" s="102" t="s">
        <v>149</v>
      </c>
      <c r="H36" s="102" t="s">
        <v>149</v>
      </c>
      <c r="I36" s="102"/>
      <c r="J36" s="102"/>
      <c r="K36" s="102"/>
    </row>
    <row r="37" spans="1:11" x14ac:dyDescent="0.25">
      <c r="A37" s="36" t="s">
        <v>198</v>
      </c>
      <c r="B37" s="102"/>
      <c r="C37" s="102"/>
      <c r="D37" s="102"/>
      <c r="E37" s="102"/>
      <c r="F37" s="102"/>
      <c r="G37" s="102" t="s">
        <v>149</v>
      </c>
      <c r="H37" s="102" t="s">
        <v>149</v>
      </c>
      <c r="I37" s="102"/>
      <c r="J37" s="102"/>
      <c r="K37" s="102"/>
    </row>
    <row r="38" spans="1:11" x14ac:dyDescent="0.25">
      <c r="A38" s="36" t="s">
        <v>199</v>
      </c>
      <c r="B38" s="102"/>
      <c r="C38" s="102"/>
      <c r="D38" s="102"/>
      <c r="E38" s="102"/>
      <c r="F38" s="102"/>
      <c r="G38" s="102"/>
      <c r="H38" s="102" t="s">
        <v>149</v>
      </c>
      <c r="I38" s="102"/>
      <c r="J38" s="102"/>
      <c r="K38" s="102"/>
    </row>
    <row r="39" spans="1:11" x14ac:dyDescent="0.25">
      <c r="A39" s="36" t="s">
        <v>200</v>
      </c>
      <c r="B39" s="102" t="s">
        <v>149</v>
      </c>
      <c r="C39" s="102"/>
      <c r="D39" s="102"/>
      <c r="E39" s="102"/>
      <c r="F39" s="102"/>
      <c r="G39" s="102" t="s">
        <v>149</v>
      </c>
      <c r="H39" s="102" t="s">
        <v>149</v>
      </c>
      <c r="I39" s="102"/>
      <c r="J39" s="102"/>
      <c r="K39" s="102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7734375" defaultRowHeight="13.2" x14ac:dyDescent="0.25"/>
  <cols>
    <col min="1" max="1" width="16.88671875" style="81" bestFit="1" customWidth="1"/>
    <col min="2" max="2" width="8.6640625" style="81" bestFit="1" customWidth="1"/>
    <col min="3" max="3" width="8.88671875" style="81" bestFit="1" customWidth="1"/>
    <col min="4" max="4" width="18.33203125" style="81" bestFit="1" customWidth="1"/>
    <col min="5" max="5" width="17.44140625" style="81" bestFit="1" customWidth="1"/>
    <col min="6" max="6" width="13.5546875" style="81" bestFit="1" customWidth="1"/>
    <col min="7" max="7" width="9.77734375" style="81" bestFit="1" customWidth="1"/>
    <col min="8" max="8" width="8.88671875" style="81" bestFit="1" customWidth="1"/>
    <col min="9" max="9" width="14.77734375" style="81" bestFit="1" customWidth="1"/>
    <col min="10" max="10" width="15.33203125" style="81" bestFit="1" customWidth="1"/>
    <col min="11" max="11" width="12.77734375" style="81" customWidth="1"/>
    <col min="12" max="16384" width="12.77734375" style="81"/>
  </cols>
  <sheetData>
    <row r="1" spans="1:11" x14ac:dyDescent="0.25">
      <c r="A1" s="71" t="s">
        <v>230</v>
      </c>
      <c r="B1" s="81" t="s">
        <v>225</v>
      </c>
      <c r="C1" s="81" t="s">
        <v>111</v>
      </c>
      <c r="D1" s="81" t="s">
        <v>226</v>
      </c>
      <c r="E1" s="81" t="s">
        <v>227</v>
      </c>
      <c r="F1" s="81" t="s">
        <v>118</v>
      </c>
      <c r="G1" s="81" t="s">
        <v>81</v>
      </c>
      <c r="H1" s="81" t="s">
        <v>32</v>
      </c>
      <c r="I1" s="81" t="s">
        <v>228</v>
      </c>
      <c r="J1" s="81" t="s">
        <v>25</v>
      </c>
      <c r="K1" s="81" t="s">
        <v>229</v>
      </c>
    </row>
    <row r="2" spans="1:11" x14ac:dyDescent="0.25">
      <c r="A2" s="81" t="s">
        <v>67</v>
      </c>
      <c r="B2" s="102" t="s">
        <v>149</v>
      </c>
      <c r="C2" s="102" t="s">
        <v>149</v>
      </c>
      <c r="D2" s="102" t="s">
        <v>149</v>
      </c>
      <c r="E2" s="102" t="s">
        <v>149</v>
      </c>
      <c r="F2" s="102" t="s">
        <v>149</v>
      </c>
      <c r="G2" s="102" t="s">
        <v>149</v>
      </c>
      <c r="H2" s="102" t="s">
        <v>149</v>
      </c>
      <c r="I2" s="102"/>
      <c r="J2" s="102"/>
      <c r="K2" s="102"/>
    </row>
    <row r="3" spans="1:11" x14ac:dyDescent="0.25">
      <c r="A3" s="81" t="s">
        <v>77</v>
      </c>
      <c r="B3" s="102" t="s">
        <v>149</v>
      </c>
      <c r="C3" s="102" t="s">
        <v>149</v>
      </c>
      <c r="D3" s="102" t="s">
        <v>149</v>
      </c>
      <c r="E3" s="102" t="s">
        <v>149</v>
      </c>
      <c r="F3" s="102" t="s">
        <v>149</v>
      </c>
      <c r="G3" s="102" t="s">
        <v>149</v>
      </c>
      <c r="H3" s="102" t="s">
        <v>149</v>
      </c>
      <c r="I3" s="102"/>
      <c r="J3" s="102"/>
      <c r="K3" s="102"/>
    </row>
    <row r="4" spans="1:11" x14ac:dyDescent="0.25">
      <c r="A4" s="81" t="s">
        <v>78</v>
      </c>
      <c r="B4" s="102" t="s">
        <v>149</v>
      </c>
      <c r="C4" s="102" t="s">
        <v>149</v>
      </c>
      <c r="D4" s="102" t="s">
        <v>149</v>
      </c>
      <c r="E4" s="102" t="s">
        <v>149</v>
      </c>
      <c r="F4" s="102" t="s">
        <v>149</v>
      </c>
      <c r="G4" s="102" t="s">
        <v>149</v>
      </c>
      <c r="H4" s="102" t="s">
        <v>149</v>
      </c>
      <c r="I4" s="102"/>
      <c r="J4" s="102"/>
      <c r="K4" s="102"/>
    </row>
    <row r="5" spans="1:11" x14ac:dyDescent="0.25">
      <c r="A5" s="81" t="s">
        <v>79</v>
      </c>
      <c r="B5" s="102" t="s">
        <v>149</v>
      </c>
      <c r="C5" s="102" t="s">
        <v>149</v>
      </c>
      <c r="D5" s="102" t="s">
        <v>149</v>
      </c>
      <c r="E5" s="102" t="s">
        <v>149</v>
      </c>
      <c r="F5" s="102" t="s">
        <v>149</v>
      </c>
      <c r="G5" s="102" t="s">
        <v>149</v>
      </c>
      <c r="H5" s="102" t="s">
        <v>149</v>
      </c>
      <c r="I5" s="102"/>
      <c r="J5" s="102"/>
      <c r="K5" s="102"/>
    </row>
    <row r="6" spans="1:11" x14ac:dyDescent="0.25">
      <c r="A6" s="81" t="s">
        <v>80</v>
      </c>
      <c r="B6" s="102" t="s">
        <v>149</v>
      </c>
      <c r="C6" s="102" t="s">
        <v>149</v>
      </c>
      <c r="D6" s="102" t="s">
        <v>149</v>
      </c>
      <c r="E6" s="102" t="s">
        <v>149</v>
      </c>
      <c r="F6" s="102" t="s">
        <v>149</v>
      </c>
      <c r="G6" s="102" t="s">
        <v>149</v>
      </c>
      <c r="H6" s="102" t="s">
        <v>149</v>
      </c>
      <c r="I6" s="102"/>
      <c r="J6" s="102"/>
      <c r="K6" s="102"/>
    </row>
    <row r="7" spans="1:11" x14ac:dyDescent="0.25">
      <c r="A7" s="81" t="s">
        <v>112</v>
      </c>
      <c r="B7" s="102"/>
      <c r="C7" s="102" t="s">
        <v>149</v>
      </c>
      <c r="D7" s="102"/>
      <c r="E7" s="102"/>
      <c r="F7" s="102"/>
      <c r="G7" s="102"/>
      <c r="H7" s="102" t="s">
        <v>149</v>
      </c>
      <c r="I7" s="102" t="s">
        <v>149</v>
      </c>
      <c r="J7" s="102"/>
      <c r="K7" s="102"/>
    </row>
    <row r="8" spans="1:11" x14ac:dyDescent="0.25">
      <c r="A8" s="81" t="s">
        <v>113</v>
      </c>
      <c r="B8" s="102"/>
      <c r="C8" s="102" t="s">
        <v>149</v>
      </c>
      <c r="D8" s="102"/>
      <c r="E8" s="102"/>
      <c r="F8" s="102"/>
      <c r="G8" s="102"/>
      <c r="H8" s="102" t="s">
        <v>149</v>
      </c>
      <c r="I8" s="102" t="s">
        <v>149</v>
      </c>
      <c r="J8" s="102"/>
      <c r="K8" s="102"/>
    </row>
    <row r="9" spans="1:11" x14ac:dyDescent="0.25">
      <c r="A9" s="81" t="s">
        <v>114</v>
      </c>
      <c r="B9" s="102"/>
      <c r="C9" s="102" t="s">
        <v>149</v>
      </c>
      <c r="D9" s="102"/>
      <c r="E9" s="102"/>
      <c r="F9" s="102"/>
      <c r="G9" s="102"/>
      <c r="H9" s="102" t="s">
        <v>149</v>
      </c>
      <c r="I9" s="102" t="s">
        <v>149</v>
      </c>
      <c r="J9" s="102"/>
      <c r="K9" s="102"/>
    </row>
    <row r="10" spans="1:11" x14ac:dyDescent="0.25">
      <c r="A10" s="81" t="s">
        <v>115</v>
      </c>
      <c r="B10" s="102"/>
      <c r="C10" s="102" t="s">
        <v>149</v>
      </c>
      <c r="D10" s="102"/>
      <c r="E10" s="102"/>
      <c r="F10" s="102"/>
      <c r="G10" s="102"/>
      <c r="H10" s="102" t="s">
        <v>149</v>
      </c>
      <c r="I10" s="102" t="s">
        <v>149</v>
      </c>
      <c r="J10" s="102"/>
      <c r="K10" s="102"/>
    </row>
    <row r="11" spans="1:11" x14ac:dyDescent="0.25">
      <c r="A11" s="81" t="s">
        <v>58</v>
      </c>
      <c r="B11" s="102"/>
      <c r="C11" s="102" t="s">
        <v>149</v>
      </c>
      <c r="D11" s="102"/>
      <c r="E11" s="102"/>
      <c r="F11" s="102"/>
      <c r="G11" s="102"/>
      <c r="H11" s="102"/>
      <c r="I11" s="102"/>
      <c r="J11" s="102" t="s">
        <v>149</v>
      </c>
      <c r="K11" s="102" t="s">
        <v>149</v>
      </c>
    </row>
    <row r="12" spans="1:11" x14ac:dyDescent="0.25">
      <c r="A12" s="81" t="s">
        <v>59</v>
      </c>
      <c r="B12" s="102"/>
      <c r="C12" s="102" t="s">
        <v>149</v>
      </c>
      <c r="D12" s="102"/>
      <c r="E12" s="102"/>
      <c r="F12" s="102"/>
      <c r="G12" s="102"/>
      <c r="H12" s="102"/>
      <c r="I12" s="102"/>
      <c r="J12" s="102"/>
      <c r="K12" s="102" t="s">
        <v>149</v>
      </c>
    </row>
    <row r="13" spans="1:11" x14ac:dyDescent="0.25">
      <c r="A13" s="81" t="s">
        <v>60</v>
      </c>
      <c r="B13" s="102"/>
      <c r="C13" s="102" t="s">
        <v>149</v>
      </c>
      <c r="D13" s="102"/>
      <c r="E13" s="102"/>
      <c r="F13" s="102"/>
      <c r="G13" s="102"/>
      <c r="H13" s="102"/>
      <c r="I13" s="102"/>
      <c r="J13" s="102"/>
      <c r="K13" s="102" t="s">
        <v>149</v>
      </c>
    </row>
    <row r="14" spans="1:11" x14ac:dyDescent="0.25">
      <c r="A14" s="81" t="s">
        <v>61</v>
      </c>
      <c r="B14" s="102"/>
      <c r="C14" s="102" t="s">
        <v>149</v>
      </c>
      <c r="D14" s="102"/>
      <c r="E14" s="102"/>
      <c r="F14" s="102"/>
      <c r="G14" s="102"/>
      <c r="H14" s="102"/>
      <c r="I14" s="102"/>
      <c r="J14" s="102"/>
      <c r="K14" s="102" t="s">
        <v>149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tabSelected="1" zoomScale="85" zoomScaleNormal="85" workbookViewId="0">
      <selection activeCell="H15" sqref="H15"/>
    </sheetView>
  </sheetViews>
  <sheetFormatPr defaultColWidth="14.44140625" defaultRowHeight="15.75" customHeight="1" x14ac:dyDescent="0.25"/>
  <cols>
    <col min="1" max="1" width="8.44140625" style="113" customWidth="1"/>
    <col min="2" max="9" width="16.88671875" style="113" customWidth="1"/>
    <col min="10" max="10" width="14.44140625" style="113" customWidth="1"/>
    <col min="11" max="16384" width="14.44140625" style="113"/>
  </cols>
  <sheetData>
    <row r="1" spans="1:9" s="13" customFormat="1" ht="30" customHeight="1" x14ac:dyDescent="0.25">
      <c r="A1" s="23" t="s">
        <v>56</v>
      </c>
      <c r="B1" s="17" t="s">
        <v>57</v>
      </c>
      <c r="C1" s="15" t="s">
        <v>58</v>
      </c>
      <c r="D1" s="15" t="s">
        <v>59</v>
      </c>
      <c r="E1" s="15" t="s">
        <v>60</v>
      </c>
      <c r="F1" s="15" t="s">
        <v>61</v>
      </c>
      <c r="G1" s="15" t="s">
        <v>62</v>
      </c>
      <c r="H1" s="15" t="s">
        <v>63</v>
      </c>
      <c r="I1" s="15" t="s">
        <v>64</v>
      </c>
    </row>
    <row r="2" spans="1:9" ht="15.75" customHeight="1" x14ac:dyDescent="0.25">
      <c r="A2" s="7">
        <f>start_year</f>
        <v>2021</v>
      </c>
      <c r="B2" s="52">
        <v>356793.19679999998</v>
      </c>
      <c r="C2" s="53">
        <v>732000</v>
      </c>
      <c r="D2" s="53">
        <v>1531000</v>
      </c>
      <c r="E2" s="53">
        <v>1493000</v>
      </c>
      <c r="F2" s="53">
        <v>804000</v>
      </c>
      <c r="G2" s="14">
        <f t="shared" ref="G2:G11" si="0">C2+D2+E2+F2</f>
        <v>4560000</v>
      </c>
      <c r="H2" s="14">
        <f t="shared" ref="H2:H11" si="1">(B2 + stillbirth*B2/(1000-stillbirth))/(1-abortion)</f>
        <v>378711.49772430095</v>
      </c>
      <c r="I2" s="14">
        <f t="shared" ref="I2:I11" si="2">G2-H2</f>
        <v>4181288.5022756988</v>
      </c>
    </row>
    <row r="3" spans="1:9" ht="15.75" customHeight="1" x14ac:dyDescent="0.25">
      <c r="A3" s="7">
        <f t="shared" ref="A3:A40" si="3">IF($A$2+ROW(A3)-2&lt;=end_year,A2+1,"")</f>
        <v>2022</v>
      </c>
      <c r="B3" s="52">
        <v>353732.90180000011</v>
      </c>
      <c r="C3" s="53">
        <v>744000</v>
      </c>
      <c r="D3" s="53">
        <v>1515000</v>
      </c>
      <c r="E3" s="53">
        <v>1471000</v>
      </c>
      <c r="F3" s="53">
        <v>882000</v>
      </c>
      <c r="G3" s="14">
        <f t="shared" si="0"/>
        <v>4612000</v>
      </c>
      <c r="H3" s="14">
        <f t="shared" si="1"/>
        <v>375463.20455805596</v>
      </c>
      <c r="I3" s="14">
        <f t="shared" si="2"/>
        <v>4236536.7954419442</v>
      </c>
    </row>
    <row r="4" spans="1:9" ht="15.75" customHeight="1" x14ac:dyDescent="0.25">
      <c r="A4" s="7">
        <f t="shared" si="3"/>
        <v>2023</v>
      </c>
      <c r="B4" s="52">
        <v>350370.33600000013</v>
      </c>
      <c r="C4" s="53">
        <v>760000</v>
      </c>
      <c r="D4" s="53">
        <v>1491000</v>
      </c>
      <c r="E4" s="53">
        <v>1437000</v>
      </c>
      <c r="F4" s="53">
        <v>979000</v>
      </c>
      <c r="G4" s="14">
        <f t="shared" si="0"/>
        <v>4667000</v>
      </c>
      <c r="H4" s="14">
        <f t="shared" si="1"/>
        <v>371894.07167734037</v>
      </c>
      <c r="I4" s="14">
        <f t="shared" si="2"/>
        <v>4295105.9283226598</v>
      </c>
    </row>
    <row r="5" spans="1:9" ht="15.75" customHeight="1" x14ac:dyDescent="0.25">
      <c r="A5" s="7">
        <f t="shared" si="3"/>
        <v>2024</v>
      </c>
      <c r="B5" s="52">
        <v>346731.97820000013</v>
      </c>
      <c r="C5" s="53">
        <v>776000</v>
      </c>
      <c r="D5" s="53">
        <v>1469000</v>
      </c>
      <c r="E5" s="53">
        <v>1409000</v>
      </c>
      <c r="F5" s="53">
        <v>1078000</v>
      </c>
      <c r="G5" s="14">
        <f t="shared" si="0"/>
        <v>4732000</v>
      </c>
      <c r="H5" s="14">
        <f t="shared" si="1"/>
        <v>368032.20451156236</v>
      </c>
      <c r="I5" s="14">
        <f t="shared" si="2"/>
        <v>4363967.7954884376</v>
      </c>
    </row>
    <row r="6" spans="1:9" ht="15.75" customHeight="1" x14ac:dyDescent="0.25">
      <c r="A6" s="7">
        <f t="shared" si="3"/>
        <v>2025</v>
      </c>
      <c r="B6" s="52">
        <v>342823.25</v>
      </c>
      <c r="C6" s="53">
        <v>792000</v>
      </c>
      <c r="D6" s="53">
        <v>1455000</v>
      </c>
      <c r="E6" s="53">
        <v>1397000</v>
      </c>
      <c r="F6" s="53">
        <v>1166000</v>
      </c>
      <c r="G6" s="14">
        <f t="shared" si="0"/>
        <v>4810000</v>
      </c>
      <c r="H6" s="14">
        <f t="shared" si="1"/>
        <v>363883.35771712911</v>
      </c>
      <c r="I6" s="14">
        <f t="shared" si="2"/>
        <v>4446116.6422828706</v>
      </c>
    </row>
    <row r="7" spans="1:9" ht="15.75" customHeight="1" x14ac:dyDescent="0.25">
      <c r="A7" s="7">
        <f t="shared" si="3"/>
        <v>2026</v>
      </c>
      <c r="B7" s="52">
        <v>341466.17839999998</v>
      </c>
      <c r="C7" s="53">
        <v>805000</v>
      </c>
      <c r="D7" s="53">
        <v>1450000</v>
      </c>
      <c r="E7" s="53">
        <v>1403000</v>
      </c>
      <c r="F7" s="53">
        <v>1246000</v>
      </c>
      <c r="G7" s="14">
        <f t="shared" si="0"/>
        <v>4904000</v>
      </c>
      <c r="H7" s="14">
        <f t="shared" si="1"/>
        <v>362442.91932658659</v>
      </c>
      <c r="I7" s="14">
        <f t="shared" si="2"/>
        <v>4541557.0806734134</v>
      </c>
    </row>
    <row r="8" spans="1:9" ht="15.75" customHeight="1" x14ac:dyDescent="0.25">
      <c r="A8" s="7">
        <f t="shared" si="3"/>
        <v>2027</v>
      </c>
      <c r="B8" s="52">
        <v>339913.75799999997</v>
      </c>
      <c r="C8" s="53">
        <v>817000</v>
      </c>
      <c r="D8" s="53">
        <v>1450000</v>
      </c>
      <c r="E8" s="53">
        <v>1425000</v>
      </c>
      <c r="F8" s="53">
        <v>1319000</v>
      </c>
      <c r="G8" s="14">
        <f t="shared" si="0"/>
        <v>5011000</v>
      </c>
      <c r="H8" s="14">
        <f t="shared" si="1"/>
        <v>360795.13158832624</v>
      </c>
      <c r="I8" s="14">
        <f t="shared" si="2"/>
        <v>4650204.8684116742</v>
      </c>
    </row>
    <row r="9" spans="1:9" ht="15.75" customHeight="1" x14ac:dyDescent="0.25">
      <c r="A9" s="7">
        <f t="shared" si="3"/>
        <v>2028</v>
      </c>
      <c r="B9" s="52">
        <v>338169.52159999998</v>
      </c>
      <c r="C9" s="53">
        <v>828000</v>
      </c>
      <c r="D9" s="53">
        <v>1456000</v>
      </c>
      <c r="E9" s="53">
        <v>1455000</v>
      </c>
      <c r="F9" s="53">
        <v>1380000</v>
      </c>
      <c r="G9" s="14">
        <f t="shared" si="0"/>
        <v>5119000</v>
      </c>
      <c r="H9" s="14">
        <f t="shared" si="1"/>
        <v>358943.74432715174</v>
      </c>
      <c r="I9" s="14">
        <f t="shared" si="2"/>
        <v>4760056.2556728479</v>
      </c>
    </row>
    <row r="10" spans="1:9" ht="15.75" customHeight="1" x14ac:dyDescent="0.25">
      <c r="A10" s="7">
        <f t="shared" si="3"/>
        <v>2029</v>
      </c>
      <c r="B10" s="52">
        <v>336255.07439999998</v>
      </c>
      <c r="C10" s="53">
        <v>837000</v>
      </c>
      <c r="D10" s="53">
        <v>1466000</v>
      </c>
      <c r="E10" s="53">
        <v>1480000</v>
      </c>
      <c r="F10" s="53">
        <v>1423000</v>
      </c>
      <c r="G10" s="14">
        <f t="shared" si="0"/>
        <v>5206000</v>
      </c>
      <c r="H10" s="14">
        <f t="shared" si="1"/>
        <v>356911.68998046388</v>
      </c>
      <c r="I10" s="14">
        <f t="shared" si="2"/>
        <v>4849088.3100195359</v>
      </c>
    </row>
    <row r="11" spans="1:9" ht="15.75" customHeight="1" x14ac:dyDescent="0.25">
      <c r="A11" s="7">
        <f t="shared" si="3"/>
        <v>2030</v>
      </c>
      <c r="B11" s="52">
        <v>334190.84399999998</v>
      </c>
      <c r="C11" s="53">
        <v>845000</v>
      </c>
      <c r="D11" s="53">
        <v>1481000</v>
      </c>
      <c r="E11" s="53">
        <v>1489000</v>
      </c>
      <c r="F11" s="53">
        <v>1446000</v>
      </c>
      <c r="G11" s="14">
        <f t="shared" si="0"/>
        <v>5261000</v>
      </c>
      <c r="H11" s="14">
        <f t="shared" si="1"/>
        <v>354720.65104406222</v>
      </c>
      <c r="I11" s="14">
        <f t="shared" si="2"/>
        <v>4906279.3489559377</v>
      </c>
    </row>
    <row r="12" spans="1:9" ht="15.75" customHeight="1" x14ac:dyDescent="0.25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5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5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5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5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5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5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5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5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5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5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5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5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5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5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5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5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5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5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5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5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5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5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5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5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5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5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5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5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7734375" defaultRowHeight="13.2" x14ac:dyDescent="0.25"/>
  <cols>
    <col min="1" max="1" width="48.109375" style="81" customWidth="1"/>
    <col min="2" max="2" width="15" style="81" customWidth="1"/>
    <col min="3" max="3" width="14.6640625" style="81" customWidth="1"/>
    <col min="4" max="4" width="12.77734375" style="81" customWidth="1"/>
    <col min="5" max="16384" width="12.77734375" style="81"/>
  </cols>
  <sheetData>
    <row r="1" spans="1:10" x14ac:dyDescent="0.25">
      <c r="A1" s="71" t="s">
        <v>231</v>
      </c>
      <c r="B1" s="71" t="s">
        <v>144</v>
      </c>
      <c r="C1" s="71" t="s">
        <v>159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10" x14ac:dyDescent="0.25">
      <c r="A2" s="71" t="s">
        <v>232</v>
      </c>
      <c r="B2" s="121" t="s">
        <v>90</v>
      </c>
      <c r="C2" s="81" t="s">
        <v>145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5">
      <c r="B3" s="122"/>
      <c r="C3" s="81" t="s">
        <v>146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5">
      <c r="B4" s="122"/>
      <c r="C4" s="81" t="s">
        <v>147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5">
      <c r="B5" s="121" t="s">
        <v>67</v>
      </c>
      <c r="C5" s="81" t="s">
        <v>145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5">
      <c r="B6" s="122"/>
      <c r="C6" s="81" t="s">
        <v>146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5">
      <c r="B7" s="122"/>
      <c r="C7" s="81" t="s">
        <v>147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5">
      <c r="B8" s="121" t="s">
        <v>77</v>
      </c>
      <c r="C8" s="81" t="s">
        <v>145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5">
      <c r="B9" s="122"/>
      <c r="C9" s="81" t="s">
        <v>146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5">
      <c r="B10" s="122"/>
      <c r="C10" s="81" t="s">
        <v>147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5">
      <c r="B11" s="121" t="s">
        <v>78</v>
      </c>
      <c r="C11" s="81" t="s">
        <v>145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5">
      <c r="B12" s="122"/>
      <c r="C12" s="81" t="s">
        <v>146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5">
      <c r="B13" s="122"/>
      <c r="C13" s="81" t="s">
        <v>147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5">
      <c r="B14" s="121" t="s">
        <v>79</v>
      </c>
      <c r="C14" s="81" t="s">
        <v>145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5">
      <c r="B15" s="122"/>
      <c r="C15" s="81" t="s">
        <v>146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5">
      <c r="B16" s="122"/>
      <c r="C16" s="81" t="s">
        <v>147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5">
      <c r="B17" s="120" t="s">
        <v>150</v>
      </c>
      <c r="C17" s="81" t="s">
        <v>147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5">
      <c r="D18" s="101"/>
      <c r="E18" s="101"/>
      <c r="F18" s="101"/>
      <c r="G18" s="101"/>
      <c r="H18" s="101"/>
    </row>
    <row r="19" spans="1:8" x14ac:dyDescent="0.25">
      <c r="A19" s="71" t="s">
        <v>233</v>
      </c>
      <c r="B19" s="121" t="s">
        <v>90</v>
      </c>
      <c r="C19" s="81" t="s">
        <v>145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5">
      <c r="B20" s="122"/>
      <c r="C20" s="81" t="s">
        <v>146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5">
      <c r="B21" s="122"/>
      <c r="C21" s="81" t="s">
        <v>147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5">
      <c r="B22" s="121" t="s">
        <v>67</v>
      </c>
      <c r="C22" s="81" t="s">
        <v>145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5">
      <c r="B23" s="122"/>
      <c r="C23" s="81" t="s">
        <v>146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5">
      <c r="B24" s="122"/>
      <c r="C24" s="81" t="s">
        <v>147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5">
      <c r="B25" s="121" t="s">
        <v>77</v>
      </c>
      <c r="C25" s="81" t="s">
        <v>145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5">
      <c r="B26" s="122"/>
      <c r="C26" s="81" t="s">
        <v>146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5">
      <c r="B27" s="122"/>
      <c r="C27" s="81" t="s">
        <v>147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5">
      <c r="B28" s="121" t="s">
        <v>78</v>
      </c>
      <c r="C28" s="81" t="s">
        <v>145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5">
      <c r="B29" s="122"/>
      <c r="C29" s="81" t="s">
        <v>146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5">
      <c r="B30" s="122"/>
      <c r="C30" s="81" t="s">
        <v>147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5">
      <c r="B31" s="121" t="s">
        <v>79</v>
      </c>
      <c r="C31" s="81" t="s">
        <v>145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5">
      <c r="B32" s="122"/>
      <c r="C32" s="81" t="s">
        <v>146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5">
      <c r="B33" s="122"/>
      <c r="C33" s="81" t="s">
        <v>147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5">
      <c r="B34" s="120" t="s">
        <v>150</v>
      </c>
      <c r="C34" s="81" t="s">
        <v>147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5">
      <c r="D35" s="101"/>
      <c r="E35" s="101"/>
      <c r="F35" s="101"/>
      <c r="G35" s="101"/>
      <c r="H35" s="101"/>
    </row>
    <row r="36" spans="1:8" x14ac:dyDescent="0.25">
      <c r="A36" s="73" t="s">
        <v>234</v>
      </c>
      <c r="B36" s="121" t="s">
        <v>90</v>
      </c>
      <c r="C36" s="81" t="s">
        <v>145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5">
      <c r="B37" s="122"/>
      <c r="C37" s="81" t="s">
        <v>146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5">
      <c r="B38" s="122"/>
      <c r="C38" s="81" t="s">
        <v>147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5">
      <c r="B39" s="121" t="s">
        <v>67</v>
      </c>
      <c r="C39" s="81" t="s">
        <v>145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5">
      <c r="B40" s="122"/>
      <c r="C40" s="81" t="s">
        <v>146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5">
      <c r="B41" s="122"/>
      <c r="C41" s="81" t="s">
        <v>147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5">
      <c r="B42" s="121" t="s">
        <v>77</v>
      </c>
      <c r="C42" s="81" t="s">
        <v>145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5">
      <c r="B43" s="122"/>
      <c r="C43" s="81" t="s">
        <v>146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5">
      <c r="B44" s="122"/>
      <c r="C44" s="81" t="s">
        <v>147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5">
      <c r="B45" s="121" t="s">
        <v>78</v>
      </c>
      <c r="C45" s="81" t="s">
        <v>145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5">
      <c r="B46" s="122"/>
      <c r="C46" s="81" t="s">
        <v>146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5">
      <c r="B47" s="122"/>
      <c r="C47" s="81" t="s">
        <v>147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5">
      <c r="B48" s="121" t="s">
        <v>79</v>
      </c>
      <c r="C48" s="81" t="s">
        <v>145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5">
      <c r="B49" s="122"/>
      <c r="C49" s="81" t="s">
        <v>146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5">
      <c r="B50" s="122"/>
      <c r="C50" s="81" t="s">
        <v>147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5">
      <c r="B51" s="120" t="s">
        <v>150</v>
      </c>
      <c r="C51" s="81" t="s">
        <v>147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5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5">
      <c r="A54" s="71" t="s">
        <v>231</v>
      </c>
      <c r="B54" s="71" t="s">
        <v>144</v>
      </c>
      <c r="C54" s="71" t="s">
        <v>159</v>
      </c>
      <c r="D54" s="71" t="s">
        <v>67</v>
      </c>
      <c r="E54" s="71" t="s">
        <v>77</v>
      </c>
      <c r="F54" s="71" t="s">
        <v>78</v>
      </c>
      <c r="G54" s="71" t="s">
        <v>79</v>
      </c>
      <c r="H54" s="71" t="s">
        <v>80</v>
      </c>
    </row>
    <row r="55" spans="1:8" x14ac:dyDescent="0.25">
      <c r="A55" s="71" t="s">
        <v>236</v>
      </c>
      <c r="B55" s="121" t="s">
        <v>90</v>
      </c>
      <c r="C55" s="81" t="s">
        <v>145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5">
      <c r="B56" s="122"/>
      <c r="C56" s="81" t="s">
        <v>146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5">
      <c r="B57" s="122"/>
      <c r="C57" s="81" t="s">
        <v>147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5">
      <c r="B58" s="121" t="s">
        <v>67</v>
      </c>
      <c r="C58" s="81" t="s">
        <v>145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5">
      <c r="B59" s="122"/>
      <c r="C59" s="81" t="s">
        <v>146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5">
      <c r="B60" s="122"/>
      <c r="C60" s="81" t="s">
        <v>147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5">
      <c r="B61" s="121" t="s">
        <v>77</v>
      </c>
      <c r="C61" s="81" t="s">
        <v>145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5">
      <c r="B62" s="122"/>
      <c r="C62" s="81" t="s">
        <v>146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5">
      <c r="B63" s="122"/>
      <c r="C63" s="81" t="s">
        <v>147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5">
      <c r="B64" s="121" t="s">
        <v>78</v>
      </c>
      <c r="C64" s="81" t="s">
        <v>145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5">
      <c r="B65" s="122"/>
      <c r="C65" s="81" t="s">
        <v>146</v>
      </c>
      <c r="D65" s="103">
        <f t="shared" ref="D65:H74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5">
      <c r="B66" s="122"/>
      <c r="C66" s="81" t="s">
        <v>147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5">
      <c r="B67" s="121" t="s">
        <v>79</v>
      </c>
      <c r="C67" s="81" t="s">
        <v>145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5">
      <c r="B68" s="122"/>
      <c r="C68" s="81" t="s">
        <v>146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5">
      <c r="B69" s="122"/>
      <c r="C69" s="81" t="s">
        <v>147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5">
      <c r="B70" s="120" t="s">
        <v>150</v>
      </c>
      <c r="C70" s="81" t="s">
        <v>147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5">
      <c r="D71" s="101"/>
      <c r="E71" s="101"/>
      <c r="F71" s="101"/>
      <c r="G71" s="101"/>
      <c r="H71" s="101"/>
    </row>
    <row r="72" spans="1:8" x14ac:dyDescent="0.25">
      <c r="A72" s="71" t="s">
        <v>237</v>
      </c>
      <c r="B72" s="121" t="s">
        <v>90</v>
      </c>
      <c r="C72" s="81" t="s">
        <v>145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5">
      <c r="B73" s="122"/>
      <c r="C73" s="81" t="s">
        <v>146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5">
      <c r="B74" s="122"/>
      <c r="C74" s="81" t="s">
        <v>147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5">
      <c r="B75" s="121" t="s">
        <v>67</v>
      </c>
      <c r="C75" s="81" t="s">
        <v>145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5">
      <c r="B76" s="122"/>
      <c r="C76" s="81" t="s">
        <v>146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5">
      <c r="B77" s="122"/>
      <c r="C77" s="81" t="s">
        <v>147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5">
      <c r="B78" s="121" t="s">
        <v>77</v>
      </c>
      <c r="C78" s="81" t="s">
        <v>145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5">
      <c r="B79" s="122"/>
      <c r="C79" s="81" t="s">
        <v>146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5">
      <c r="B80" s="122"/>
      <c r="C80" s="81" t="s">
        <v>147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5">
      <c r="B81" s="121" t="s">
        <v>78</v>
      </c>
      <c r="C81" s="81" t="s">
        <v>145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5">
      <c r="B82" s="122"/>
      <c r="C82" s="81" t="s">
        <v>146</v>
      </c>
      <c r="D82" s="103">
        <f t="shared" ref="D82:H91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5">
      <c r="B83" s="122"/>
      <c r="C83" s="81" t="s">
        <v>147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5">
      <c r="B84" s="121" t="s">
        <v>79</v>
      </c>
      <c r="C84" s="81" t="s">
        <v>145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5">
      <c r="B85" s="122"/>
      <c r="C85" s="81" t="s">
        <v>146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5">
      <c r="B86" s="122"/>
      <c r="C86" s="81" t="s">
        <v>147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5">
      <c r="B87" s="120" t="s">
        <v>150</v>
      </c>
      <c r="C87" s="81" t="s">
        <v>147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5">
      <c r="D88" s="101"/>
      <c r="E88" s="101"/>
      <c r="F88" s="101"/>
      <c r="G88" s="101"/>
      <c r="H88" s="101"/>
    </row>
    <row r="89" spans="1:8" x14ac:dyDescent="0.25">
      <c r="A89" s="73" t="s">
        <v>238</v>
      </c>
      <c r="B89" s="121" t="s">
        <v>90</v>
      </c>
      <c r="C89" s="81" t="s">
        <v>145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5">
      <c r="B90" s="122"/>
      <c r="C90" s="81" t="s">
        <v>146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5">
      <c r="B91" s="122"/>
      <c r="C91" s="81" t="s">
        <v>147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5">
      <c r="B92" s="121" t="s">
        <v>67</v>
      </c>
      <c r="C92" s="81" t="s">
        <v>145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5">
      <c r="B93" s="122"/>
      <c r="C93" s="81" t="s">
        <v>146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5">
      <c r="B94" s="122"/>
      <c r="C94" s="81" t="s">
        <v>147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5">
      <c r="B95" s="121" t="s">
        <v>77</v>
      </c>
      <c r="C95" s="81" t="s">
        <v>145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5">
      <c r="B96" s="122"/>
      <c r="C96" s="81" t="s">
        <v>146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5">
      <c r="B97" s="122"/>
      <c r="C97" s="81" t="s">
        <v>147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5">
      <c r="B98" s="121" t="s">
        <v>78</v>
      </c>
      <c r="C98" s="81" t="s">
        <v>145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5">
      <c r="B99" s="122"/>
      <c r="C99" s="81" t="s">
        <v>146</v>
      </c>
      <c r="D99" s="103">
        <f t="shared" ref="D99:H108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5">
      <c r="B100" s="122"/>
      <c r="C100" s="81" t="s">
        <v>147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5">
      <c r="B101" s="121" t="s">
        <v>79</v>
      </c>
      <c r="C101" s="81" t="s">
        <v>145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5">
      <c r="B102" s="122"/>
      <c r="C102" s="81" t="s">
        <v>146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5">
      <c r="B103" s="122"/>
      <c r="C103" s="81" t="s">
        <v>147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5">
      <c r="B104" s="120" t="s">
        <v>150</v>
      </c>
      <c r="C104" s="81" t="s">
        <v>147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5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5">
      <c r="A107" s="71" t="s">
        <v>231</v>
      </c>
      <c r="B107" s="71" t="s">
        <v>144</v>
      </c>
      <c r="C107" s="71" t="s">
        <v>159</v>
      </c>
      <c r="D107" s="71" t="s">
        <v>67</v>
      </c>
      <c r="E107" s="71" t="s">
        <v>77</v>
      </c>
      <c r="F107" s="71" t="s">
        <v>78</v>
      </c>
      <c r="G107" s="71" t="s">
        <v>79</v>
      </c>
      <c r="H107" s="71" t="s">
        <v>80</v>
      </c>
    </row>
    <row r="108" spans="1:8" x14ac:dyDescent="0.25">
      <c r="A108" s="71" t="s">
        <v>240</v>
      </c>
      <c r="B108" s="121" t="s">
        <v>90</v>
      </c>
      <c r="C108" s="81" t="s">
        <v>145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5">
      <c r="B109" s="122"/>
      <c r="C109" s="81" t="s">
        <v>146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5">
      <c r="B110" s="122"/>
      <c r="C110" s="81" t="s">
        <v>147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5">
      <c r="B111" s="121" t="s">
        <v>67</v>
      </c>
      <c r="C111" s="81" t="s">
        <v>145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5">
      <c r="B112" s="122"/>
      <c r="C112" s="81" t="s">
        <v>146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5">
      <c r="B113" s="122"/>
      <c r="C113" s="81" t="s">
        <v>147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5">
      <c r="B114" s="121" t="s">
        <v>77</v>
      </c>
      <c r="C114" s="81" t="s">
        <v>145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5">
      <c r="B115" s="122"/>
      <c r="C115" s="81" t="s">
        <v>146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5">
      <c r="B116" s="122"/>
      <c r="C116" s="81" t="s">
        <v>147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5">
      <c r="B117" s="121" t="s">
        <v>78</v>
      </c>
      <c r="C117" s="81" t="s">
        <v>145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5">
      <c r="B118" s="122"/>
      <c r="C118" s="81" t="s">
        <v>146</v>
      </c>
      <c r="D118" s="103">
        <f t="shared" ref="D118:H127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5">
      <c r="B119" s="122"/>
      <c r="C119" s="81" t="s">
        <v>147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5">
      <c r="B120" s="121" t="s">
        <v>79</v>
      </c>
      <c r="C120" s="81" t="s">
        <v>145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5">
      <c r="B121" s="122"/>
      <c r="C121" s="81" t="s">
        <v>146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5">
      <c r="B122" s="122"/>
      <c r="C122" s="81" t="s">
        <v>147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5">
      <c r="B123" s="120" t="s">
        <v>150</v>
      </c>
      <c r="C123" s="81" t="s">
        <v>147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5">
      <c r="D124" s="101"/>
      <c r="E124" s="101"/>
      <c r="F124" s="101"/>
      <c r="G124" s="101"/>
      <c r="H124" s="101"/>
    </row>
    <row r="125" spans="1:8" x14ac:dyDescent="0.25">
      <c r="A125" s="71" t="s">
        <v>241</v>
      </c>
      <c r="B125" s="121" t="s">
        <v>90</v>
      </c>
      <c r="C125" s="81" t="s">
        <v>145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5">
      <c r="B126" s="122"/>
      <c r="C126" s="81" t="s">
        <v>146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5">
      <c r="B127" s="122"/>
      <c r="C127" s="81" t="s">
        <v>147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5">
      <c r="B128" s="121" t="s">
        <v>67</v>
      </c>
      <c r="C128" s="81" t="s">
        <v>145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5">
      <c r="B129" s="122"/>
      <c r="C129" s="81" t="s">
        <v>146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5">
      <c r="B130" s="122"/>
      <c r="C130" s="81" t="s">
        <v>147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5">
      <c r="B131" s="121" t="s">
        <v>77</v>
      </c>
      <c r="C131" s="81" t="s">
        <v>145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5">
      <c r="B132" s="122"/>
      <c r="C132" s="81" t="s">
        <v>146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5">
      <c r="B133" s="122"/>
      <c r="C133" s="81" t="s">
        <v>147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5">
      <c r="B134" s="121" t="s">
        <v>78</v>
      </c>
      <c r="C134" s="81" t="s">
        <v>145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5">
      <c r="B135" s="122"/>
      <c r="C135" s="81" t="s">
        <v>146</v>
      </c>
      <c r="D135" s="103">
        <f t="shared" ref="D135:H144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5">
      <c r="B136" s="122"/>
      <c r="C136" s="81" t="s">
        <v>147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5">
      <c r="B137" s="121" t="s">
        <v>79</v>
      </c>
      <c r="C137" s="81" t="s">
        <v>145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5">
      <c r="B138" s="122"/>
      <c r="C138" s="81" t="s">
        <v>146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5">
      <c r="B139" s="122"/>
      <c r="C139" s="81" t="s">
        <v>147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5">
      <c r="B140" s="120" t="s">
        <v>150</v>
      </c>
      <c r="C140" s="81" t="s">
        <v>147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5">
      <c r="D141" s="101"/>
      <c r="E141" s="101"/>
      <c r="F141" s="101"/>
      <c r="G141" s="101"/>
      <c r="H141" s="101"/>
    </row>
    <row r="142" spans="1:8" x14ac:dyDescent="0.25">
      <c r="A142" s="73" t="s">
        <v>242</v>
      </c>
      <c r="B142" s="121" t="s">
        <v>90</v>
      </c>
      <c r="C142" s="81" t="s">
        <v>145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5">
      <c r="B143" s="122"/>
      <c r="C143" s="81" t="s">
        <v>146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5">
      <c r="B144" s="122"/>
      <c r="C144" s="81" t="s">
        <v>147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5">
      <c r="B145" s="121" t="s">
        <v>67</v>
      </c>
      <c r="C145" s="81" t="s">
        <v>145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5">
      <c r="B146" s="122"/>
      <c r="C146" s="81" t="s">
        <v>146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5">
      <c r="B147" s="122"/>
      <c r="C147" s="81" t="s">
        <v>147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5">
      <c r="B148" s="121" t="s">
        <v>77</v>
      </c>
      <c r="C148" s="81" t="s">
        <v>145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5">
      <c r="B149" s="122"/>
      <c r="C149" s="81" t="s">
        <v>146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5">
      <c r="B150" s="122"/>
      <c r="C150" s="81" t="s">
        <v>147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5">
      <c r="B151" s="121" t="s">
        <v>78</v>
      </c>
      <c r="C151" s="81" t="s">
        <v>145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5">
      <c r="B152" s="122"/>
      <c r="C152" s="81" t="s">
        <v>146</v>
      </c>
      <c r="D152" s="103">
        <f t="shared" ref="D152:H161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5">
      <c r="B153" s="122"/>
      <c r="C153" s="81" t="s">
        <v>147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5">
      <c r="B154" s="121" t="s">
        <v>79</v>
      </c>
      <c r="C154" s="81" t="s">
        <v>145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5">
      <c r="B155" s="122"/>
      <c r="C155" s="81" t="s">
        <v>146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5">
      <c r="B156" s="122"/>
      <c r="C156" s="81" t="s">
        <v>147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5">
      <c r="B157" s="120" t="s">
        <v>150</v>
      </c>
      <c r="C157" s="81" t="s">
        <v>147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09375" defaultRowHeight="15.75" customHeight="1" x14ac:dyDescent="0.25"/>
  <cols>
    <col min="1" max="1" width="23.88671875" style="81" customWidth="1"/>
    <col min="2" max="2" width="34.109375" style="81" customWidth="1"/>
    <col min="3" max="3" width="11.33203125" style="81" bestFit="1" customWidth="1"/>
    <col min="4" max="4" width="11.88671875" style="81" customWidth="1"/>
    <col min="5" max="6" width="15" style="81" customWidth="1"/>
    <col min="7" max="7" width="16.109375" style="81" customWidth="1"/>
    <col min="8" max="16384" width="16.109375" style="81"/>
  </cols>
  <sheetData>
    <row r="1" spans="1:6" s="84" customFormat="1" ht="18.75" customHeight="1" x14ac:dyDescent="0.25">
      <c r="A1" s="74" t="s">
        <v>243</v>
      </c>
    </row>
    <row r="2" spans="1:6" ht="15.75" customHeight="1" x14ac:dyDescent="0.25">
      <c r="B2" s="94"/>
      <c r="C2" s="75" t="s">
        <v>43</v>
      </c>
      <c r="D2" s="76" t="s">
        <v>42</v>
      </c>
      <c r="E2" s="76" t="s">
        <v>41</v>
      </c>
      <c r="F2" s="76" t="s">
        <v>40</v>
      </c>
    </row>
    <row r="3" spans="1:6" ht="15.75" customHeight="1" x14ac:dyDescent="0.25">
      <c r="A3" s="71" t="s">
        <v>244</v>
      </c>
      <c r="B3" s="77"/>
      <c r="C3" s="78"/>
      <c r="D3" s="79"/>
      <c r="E3" s="79"/>
      <c r="F3" s="79"/>
    </row>
    <row r="4" spans="1:6" ht="15.75" customHeight="1" x14ac:dyDescent="0.25">
      <c r="B4" s="89" t="s">
        <v>26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5">
      <c r="B5" s="89" t="s">
        <v>27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5">
      <c r="B6" s="89" t="s">
        <v>28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5">
      <c r="B7" s="89" t="s">
        <v>29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C8" s="80"/>
      <c r="D8" s="72"/>
      <c r="E8" s="72"/>
      <c r="F8" s="72"/>
    </row>
    <row r="9" spans="1:6" ht="15.75" customHeight="1" x14ac:dyDescent="0.25">
      <c r="A9" s="71" t="s">
        <v>245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5">
      <c r="C10" s="80"/>
      <c r="D10" s="72"/>
      <c r="E10" s="72"/>
      <c r="F10" s="72"/>
    </row>
    <row r="11" spans="1:6" s="84" customFormat="1" ht="15" customHeight="1" x14ac:dyDescent="0.25">
      <c r="A11" s="74" t="s">
        <v>246</v>
      </c>
      <c r="C11" s="82"/>
      <c r="D11" s="83"/>
      <c r="E11" s="83"/>
      <c r="F11" s="83"/>
    </row>
    <row r="12" spans="1:6" ht="15.75" customHeight="1" x14ac:dyDescent="0.25">
      <c r="A12" s="71" t="s">
        <v>247</v>
      </c>
      <c r="C12" s="80"/>
      <c r="D12" s="72"/>
      <c r="E12" s="72"/>
      <c r="F12" s="72"/>
    </row>
    <row r="13" spans="1:6" ht="15.75" customHeight="1" x14ac:dyDescent="0.25">
      <c r="B13" s="85" t="s">
        <v>248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5">
      <c r="B14" s="85" t="s">
        <v>109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5">
      <c r="B15" s="85" t="s">
        <v>110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5">
      <c r="A16" s="71"/>
      <c r="B16" s="85"/>
      <c r="C16" s="86"/>
      <c r="D16" s="72"/>
      <c r="E16" s="72"/>
      <c r="F16" s="72"/>
    </row>
    <row r="17" spans="1:6" ht="15.75" customHeight="1" x14ac:dyDescent="0.25">
      <c r="A17" s="71" t="s">
        <v>249</v>
      </c>
      <c r="B17" s="77"/>
      <c r="C17" s="87"/>
      <c r="D17" s="88"/>
      <c r="E17" s="88"/>
      <c r="F17" s="88"/>
    </row>
    <row r="18" spans="1:6" ht="15.75" customHeight="1" x14ac:dyDescent="0.25">
      <c r="B18" s="89" t="s">
        <v>68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5">
      <c r="B19" s="89" t="s">
        <v>69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5">
      <c r="B20" s="89" t="s">
        <v>70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5">
      <c r="B21" s="89" t="s">
        <v>71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5">
      <c r="B22" s="89" t="s">
        <v>72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5">
      <c r="B23" s="89" t="s">
        <v>73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5">
      <c r="B24" s="89" t="s">
        <v>74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5">
      <c r="B25" s="89" t="s">
        <v>75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5">
      <c r="B26" s="85"/>
    </row>
    <row r="27" spans="1:6" ht="15.75" customHeight="1" x14ac:dyDescent="0.25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5">
      <c r="A28" s="74" t="s">
        <v>243</v>
      </c>
    </row>
    <row r="29" spans="1:6" ht="15.75" customHeight="1" x14ac:dyDescent="0.25">
      <c r="B29" s="94"/>
      <c r="C29" s="75" t="s">
        <v>43</v>
      </c>
      <c r="D29" s="76" t="s">
        <v>42</v>
      </c>
      <c r="E29" s="76" t="s">
        <v>41</v>
      </c>
      <c r="F29" s="76" t="s">
        <v>40</v>
      </c>
    </row>
    <row r="30" spans="1:6" ht="15.75" customHeight="1" x14ac:dyDescent="0.25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5">
      <c r="B31" s="89" t="s">
        <v>26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5">
      <c r="B32" s="89" t="s">
        <v>27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5">
      <c r="B33" s="89" t="s">
        <v>28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5">
      <c r="B34" s="89" t="s">
        <v>29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5">
      <c r="C35" s="80"/>
      <c r="D35" s="72"/>
      <c r="E35" s="72"/>
      <c r="F35" s="72"/>
    </row>
    <row r="36" spans="1:6" ht="15.75" customHeight="1" x14ac:dyDescent="0.25">
      <c r="A36" s="71" t="s">
        <v>251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5">
      <c r="A38" s="74" t="s">
        <v>246</v>
      </c>
      <c r="B38" s="84"/>
      <c r="C38" s="82"/>
      <c r="D38" s="83"/>
      <c r="E38" s="83"/>
      <c r="F38" s="83"/>
    </row>
    <row r="39" spans="1:6" ht="15.75" customHeight="1" x14ac:dyDescent="0.25">
      <c r="A39" s="71" t="s">
        <v>252</v>
      </c>
      <c r="C39" s="80"/>
      <c r="D39" s="72"/>
      <c r="E39" s="72"/>
      <c r="F39" s="72"/>
    </row>
    <row r="40" spans="1:6" ht="15.75" customHeight="1" x14ac:dyDescent="0.25">
      <c r="B40" s="85" t="s">
        <v>253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5">
      <c r="B41" s="85" t="s">
        <v>254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5">
      <c r="B42" s="85" t="s">
        <v>255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5">
      <c r="A43" s="71"/>
      <c r="B43" s="85"/>
      <c r="C43" s="86"/>
      <c r="D43" s="72"/>
      <c r="E43" s="72"/>
      <c r="F43" s="72"/>
    </row>
    <row r="44" spans="1:6" ht="15.75" customHeight="1" x14ac:dyDescent="0.25">
      <c r="A44" s="71" t="s">
        <v>256</v>
      </c>
      <c r="B44" s="77"/>
      <c r="C44" s="87"/>
      <c r="D44" s="88"/>
      <c r="E44" s="88"/>
      <c r="F44" s="88"/>
    </row>
    <row r="45" spans="1:6" ht="15.75" customHeight="1" x14ac:dyDescent="0.25">
      <c r="B45" s="89" t="s">
        <v>68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5">
      <c r="B46" s="89" t="s">
        <v>69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5">
      <c r="B47" s="89" t="s">
        <v>70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5">
      <c r="B48" s="89" t="s">
        <v>71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5">
      <c r="B49" s="89" t="s">
        <v>72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5">
      <c r="B50" s="89" t="s">
        <v>73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5">
      <c r="B51" s="89" t="s">
        <v>74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5">
      <c r="B52" s="89" t="s">
        <v>75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5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5">
      <c r="A55" s="74" t="s">
        <v>243</v>
      </c>
    </row>
    <row r="56" spans="1:6" ht="15.75" customHeight="1" x14ac:dyDescent="0.25">
      <c r="B56" s="94"/>
      <c r="C56" s="75" t="s">
        <v>43</v>
      </c>
      <c r="D56" s="76" t="s">
        <v>42</v>
      </c>
      <c r="E56" s="76" t="s">
        <v>41</v>
      </c>
      <c r="F56" s="76" t="s">
        <v>40</v>
      </c>
    </row>
    <row r="57" spans="1:6" ht="15.75" customHeight="1" x14ac:dyDescent="0.25">
      <c r="A57" s="71" t="s">
        <v>257</v>
      </c>
      <c r="B57" s="77"/>
      <c r="C57" s="78"/>
      <c r="D57" s="79"/>
      <c r="E57" s="79"/>
      <c r="F57" s="79"/>
    </row>
    <row r="58" spans="1:6" ht="15.75" customHeight="1" x14ac:dyDescent="0.25">
      <c r="B58" s="89" t="s">
        <v>26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5">
      <c r="B59" s="89" t="s">
        <v>27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5">
      <c r="B60" s="89" t="s">
        <v>28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5">
      <c r="B61" s="89" t="s">
        <v>29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5">
      <c r="C62" s="80"/>
      <c r="D62" s="72"/>
      <c r="E62" s="72"/>
      <c r="F62" s="72"/>
    </row>
    <row r="63" spans="1:6" ht="15.75" customHeight="1" x14ac:dyDescent="0.25">
      <c r="A63" s="71" t="s">
        <v>258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5">
      <c r="A65" s="74" t="s">
        <v>246</v>
      </c>
      <c r="B65" s="84"/>
      <c r="C65" s="82"/>
      <c r="D65" s="83"/>
      <c r="E65" s="83"/>
      <c r="F65" s="83"/>
    </row>
    <row r="66" spans="1:6" ht="15.75" customHeight="1" x14ac:dyDescent="0.25">
      <c r="A66" s="71" t="s">
        <v>259</v>
      </c>
      <c r="C66" s="80"/>
      <c r="D66" s="72"/>
      <c r="E66" s="72"/>
      <c r="F66" s="72"/>
    </row>
    <row r="67" spans="1:6" ht="15.75" customHeight="1" x14ac:dyDescent="0.25">
      <c r="B67" s="85" t="s">
        <v>260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5">
      <c r="B68" s="85" t="s">
        <v>261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5">
      <c r="B69" s="85" t="s">
        <v>262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5">
      <c r="A70" s="71"/>
      <c r="B70" s="85"/>
      <c r="C70" s="86"/>
      <c r="D70" s="72"/>
      <c r="E70" s="72"/>
      <c r="F70" s="72"/>
    </row>
    <row r="71" spans="1:6" ht="15.75" customHeight="1" x14ac:dyDescent="0.25">
      <c r="A71" s="71" t="s">
        <v>263</v>
      </c>
      <c r="B71" s="77"/>
      <c r="C71" s="87"/>
      <c r="D71" s="88"/>
      <c r="E71" s="88"/>
      <c r="F71" s="88"/>
    </row>
    <row r="72" spans="1:6" ht="15.75" customHeight="1" x14ac:dyDescent="0.25">
      <c r="B72" s="89" t="s">
        <v>68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5">
      <c r="B73" s="89" t="s">
        <v>69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5">
      <c r="B74" s="89" t="s">
        <v>70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5">
      <c r="B75" s="89" t="s">
        <v>71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5">
      <c r="B76" s="89" t="s">
        <v>72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5">
      <c r="B77" s="89" t="s">
        <v>73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5">
      <c r="B78" s="89" t="s">
        <v>74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5">
      <c r="B79" s="89" t="s">
        <v>75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7734375" defaultRowHeight="13.2" x14ac:dyDescent="0.25"/>
  <cols>
    <col min="1" max="1" width="27.21875" style="81" customWidth="1"/>
    <col min="2" max="2" width="26.88671875" style="81" customWidth="1"/>
    <col min="3" max="3" width="18.33203125" style="81" customWidth="1"/>
    <col min="4" max="8" width="14.77734375" style="81" customWidth="1"/>
    <col min="9" max="12" width="15.33203125" style="81" bestFit="1" customWidth="1"/>
    <col min="13" max="16" width="16.88671875" style="81" bestFit="1" customWidth="1"/>
    <col min="17" max="17" width="12.77734375" style="81" customWidth="1"/>
    <col min="18" max="16384" width="12.77734375" style="81"/>
  </cols>
  <sheetData>
    <row r="1" spans="1:16" s="84" customFormat="1" x14ac:dyDescent="0.25">
      <c r="A1" s="74" t="s">
        <v>264</v>
      </c>
    </row>
    <row r="2" spans="1:16" x14ac:dyDescent="0.25">
      <c r="A2" s="92" t="s">
        <v>225</v>
      </c>
      <c r="B2" s="90" t="s">
        <v>265</v>
      </c>
      <c r="C2" s="90" t="s">
        <v>266</v>
      </c>
      <c r="D2" s="76" t="s">
        <v>67</v>
      </c>
      <c r="E2" s="76" t="s">
        <v>77</v>
      </c>
      <c r="F2" s="76" t="s">
        <v>78</v>
      </c>
      <c r="G2" s="76" t="s">
        <v>79</v>
      </c>
      <c r="H2" s="76" t="s">
        <v>80</v>
      </c>
      <c r="I2" s="91"/>
      <c r="J2" s="91"/>
      <c r="K2" s="91"/>
      <c r="L2" s="91"/>
      <c r="M2" s="91"/>
      <c r="N2" s="91"/>
      <c r="O2" s="91"/>
      <c r="P2" s="91"/>
    </row>
    <row r="3" spans="1:16" x14ac:dyDescent="0.25">
      <c r="A3" s="71"/>
      <c r="B3" s="81" t="s">
        <v>81</v>
      </c>
      <c r="C3" s="98" t="s">
        <v>267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5">
      <c r="C4" s="98" t="s">
        <v>268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5">
      <c r="C5" s="98" t="s">
        <v>269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5">
      <c r="C6" s="98" t="s">
        <v>270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5">
      <c r="B7" s="81" t="s">
        <v>82</v>
      </c>
      <c r="C7" s="98" t="s">
        <v>267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5">
      <c r="C8" s="98" t="s">
        <v>268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5">
      <c r="C9" s="98" t="s">
        <v>269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5">
      <c r="C10" s="98" t="s">
        <v>270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5">
      <c r="B11" s="81" t="s">
        <v>84</v>
      </c>
      <c r="C11" s="98" t="s">
        <v>267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5">
      <c r="C12" s="98" t="s">
        <v>268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5">
      <c r="C13" s="98" t="s">
        <v>269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5">
      <c r="C14" s="98" t="s">
        <v>270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5">
      <c r="B15" s="81" t="s">
        <v>85</v>
      </c>
      <c r="C15" s="98" t="s">
        <v>267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5">
      <c r="C16" s="98" t="s">
        <v>268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5">
      <c r="C17" s="98" t="s">
        <v>269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5" customHeight="1" x14ac:dyDescent="0.25">
      <c r="C18" s="98" t="s">
        <v>270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5">
      <c r="B19" s="81" t="s">
        <v>83</v>
      </c>
      <c r="C19" s="98" t="s">
        <v>267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5">
      <c r="C20" s="98" t="s">
        <v>268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5">
      <c r="C21" s="98" t="s">
        <v>269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5">
      <c r="C22" s="98" t="s">
        <v>270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5">
      <c r="B23" s="81" t="s">
        <v>89</v>
      </c>
      <c r="C23" s="98" t="s">
        <v>267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5">
      <c r="C24" s="98" t="s">
        <v>268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5">
      <c r="C25" s="98" t="s">
        <v>269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5">
      <c r="C26" s="98" t="s">
        <v>270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5">
      <c r="A28" s="74" t="s">
        <v>271</v>
      </c>
    </row>
    <row r="29" spans="1:16" x14ac:dyDescent="0.25">
      <c r="A29" s="92" t="s">
        <v>272</v>
      </c>
      <c r="B29" s="71" t="s">
        <v>265</v>
      </c>
      <c r="C29" s="71" t="s">
        <v>273</v>
      </c>
      <c r="D29" s="76" t="s">
        <v>67</v>
      </c>
      <c r="E29" s="76" t="s">
        <v>77</v>
      </c>
      <c r="F29" s="76" t="s">
        <v>78</v>
      </c>
      <c r="G29" s="76" t="s">
        <v>79</v>
      </c>
      <c r="H29" s="76" t="s">
        <v>80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5">
      <c r="A30" s="71"/>
      <c r="B30" s="81" t="s">
        <v>81</v>
      </c>
      <c r="C30" s="98" t="s">
        <v>267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5">
      <c r="C31" s="98" t="s">
        <v>268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5">
      <c r="C32" s="98" t="s">
        <v>204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5">
      <c r="C33" s="98" t="s">
        <v>205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5">
      <c r="B34" s="81" t="s">
        <v>82</v>
      </c>
      <c r="C34" s="98" t="s">
        <v>267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5">
      <c r="C35" s="98" t="s">
        <v>268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5">
      <c r="C36" s="98" t="s">
        <v>204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5">
      <c r="C37" s="98" t="s">
        <v>205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5">
      <c r="B38" s="81" t="s">
        <v>84</v>
      </c>
      <c r="C38" s="98" t="s">
        <v>267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5">
      <c r="C39" s="98" t="s">
        <v>268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5">
      <c r="C40" s="98" t="s">
        <v>204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5">
      <c r="C41" s="98" t="s">
        <v>205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5">
      <c r="B42" s="81" t="s">
        <v>85</v>
      </c>
      <c r="C42" s="98" t="s">
        <v>267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5">
      <c r="C43" s="98" t="s">
        <v>268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5">
      <c r="C44" s="98" t="s">
        <v>204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5">
      <c r="C45" s="98" t="s">
        <v>205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5">
      <c r="B46" s="81" t="s">
        <v>83</v>
      </c>
      <c r="C46" s="98" t="s">
        <v>267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5">
      <c r="C47" s="98" t="s">
        <v>268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5">
      <c r="C48" s="98" t="s">
        <v>204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5">
      <c r="C49" s="98" t="s">
        <v>205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5">
      <c r="B50" s="81" t="s">
        <v>89</v>
      </c>
      <c r="C50" s="98" t="s">
        <v>267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5">
      <c r="C51" s="98" t="s">
        <v>268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5">
      <c r="C52" s="98" t="s">
        <v>204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5">
      <c r="C53" s="98" t="s">
        <v>205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5">
      <c r="C54" s="98"/>
      <c r="D54" s="98"/>
    </row>
    <row r="55" spans="1:16" s="84" customFormat="1" x14ac:dyDescent="0.25">
      <c r="A55" s="74" t="s">
        <v>274</v>
      </c>
    </row>
    <row r="56" spans="1:16" ht="26.4" customHeight="1" x14ac:dyDescent="0.25">
      <c r="A56" s="92" t="s">
        <v>111</v>
      </c>
      <c r="B56" s="71" t="s">
        <v>265</v>
      </c>
      <c r="C56" s="94" t="s">
        <v>275</v>
      </c>
      <c r="D56" s="76" t="s">
        <v>112</v>
      </c>
      <c r="E56" s="76" t="s">
        <v>113</v>
      </c>
      <c r="F56" s="76" t="s">
        <v>114</v>
      </c>
      <c r="G56" s="76" t="s">
        <v>115</v>
      </c>
      <c r="H56" s="91"/>
      <c r="M56" s="91"/>
      <c r="N56" s="91"/>
      <c r="O56" s="91"/>
      <c r="P56" s="91"/>
    </row>
    <row r="57" spans="1:16" x14ac:dyDescent="0.25">
      <c r="A57" s="71"/>
      <c r="B57" s="81" t="s">
        <v>91</v>
      </c>
      <c r="C57" s="98" t="s">
        <v>276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5">
      <c r="C58" s="98" t="s">
        <v>277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5">
      <c r="B59" s="81" t="s">
        <v>92</v>
      </c>
      <c r="C59" s="98" t="s">
        <v>276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5">
      <c r="C60" s="98" t="s">
        <v>277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5">
      <c r="B61" s="81" t="s">
        <v>93</v>
      </c>
      <c r="C61" s="98" t="s">
        <v>276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5">
      <c r="C62" s="98" t="s">
        <v>277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5">
      <c r="C63" s="98"/>
      <c r="D63" s="98"/>
    </row>
    <row r="64" spans="1:16" s="84" customFormat="1" x14ac:dyDescent="0.25">
      <c r="A64" s="74" t="s">
        <v>278</v>
      </c>
    </row>
    <row r="65" spans="1:16" ht="26.4" customHeight="1" x14ac:dyDescent="0.25">
      <c r="A65" s="92" t="s">
        <v>118</v>
      </c>
      <c r="B65" s="71" t="s">
        <v>265</v>
      </c>
      <c r="C65" s="94" t="s">
        <v>279</v>
      </c>
      <c r="D65" s="76" t="s">
        <v>67</v>
      </c>
      <c r="E65" s="76" t="s">
        <v>77</v>
      </c>
      <c r="F65" s="76" t="s">
        <v>78</v>
      </c>
      <c r="G65" s="76" t="s">
        <v>79</v>
      </c>
      <c r="H65" s="95" t="s">
        <v>80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5">
      <c r="A66" s="96"/>
      <c r="B66" s="81" t="s">
        <v>68</v>
      </c>
      <c r="C66" s="98" t="s">
        <v>119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5">
      <c r="C67" s="98" t="s">
        <v>120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5">
      <c r="C68" s="98" t="s">
        <v>121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5">
      <c r="C69" s="98" t="s">
        <v>122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5">
      <c r="B70" s="81" t="s">
        <v>69</v>
      </c>
      <c r="C70" s="98" t="s">
        <v>119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5">
      <c r="C71" s="98" t="s">
        <v>120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5">
      <c r="C72" s="98" t="s">
        <v>121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5">
      <c r="C73" s="98" t="s">
        <v>122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5">
      <c r="B74" s="81" t="s">
        <v>70</v>
      </c>
      <c r="C74" s="98" t="s">
        <v>119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5">
      <c r="C75" s="98" t="s">
        <v>120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5">
      <c r="C76" s="98" t="s">
        <v>121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5">
      <c r="C77" s="98" t="s">
        <v>122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5">
      <c r="B78" s="81" t="s">
        <v>72</v>
      </c>
      <c r="C78" s="98" t="s">
        <v>119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5">
      <c r="C79" s="98" t="s">
        <v>120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5">
      <c r="C80" s="98" t="s">
        <v>121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5">
      <c r="C81" s="98" t="s">
        <v>122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5">
      <c r="B82" s="81" t="s">
        <v>81</v>
      </c>
      <c r="C82" s="98" t="s">
        <v>119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5">
      <c r="C83" s="98" t="s">
        <v>120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5">
      <c r="C84" s="98" t="s">
        <v>121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5">
      <c r="C85" s="98" t="s">
        <v>122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5">
      <c r="B86" s="81" t="s">
        <v>82</v>
      </c>
      <c r="C86" s="98" t="s">
        <v>119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5">
      <c r="C87" s="98" t="s">
        <v>120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5">
      <c r="C88" s="98" t="s">
        <v>121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5">
      <c r="C89" s="98" t="s">
        <v>122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5">
      <c r="B90" s="81" t="s">
        <v>84</v>
      </c>
      <c r="C90" s="98" t="s">
        <v>119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5">
      <c r="C91" s="98" t="s">
        <v>120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5">
      <c r="C92" s="98" t="s">
        <v>121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5">
      <c r="C93" s="98" t="s">
        <v>122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5">
      <c r="B94" s="81" t="s">
        <v>83</v>
      </c>
      <c r="C94" s="98" t="s">
        <v>119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5">
      <c r="C95" s="98" t="s">
        <v>120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5">
      <c r="C96" s="98" t="s">
        <v>121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5">
      <c r="C97" s="98" t="s">
        <v>122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5">
      <c r="B98" s="81" t="s">
        <v>86</v>
      </c>
      <c r="C98" s="98" t="s">
        <v>119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5">
      <c r="C99" s="98" t="s">
        <v>120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5">
      <c r="C100" s="98" t="s">
        <v>121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5">
      <c r="C101" s="98" t="s">
        <v>122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5">
      <c r="A103" s="74" t="s">
        <v>280</v>
      </c>
    </row>
    <row r="104" spans="1:16" ht="26.4" customHeight="1" x14ac:dyDescent="0.25">
      <c r="A104" s="92" t="s">
        <v>81</v>
      </c>
      <c r="B104" s="96" t="s">
        <v>122</v>
      </c>
      <c r="C104" s="94" t="s">
        <v>279</v>
      </c>
      <c r="D104" s="76" t="s">
        <v>67</v>
      </c>
      <c r="E104" s="76" t="s">
        <v>77</v>
      </c>
      <c r="F104" s="76" t="s">
        <v>78</v>
      </c>
      <c r="G104" s="76" t="s">
        <v>79</v>
      </c>
      <c r="H104" s="95" t="s">
        <v>80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5">
      <c r="A105" s="71"/>
      <c r="C105" s="98" t="s">
        <v>119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5">
      <c r="C106" s="98" t="s">
        <v>120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5">
      <c r="C107" s="98" t="s">
        <v>121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5">
      <c r="C108" s="98" t="s">
        <v>122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5">
      <c r="A110" s="107" t="s">
        <v>235</v>
      </c>
      <c r="H110" s="107"/>
    </row>
    <row r="111" spans="1:16" x14ac:dyDescent="0.25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5">
      <c r="A112" s="92" t="s">
        <v>225</v>
      </c>
      <c r="B112" s="90" t="s">
        <v>265</v>
      </c>
      <c r="C112" s="90" t="s">
        <v>266</v>
      </c>
      <c r="D112" s="76" t="s">
        <v>67</v>
      </c>
      <c r="E112" s="76" t="s">
        <v>77</v>
      </c>
      <c r="F112" s="76" t="s">
        <v>78</v>
      </c>
      <c r="G112" s="76" t="s">
        <v>79</v>
      </c>
      <c r="H112" s="76" t="s">
        <v>80</v>
      </c>
    </row>
    <row r="113" spans="1:8" x14ac:dyDescent="0.25">
      <c r="A113" s="71"/>
      <c r="B113" s="81" t="s">
        <v>81</v>
      </c>
      <c r="C113" s="98" t="s">
        <v>267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5">
      <c r="C114" s="98" t="s">
        <v>268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5">
      <c r="C115" s="98" t="s">
        <v>269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5">
      <c r="C116" s="98" t="s">
        <v>270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5">
      <c r="B117" s="81" t="s">
        <v>82</v>
      </c>
      <c r="C117" s="98" t="s">
        <v>267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5">
      <c r="C118" s="98" t="s">
        <v>268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5">
      <c r="C119" s="98" t="s">
        <v>269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5">
      <c r="C120" s="98" t="s">
        <v>270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5">
      <c r="B121" s="81" t="s">
        <v>84</v>
      </c>
      <c r="C121" s="98" t="s">
        <v>267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5">
      <c r="C122" s="98" t="s">
        <v>268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5">
      <c r="C123" s="98" t="s">
        <v>269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5">
      <c r="C124" s="98" t="s">
        <v>270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5">
      <c r="B125" s="81" t="s">
        <v>85</v>
      </c>
      <c r="C125" s="98" t="s">
        <v>267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5">
      <c r="C126" s="98" t="s">
        <v>268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5">
      <c r="C127" s="98" t="s">
        <v>269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5">
      <c r="C128" s="98" t="s">
        <v>270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5">
      <c r="B129" s="81" t="s">
        <v>83</v>
      </c>
      <c r="C129" s="98" t="s">
        <v>267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5">
      <c r="C130" s="98" t="s">
        <v>268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5">
      <c r="C131" s="98" t="s">
        <v>269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5">
      <c r="C132" s="98" t="s">
        <v>270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5">
      <c r="B133" s="81" t="s">
        <v>89</v>
      </c>
      <c r="C133" s="98" t="s">
        <v>267</v>
      </c>
      <c r="D133" s="106">
        <f t="shared" ref="D133:H142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5">
      <c r="C134" s="98" t="s">
        <v>268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5">
      <c r="C135" s="98" t="s">
        <v>269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5">
      <c r="C136" s="98" t="s">
        <v>270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5">
      <c r="A138" s="74" t="s">
        <v>271</v>
      </c>
      <c r="B138" s="84"/>
      <c r="C138" s="84"/>
      <c r="D138" s="84"/>
      <c r="E138" s="84"/>
      <c r="F138" s="84"/>
      <c r="G138" s="84"/>
      <c r="H138" s="84"/>
    </row>
    <row r="139" spans="1:8" x14ac:dyDescent="0.25">
      <c r="A139" s="92" t="s">
        <v>272</v>
      </c>
      <c r="B139" s="71" t="s">
        <v>265</v>
      </c>
      <c r="C139" s="71" t="s">
        <v>273</v>
      </c>
      <c r="D139" s="76" t="s">
        <v>67</v>
      </c>
      <c r="E139" s="76" t="s">
        <v>77</v>
      </c>
      <c r="F139" s="76" t="s">
        <v>78</v>
      </c>
      <c r="G139" s="76" t="s">
        <v>79</v>
      </c>
      <c r="H139" s="76" t="s">
        <v>80</v>
      </c>
    </row>
    <row r="140" spans="1:8" x14ac:dyDescent="0.25">
      <c r="A140" s="71"/>
      <c r="B140" s="81" t="s">
        <v>81</v>
      </c>
      <c r="C140" s="98" t="s">
        <v>267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5">
      <c r="C141" s="98" t="s">
        <v>268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5">
      <c r="C142" s="98" t="s">
        <v>204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5">
      <c r="C143" s="98" t="s">
        <v>205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5">
      <c r="B144" s="81" t="s">
        <v>82</v>
      </c>
      <c r="C144" s="98" t="s">
        <v>267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5">
      <c r="C145" s="98" t="s">
        <v>268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5">
      <c r="C146" s="98" t="s">
        <v>204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5">
      <c r="C147" s="98" t="s">
        <v>205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5">
      <c r="B148" s="81" t="s">
        <v>84</v>
      </c>
      <c r="C148" s="98" t="s">
        <v>267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5">
      <c r="C149" s="98" t="s">
        <v>268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5">
      <c r="C150" s="98" t="s">
        <v>204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5">
      <c r="C151" s="98" t="s">
        <v>205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5">
      <c r="B152" s="81" t="s">
        <v>85</v>
      </c>
      <c r="C152" s="98" t="s">
        <v>267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5">
      <c r="C153" s="98" t="s">
        <v>268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5">
      <c r="C154" s="98" t="s">
        <v>204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5">
      <c r="C155" s="98" t="s">
        <v>205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5">
      <c r="B156" s="81" t="s">
        <v>83</v>
      </c>
      <c r="C156" s="98" t="s">
        <v>267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5">
      <c r="C157" s="98" t="s">
        <v>268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5">
      <c r="C158" s="98" t="s">
        <v>204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5">
      <c r="C159" s="98" t="s">
        <v>205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5">
      <c r="B160" s="81" t="s">
        <v>89</v>
      </c>
      <c r="C160" s="98" t="s">
        <v>267</v>
      </c>
      <c r="D160" s="106">
        <f t="shared" ref="D160:H169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5">
      <c r="C161" s="98" t="s">
        <v>268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5">
      <c r="C162" s="98" t="s">
        <v>204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5">
      <c r="C163" s="98" t="s">
        <v>205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5">
      <c r="C164" s="98"/>
      <c r="D164" s="98"/>
    </row>
    <row r="165" spans="1:8" x14ac:dyDescent="0.25">
      <c r="A165" s="74" t="s">
        <v>274</v>
      </c>
      <c r="B165" s="84"/>
      <c r="C165" s="84"/>
      <c r="D165" s="84"/>
      <c r="E165" s="84"/>
      <c r="F165" s="84"/>
      <c r="G165" s="84"/>
      <c r="H165" s="84"/>
    </row>
    <row r="166" spans="1:8" ht="26.4" customHeight="1" x14ac:dyDescent="0.25">
      <c r="A166" s="92" t="s">
        <v>111</v>
      </c>
      <c r="B166" s="71" t="s">
        <v>265</v>
      </c>
      <c r="C166" s="94" t="s">
        <v>275</v>
      </c>
      <c r="D166" s="76" t="s">
        <v>112</v>
      </c>
      <c r="E166" s="76" t="s">
        <v>113</v>
      </c>
      <c r="F166" s="76" t="s">
        <v>114</v>
      </c>
      <c r="G166" s="76" t="s">
        <v>115</v>
      </c>
      <c r="H166" s="91"/>
    </row>
    <row r="167" spans="1:8" x14ac:dyDescent="0.25">
      <c r="A167" s="71"/>
      <c r="B167" s="81" t="s">
        <v>91</v>
      </c>
      <c r="C167" s="98" t="s">
        <v>276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5">
      <c r="C168" s="98" t="s">
        <v>277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5">
      <c r="B169" s="81" t="s">
        <v>92</v>
      </c>
      <c r="C169" s="98" t="s">
        <v>276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5">
      <c r="C170" s="98" t="s">
        <v>277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5">
      <c r="B171" s="81" t="s">
        <v>93</v>
      </c>
      <c r="C171" s="98" t="s">
        <v>276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5">
      <c r="C172" s="98" t="s">
        <v>277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5">
      <c r="C173" s="98"/>
      <c r="D173" s="98"/>
    </row>
    <row r="174" spans="1:8" x14ac:dyDescent="0.25">
      <c r="A174" s="74" t="s">
        <v>278</v>
      </c>
      <c r="B174" s="84"/>
      <c r="C174" s="84"/>
      <c r="D174" s="84"/>
      <c r="E174" s="84"/>
      <c r="F174" s="84"/>
      <c r="G174" s="84"/>
      <c r="H174" s="84"/>
    </row>
    <row r="175" spans="1:8" ht="26.4" customHeight="1" x14ac:dyDescent="0.25">
      <c r="A175" s="92" t="s">
        <v>118</v>
      </c>
      <c r="B175" s="71" t="s">
        <v>265</v>
      </c>
      <c r="C175" s="94" t="s">
        <v>279</v>
      </c>
      <c r="D175" s="76" t="s">
        <v>67</v>
      </c>
      <c r="E175" s="76" t="s">
        <v>77</v>
      </c>
      <c r="F175" s="76" t="s">
        <v>78</v>
      </c>
      <c r="G175" s="76" t="s">
        <v>79</v>
      </c>
      <c r="H175" s="95" t="s">
        <v>80</v>
      </c>
    </row>
    <row r="176" spans="1:8" x14ac:dyDescent="0.25">
      <c r="A176" s="96"/>
      <c r="B176" s="81" t="s">
        <v>68</v>
      </c>
      <c r="C176" s="98" t="s">
        <v>119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5">
      <c r="C177" s="98" t="s">
        <v>120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5">
      <c r="C178" s="98" t="s">
        <v>121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5">
      <c r="C179" s="98" t="s">
        <v>122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5">
      <c r="B180" s="81" t="s">
        <v>69</v>
      </c>
      <c r="C180" s="98" t="s">
        <v>119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5">
      <c r="C181" s="98" t="s">
        <v>120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5">
      <c r="C182" s="98" t="s">
        <v>121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5">
      <c r="C183" s="98" t="s">
        <v>122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5">
      <c r="B184" s="81" t="s">
        <v>70</v>
      </c>
      <c r="C184" s="98" t="s">
        <v>119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5">
      <c r="C185" s="98" t="s">
        <v>120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5">
      <c r="C186" s="98" t="s">
        <v>121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5">
      <c r="C187" s="98" t="s">
        <v>122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5">
      <c r="B188" s="81" t="s">
        <v>72</v>
      </c>
      <c r="C188" s="98" t="s">
        <v>119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5">
      <c r="C189" s="98" t="s">
        <v>120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5">
      <c r="C190" s="98" t="s">
        <v>121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5">
      <c r="C191" s="98" t="s">
        <v>122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5">
      <c r="B192" s="81" t="s">
        <v>81</v>
      </c>
      <c r="C192" s="98" t="s">
        <v>119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5">
      <c r="C193" s="98" t="s">
        <v>120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5">
      <c r="C194" s="98" t="s">
        <v>121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5">
      <c r="C195" s="98" t="s">
        <v>122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5">
      <c r="B196" s="81" t="s">
        <v>82</v>
      </c>
      <c r="C196" s="98" t="s">
        <v>119</v>
      </c>
      <c r="D196" s="106">
        <f t="shared" ref="D196:G215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5">
      <c r="C197" s="98" t="s">
        <v>120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5">
      <c r="C198" s="98" t="s">
        <v>121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5">
      <c r="C199" s="98" t="s">
        <v>122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5">
      <c r="B200" s="81" t="s">
        <v>84</v>
      </c>
      <c r="C200" s="98" t="s">
        <v>119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5">
      <c r="C201" s="98" t="s">
        <v>120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5">
      <c r="C202" s="98" t="s">
        <v>121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5">
      <c r="C203" s="98" t="s">
        <v>122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5">
      <c r="B204" s="81" t="s">
        <v>83</v>
      </c>
      <c r="C204" s="98" t="s">
        <v>119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5">
      <c r="C205" s="98" t="s">
        <v>120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5">
      <c r="C206" s="98" t="s">
        <v>121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5">
      <c r="C207" s="98" t="s">
        <v>122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5">
      <c r="B208" s="81" t="s">
        <v>86</v>
      </c>
      <c r="C208" s="98" t="s">
        <v>119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5">
      <c r="C209" s="98" t="s">
        <v>120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5">
      <c r="C210" s="98" t="s">
        <v>121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5">
      <c r="C211" s="98" t="s">
        <v>122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5">
      <c r="A213" s="74" t="s">
        <v>280</v>
      </c>
      <c r="B213" s="84"/>
      <c r="C213" s="84"/>
      <c r="D213" s="84"/>
      <c r="E213" s="84"/>
      <c r="F213" s="84"/>
      <c r="G213" s="84"/>
      <c r="H213" s="84"/>
    </row>
    <row r="214" spans="1:9" ht="26.4" customHeight="1" x14ac:dyDescent="0.25">
      <c r="A214" s="92" t="s">
        <v>81</v>
      </c>
      <c r="B214" s="96" t="s">
        <v>122</v>
      </c>
      <c r="C214" s="94" t="s">
        <v>279</v>
      </c>
      <c r="D214" s="76" t="s">
        <v>67</v>
      </c>
      <c r="E214" s="76" t="s">
        <v>77</v>
      </c>
      <c r="F214" s="76" t="s">
        <v>78</v>
      </c>
      <c r="G214" s="76" t="s">
        <v>79</v>
      </c>
      <c r="H214" s="95" t="s">
        <v>80</v>
      </c>
    </row>
    <row r="215" spans="1:9" x14ac:dyDescent="0.25">
      <c r="A215" s="71"/>
      <c r="C215" s="98" t="s">
        <v>119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5">
      <c r="C216" s="98" t="s">
        <v>120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5">
      <c r="C217" s="98" t="s">
        <v>121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5">
      <c r="C218" s="98" t="s">
        <v>122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5">
      <c r="A220" s="107" t="s">
        <v>239</v>
      </c>
      <c r="H220" s="107"/>
    </row>
    <row r="221" spans="1:9" x14ac:dyDescent="0.25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5">
      <c r="A222" s="92" t="s">
        <v>225</v>
      </c>
      <c r="B222" s="90" t="s">
        <v>265</v>
      </c>
      <c r="C222" s="90" t="s">
        <v>266</v>
      </c>
      <c r="D222" s="76" t="s">
        <v>67</v>
      </c>
      <c r="E222" s="76" t="s">
        <v>77</v>
      </c>
      <c r="F222" s="76" t="s">
        <v>78</v>
      </c>
      <c r="G222" s="76" t="s">
        <v>79</v>
      </c>
      <c r="H222" s="76" t="s">
        <v>80</v>
      </c>
      <c r="I222" s="91"/>
    </row>
    <row r="223" spans="1:9" x14ac:dyDescent="0.25">
      <c r="A223" s="71"/>
      <c r="B223" s="81" t="s">
        <v>81</v>
      </c>
      <c r="C223" s="98" t="s">
        <v>267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5">
      <c r="C224" s="98" t="s">
        <v>268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5">
      <c r="C225" s="98" t="s">
        <v>269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5">
      <c r="C226" s="98" t="s">
        <v>270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5">
      <c r="B227" s="81" t="s">
        <v>82</v>
      </c>
      <c r="C227" s="98" t="s">
        <v>267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5">
      <c r="C228" s="98" t="s">
        <v>268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5">
      <c r="C229" s="98" t="s">
        <v>269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5">
      <c r="C230" s="98" t="s">
        <v>270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5">
      <c r="B231" s="81" t="s">
        <v>84</v>
      </c>
      <c r="C231" s="98" t="s">
        <v>267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5">
      <c r="C232" s="98" t="s">
        <v>268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5">
      <c r="C233" s="98" t="s">
        <v>269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5">
      <c r="C234" s="98" t="s">
        <v>270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5">
      <c r="B235" s="81" t="s">
        <v>85</v>
      </c>
      <c r="C235" s="98" t="s">
        <v>267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5">
      <c r="C236" s="98" t="s">
        <v>268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5">
      <c r="C237" s="98" t="s">
        <v>269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5">
      <c r="C238" s="98" t="s">
        <v>270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5">
      <c r="B239" s="81" t="s">
        <v>83</v>
      </c>
      <c r="C239" s="98" t="s">
        <v>267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5">
      <c r="C240" s="98" t="s">
        <v>268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5">
      <c r="C241" s="98" t="s">
        <v>269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5">
      <c r="C242" s="98" t="s">
        <v>270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5">
      <c r="B243" s="81" t="s">
        <v>89</v>
      </c>
      <c r="C243" s="98" t="s">
        <v>267</v>
      </c>
      <c r="D243" s="106">
        <f t="shared" ref="D243:H252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5">
      <c r="C244" s="98" t="s">
        <v>268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5">
      <c r="C245" s="98" t="s">
        <v>269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5">
      <c r="C246" s="98" t="s">
        <v>270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5">
      <c r="A248" s="74" t="s">
        <v>271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5">
      <c r="A249" s="92" t="s">
        <v>272</v>
      </c>
      <c r="B249" s="71" t="s">
        <v>265</v>
      </c>
      <c r="C249" s="71" t="s">
        <v>273</v>
      </c>
      <c r="D249" s="76" t="s">
        <v>67</v>
      </c>
      <c r="E249" s="76" t="s">
        <v>77</v>
      </c>
      <c r="F249" s="76" t="s">
        <v>78</v>
      </c>
      <c r="G249" s="76" t="s">
        <v>79</v>
      </c>
      <c r="H249" s="76" t="s">
        <v>80</v>
      </c>
      <c r="I249" s="91"/>
    </row>
    <row r="250" spans="1:9" x14ac:dyDescent="0.25">
      <c r="A250" s="71"/>
      <c r="B250" s="81" t="s">
        <v>81</v>
      </c>
      <c r="C250" s="98" t="s">
        <v>267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5">
      <c r="C251" s="98" t="s">
        <v>268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5">
      <c r="C252" s="98" t="s">
        <v>204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5">
      <c r="C253" s="98" t="s">
        <v>205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5">
      <c r="B254" s="81" t="s">
        <v>82</v>
      </c>
      <c r="C254" s="98" t="s">
        <v>267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5">
      <c r="C255" s="98" t="s">
        <v>268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5">
      <c r="C256" s="98" t="s">
        <v>204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5">
      <c r="C257" s="98" t="s">
        <v>205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5">
      <c r="B258" s="81" t="s">
        <v>84</v>
      </c>
      <c r="C258" s="98" t="s">
        <v>267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5">
      <c r="C259" s="98" t="s">
        <v>268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5">
      <c r="C260" s="98" t="s">
        <v>204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5">
      <c r="C261" s="98" t="s">
        <v>205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5">
      <c r="B262" s="81" t="s">
        <v>85</v>
      </c>
      <c r="C262" s="98" t="s">
        <v>267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5">
      <c r="C263" s="98" t="s">
        <v>268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5">
      <c r="C264" s="98" t="s">
        <v>204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5">
      <c r="C265" s="98" t="s">
        <v>205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5">
      <c r="B266" s="81" t="s">
        <v>83</v>
      </c>
      <c r="C266" s="98" t="s">
        <v>267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5">
      <c r="C267" s="98" t="s">
        <v>268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5">
      <c r="C268" s="98" t="s">
        <v>204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5">
      <c r="C269" s="98" t="s">
        <v>205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5">
      <c r="B270" s="81" t="s">
        <v>89</v>
      </c>
      <c r="C270" s="98" t="s">
        <v>267</v>
      </c>
      <c r="D270" s="106">
        <f t="shared" ref="D270:H279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5">
      <c r="C271" s="98" t="s">
        <v>268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5">
      <c r="C272" s="98" t="s">
        <v>204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5">
      <c r="C273" s="98" t="s">
        <v>205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5">
      <c r="C274" s="98"/>
      <c r="D274" s="98"/>
    </row>
    <row r="275" spans="1:9" x14ac:dyDescent="0.25">
      <c r="A275" s="74" t="s">
        <v>274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" customHeight="1" x14ac:dyDescent="0.25">
      <c r="A276" s="92" t="s">
        <v>111</v>
      </c>
      <c r="B276" s="71" t="s">
        <v>265</v>
      </c>
      <c r="C276" s="94" t="s">
        <v>275</v>
      </c>
      <c r="D276" s="76" t="s">
        <v>112</v>
      </c>
      <c r="E276" s="76" t="s">
        <v>113</v>
      </c>
      <c r="F276" s="76" t="s">
        <v>114</v>
      </c>
      <c r="G276" s="76" t="s">
        <v>115</v>
      </c>
      <c r="H276" s="91"/>
    </row>
    <row r="277" spans="1:9" x14ac:dyDescent="0.25">
      <c r="A277" s="71"/>
      <c r="B277" s="81" t="s">
        <v>91</v>
      </c>
      <c r="C277" s="98" t="s">
        <v>276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5">
      <c r="C278" s="98" t="s">
        <v>277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5">
      <c r="B279" s="81" t="s">
        <v>92</v>
      </c>
      <c r="C279" s="98" t="s">
        <v>276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5">
      <c r="C280" s="98" t="s">
        <v>277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5">
      <c r="B281" s="81" t="s">
        <v>93</v>
      </c>
      <c r="C281" s="98" t="s">
        <v>276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5">
      <c r="C282" s="98" t="s">
        <v>277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5">
      <c r="C283" s="98"/>
      <c r="D283" s="98"/>
    </row>
    <row r="284" spans="1:9" x14ac:dyDescent="0.25">
      <c r="A284" s="74" t="s">
        <v>278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" customHeight="1" x14ac:dyDescent="0.25">
      <c r="A285" s="92" t="s">
        <v>118</v>
      </c>
      <c r="B285" s="71" t="s">
        <v>265</v>
      </c>
      <c r="C285" s="94" t="s">
        <v>279</v>
      </c>
      <c r="D285" s="76" t="s">
        <v>67</v>
      </c>
      <c r="E285" s="76" t="s">
        <v>77</v>
      </c>
      <c r="F285" s="76" t="s">
        <v>78</v>
      </c>
      <c r="G285" s="76" t="s">
        <v>79</v>
      </c>
      <c r="H285" s="95" t="s">
        <v>80</v>
      </c>
      <c r="I285" s="91"/>
    </row>
    <row r="286" spans="1:9" x14ac:dyDescent="0.25">
      <c r="A286" s="96"/>
      <c r="B286" s="81" t="s">
        <v>68</v>
      </c>
      <c r="C286" s="98" t="s">
        <v>119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5">
      <c r="C287" s="98" t="s">
        <v>120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5">
      <c r="C288" s="98" t="s">
        <v>121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5">
      <c r="C289" s="98" t="s">
        <v>122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5">
      <c r="B290" s="81" t="s">
        <v>69</v>
      </c>
      <c r="C290" s="98" t="s">
        <v>119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5">
      <c r="C291" s="98" t="s">
        <v>120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5">
      <c r="C292" s="98" t="s">
        <v>121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5">
      <c r="C293" s="98" t="s">
        <v>122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5">
      <c r="B294" s="81" t="s">
        <v>70</v>
      </c>
      <c r="C294" s="98" t="s">
        <v>119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5">
      <c r="C295" s="98" t="s">
        <v>120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5">
      <c r="C296" s="98" t="s">
        <v>121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5">
      <c r="C297" s="98" t="s">
        <v>122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5">
      <c r="B298" s="81" t="s">
        <v>72</v>
      </c>
      <c r="C298" s="98" t="s">
        <v>119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5">
      <c r="C299" s="98" t="s">
        <v>120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5">
      <c r="C300" s="98" t="s">
        <v>121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5">
      <c r="C301" s="98" t="s">
        <v>122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5">
      <c r="B302" s="81" t="s">
        <v>81</v>
      </c>
      <c r="C302" s="98" t="s">
        <v>119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5">
      <c r="C303" s="98" t="s">
        <v>120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5">
      <c r="C304" s="98" t="s">
        <v>121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5">
      <c r="C305" s="98" t="s">
        <v>122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5">
      <c r="B306" s="81" t="s">
        <v>82</v>
      </c>
      <c r="C306" s="98" t="s">
        <v>119</v>
      </c>
      <c r="D306" s="106">
        <f t="shared" ref="D306:G325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5">
      <c r="C307" s="98" t="s">
        <v>120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5">
      <c r="C308" s="98" t="s">
        <v>121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5">
      <c r="C309" s="98" t="s">
        <v>122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5">
      <c r="B310" s="81" t="s">
        <v>84</v>
      </c>
      <c r="C310" s="98" t="s">
        <v>119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5">
      <c r="C311" s="98" t="s">
        <v>120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5">
      <c r="C312" s="98" t="s">
        <v>121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5">
      <c r="C313" s="98" t="s">
        <v>122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5">
      <c r="B314" s="81" t="s">
        <v>83</v>
      </c>
      <c r="C314" s="98" t="s">
        <v>119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5">
      <c r="C315" s="98" t="s">
        <v>120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5">
      <c r="C316" s="98" t="s">
        <v>121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5">
      <c r="C317" s="98" t="s">
        <v>122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5">
      <c r="B318" s="81" t="s">
        <v>86</v>
      </c>
      <c r="C318" s="98" t="s">
        <v>119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5">
      <c r="C319" s="98" t="s">
        <v>120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5">
      <c r="C320" s="98" t="s">
        <v>121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5">
      <c r="C321" s="98" t="s">
        <v>122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5">
      <c r="A323" s="74" t="s">
        <v>280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" customHeight="1" x14ac:dyDescent="0.25">
      <c r="A324" s="92" t="s">
        <v>81</v>
      </c>
      <c r="B324" s="96" t="s">
        <v>122</v>
      </c>
      <c r="C324" s="94" t="s">
        <v>279</v>
      </c>
      <c r="D324" s="76" t="s">
        <v>67</v>
      </c>
      <c r="E324" s="76" t="s">
        <v>77</v>
      </c>
      <c r="F324" s="76" t="s">
        <v>78</v>
      </c>
      <c r="G324" s="76" t="s">
        <v>79</v>
      </c>
      <c r="H324" s="95" t="s">
        <v>80</v>
      </c>
      <c r="I324" s="91"/>
    </row>
    <row r="325" spans="1:9" x14ac:dyDescent="0.25">
      <c r="A325" s="71"/>
      <c r="C325" s="98" t="s">
        <v>119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5">
      <c r="C326" s="98" t="s">
        <v>120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5">
      <c r="C327" s="98" t="s">
        <v>121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5">
      <c r="C328" s="98" t="s">
        <v>122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7734375" defaultRowHeight="13.2" x14ac:dyDescent="0.25"/>
  <cols>
    <col min="1" max="1" width="44.88671875" style="81" customWidth="1"/>
    <col min="2" max="2" width="44.44140625" style="81" customWidth="1"/>
    <col min="3" max="3" width="17.77734375" style="81" customWidth="1"/>
    <col min="4" max="4" width="17.5546875" style="81" customWidth="1"/>
    <col min="5" max="5" width="17.21875" style="81" customWidth="1"/>
    <col min="6" max="6" width="15" style="81" customWidth="1"/>
    <col min="7" max="7" width="13.6640625" style="81" customWidth="1"/>
    <col min="8" max="8" width="12.77734375" style="81" customWidth="1"/>
    <col min="9" max="16384" width="12.77734375" style="81"/>
  </cols>
  <sheetData>
    <row r="1" spans="1:7" s="84" customFormat="1" ht="14.25" customHeight="1" x14ac:dyDescent="0.25">
      <c r="A1" s="74" t="s">
        <v>281</v>
      </c>
    </row>
    <row r="2" spans="1:7" ht="14.25" customHeight="1" x14ac:dyDescent="0.25">
      <c r="A2" s="96" t="s">
        <v>203</v>
      </c>
      <c r="B2" s="90"/>
      <c r="C2" s="71" t="s">
        <v>67</v>
      </c>
      <c r="D2" s="71" t="s">
        <v>77</v>
      </c>
      <c r="E2" s="71" t="s">
        <v>78</v>
      </c>
      <c r="F2" s="71" t="s">
        <v>79</v>
      </c>
      <c r="G2" s="71" t="s">
        <v>80</v>
      </c>
    </row>
    <row r="3" spans="1:7" ht="14.25" customHeight="1" x14ac:dyDescent="0.25">
      <c r="B3" s="85" t="s">
        <v>282</v>
      </c>
      <c r="C3" s="105" t="s">
        <v>283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5">
      <c r="A4" s="71"/>
      <c r="B4" s="89" t="s">
        <v>284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5">
      <c r="A5" s="77" t="s">
        <v>285</v>
      </c>
    </row>
    <row r="6" spans="1:7" ht="14.25" customHeight="1" x14ac:dyDescent="0.25">
      <c r="B6" s="89" t="s">
        <v>191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5">
      <c r="B7" s="89" t="s">
        <v>184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5">
      <c r="B8" s="89" t="s">
        <v>192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5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5">
      <c r="B10" s="89"/>
      <c r="C10" s="89"/>
      <c r="D10" s="89"/>
      <c r="E10" s="89"/>
      <c r="F10" s="89"/>
      <c r="G10" s="89"/>
    </row>
    <row r="11" spans="1:7" s="84" customFormat="1" ht="14.25" customHeight="1" x14ac:dyDescent="0.25">
      <c r="A11" s="74" t="s">
        <v>286</v>
      </c>
    </row>
    <row r="12" spans="1:7" ht="14.25" customHeight="1" x14ac:dyDescent="0.25">
      <c r="A12" s="77"/>
      <c r="B12" s="85" t="s">
        <v>183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5">
      <c r="A13" s="77"/>
      <c r="B13" s="85"/>
    </row>
    <row r="14" spans="1:7" s="84" customFormat="1" ht="14.25" customHeight="1" x14ac:dyDescent="0.25">
      <c r="A14" s="74" t="s">
        <v>287</v>
      </c>
    </row>
    <row r="15" spans="1:7" ht="14.25" customHeight="1" x14ac:dyDescent="0.25">
      <c r="A15" s="96" t="s">
        <v>272</v>
      </c>
      <c r="B15" s="89" t="s">
        <v>288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5">
      <c r="A16" s="71"/>
      <c r="B16" s="89" t="s">
        <v>289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5">
      <c r="A17" s="96" t="s">
        <v>111</v>
      </c>
      <c r="B17" s="85" t="s">
        <v>290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5"/>
    <row r="19" spans="1:7" s="84" customFormat="1" ht="14.25" customHeight="1" x14ac:dyDescent="0.25">
      <c r="A19" s="74" t="s">
        <v>291</v>
      </c>
    </row>
    <row r="20" spans="1:7" s="77" customFormat="1" ht="14.25" customHeight="1" x14ac:dyDescent="0.25">
      <c r="C20" s="37" t="s">
        <v>58</v>
      </c>
      <c r="D20" s="37" t="s">
        <v>59</v>
      </c>
      <c r="E20" s="37" t="s">
        <v>60</v>
      </c>
      <c r="F20" s="37" t="s">
        <v>61</v>
      </c>
    </row>
    <row r="21" spans="1:7" x14ac:dyDescent="0.25">
      <c r="B21" s="85" t="s">
        <v>171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5">
      <c r="A23" s="107" t="s">
        <v>235</v>
      </c>
    </row>
    <row r="24" spans="1:7" x14ac:dyDescent="0.25">
      <c r="A24" s="74" t="s">
        <v>281</v>
      </c>
      <c r="B24" s="84"/>
      <c r="C24" s="84"/>
      <c r="D24" s="84"/>
      <c r="E24" s="84"/>
      <c r="F24" s="84"/>
      <c r="G24" s="84"/>
    </row>
    <row r="25" spans="1:7" x14ac:dyDescent="0.25">
      <c r="A25" s="96" t="s">
        <v>203</v>
      </c>
      <c r="B25" s="90"/>
      <c r="C25" s="71" t="s">
        <v>67</v>
      </c>
      <c r="D25" s="71" t="s">
        <v>77</v>
      </c>
      <c r="E25" s="71" t="s">
        <v>78</v>
      </c>
      <c r="F25" s="71" t="s">
        <v>79</v>
      </c>
      <c r="G25" s="71" t="s">
        <v>80</v>
      </c>
    </row>
    <row r="26" spans="1:7" x14ac:dyDescent="0.25">
      <c r="B26" s="85" t="s">
        <v>292</v>
      </c>
      <c r="C26" s="105" t="s">
        <v>283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5">
      <c r="A27" s="71"/>
      <c r="B27" s="89" t="s">
        <v>293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5">
      <c r="A28" s="77" t="s">
        <v>294</v>
      </c>
    </row>
    <row r="29" spans="1:7" x14ac:dyDescent="0.25">
      <c r="B29" s="89" t="s">
        <v>295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5">
      <c r="B30" s="89" t="s">
        <v>296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5">
      <c r="B31" s="89" t="s">
        <v>297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5">
      <c r="B32" s="89" t="s">
        <v>298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5">
      <c r="B33" s="89"/>
      <c r="C33" s="89"/>
      <c r="D33" s="89"/>
      <c r="E33" s="89"/>
      <c r="F33" s="89"/>
      <c r="G33" s="89"/>
    </row>
    <row r="34" spans="1:7" x14ac:dyDescent="0.25">
      <c r="A34" s="74" t="s">
        <v>299</v>
      </c>
      <c r="B34" s="84"/>
      <c r="C34" s="84"/>
      <c r="D34" s="84"/>
      <c r="E34" s="84"/>
      <c r="F34" s="84"/>
      <c r="G34" s="84"/>
    </row>
    <row r="35" spans="1:7" x14ac:dyDescent="0.25">
      <c r="A35" s="77"/>
      <c r="B35" s="85" t="s">
        <v>300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5">
      <c r="A36" s="77"/>
      <c r="B36" s="85"/>
    </row>
    <row r="37" spans="1:7" x14ac:dyDescent="0.25">
      <c r="A37" s="74" t="s">
        <v>287</v>
      </c>
      <c r="B37" s="84"/>
      <c r="C37" s="84"/>
      <c r="D37" s="84"/>
      <c r="E37" s="84"/>
      <c r="F37" s="84"/>
      <c r="G37" s="84"/>
    </row>
    <row r="38" spans="1:7" x14ac:dyDescent="0.25">
      <c r="A38" s="96" t="s">
        <v>272</v>
      </c>
      <c r="B38" s="89" t="s">
        <v>301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5">
      <c r="A39" s="71"/>
      <c r="B39" s="89" t="s">
        <v>302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5">
      <c r="A40" s="96" t="s">
        <v>111</v>
      </c>
      <c r="B40" s="85" t="s">
        <v>303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5">
      <c r="A42" s="74" t="s">
        <v>304</v>
      </c>
      <c r="B42" s="84"/>
      <c r="C42" s="84"/>
      <c r="D42" s="84"/>
      <c r="E42" s="84"/>
      <c r="F42" s="84"/>
      <c r="G42" s="84"/>
    </row>
    <row r="43" spans="1:7" x14ac:dyDescent="0.25">
      <c r="A43" s="77"/>
      <c r="B43" s="77"/>
      <c r="C43" s="37" t="s">
        <v>58</v>
      </c>
      <c r="D43" s="37" t="s">
        <v>59</v>
      </c>
      <c r="E43" s="37" t="s">
        <v>60</v>
      </c>
      <c r="F43" s="37" t="s">
        <v>61</v>
      </c>
      <c r="G43" s="77"/>
    </row>
    <row r="44" spans="1:7" x14ac:dyDescent="0.25">
      <c r="B44" s="85" t="s">
        <v>305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5">
      <c r="A46" s="107" t="s">
        <v>239</v>
      </c>
    </row>
    <row r="47" spans="1:7" x14ac:dyDescent="0.25">
      <c r="A47" s="74" t="s">
        <v>281</v>
      </c>
      <c r="B47" s="84"/>
      <c r="C47" s="84"/>
      <c r="D47" s="84"/>
      <c r="E47" s="84"/>
      <c r="F47" s="84"/>
      <c r="G47" s="84"/>
    </row>
    <row r="48" spans="1:7" x14ac:dyDescent="0.25">
      <c r="A48" s="96" t="s">
        <v>203</v>
      </c>
      <c r="B48" s="90"/>
      <c r="C48" s="71" t="s">
        <v>67</v>
      </c>
      <c r="D48" s="71" t="s">
        <v>77</v>
      </c>
      <c r="E48" s="71" t="s">
        <v>78</v>
      </c>
      <c r="F48" s="71" t="s">
        <v>79</v>
      </c>
      <c r="G48" s="71" t="s">
        <v>80</v>
      </c>
    </row>
    <row r="49" spans="1:7" x14ac:dyDescent="0.25">
      <c r="B49" s="85" t="s">
        <v>306</v>
      </c>
      <c r="C49" s="105" t="s">
        <v>283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5">
      <c r="A50" s="71"/>
      <c r="B50" s="89" t="s">
        <v>307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5">
      <c r="A51" s="77" t="s">
        <v>308</v>
      </c>
    </row>
    <row r="52" spans="1:7" x14ac:dyDescent="0.25">
      <c r="B52" s="89" t="s">
        <v>309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5">
      <c r="B53" s="89" t="s">
        <v>310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5">
      <c r="B54" s="89" t="s">
        <v>311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5">
      <c r="B55" s="89" t="s">
        <v>312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5">
      <c r="B56" s="89"/>
      <c r="C56" s="89"/>
      <c r="D56" s="89"/>
      <c r="E56" s="89"/>
      <c r="F56" s="89"/>
      <c r="G56" s="89"/>
    </row>
    <row r="57" spans="1:7" x14ac:dyDescent="0.25">
      <c r="A57" s="74" t="s">
        <v>313</v>
      </c>
      <c r="B57" s="84"/>
      <c r="C57" s="84"/>
      <c r="D57" s="84"/>
      <c r="E57" s="84"/>
      <c r="F57" s="84"/>
      <c r="G57" s="84"/>
    </row>
    <row r="58" spans="1:7" x14ac:dyDescent="0.25">
      <c r="A58" s="77"/>
      <c r="B58" s="85" t="s">
        <v>314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5">
      <c r="A59" s="77"/>
      <c r="B59" s="85"/>
    </row>
    <row r="60" spans="1:7" x14ac:dyDescent="0.25">
      <c r="A60" s="74" t="s">
        <v>287</v>
      </c>
      <c r="B60" s="84"/>
      <c r="C60" s="84"/>
      <c r="D60" s="84"/>
      <c r="E60" s="84"/>
      <c r="F60" s="84"/>
      <c r="G60" s="84"/>
    </row>
    <row r="61" spans="1:7" x14ac:dyDescent="0.25">
      <c r="A61" s="96" t="s">
        <v>272</v>
      </c>
      <c r="B61" s="89" t="s">
        <v>315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5">
      <c r="A62" s="71"/>
      <c r="B62" s="89" t="s">
        <v>316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5">
      <c r="A63" s="96" t="s">
        <v>111</v>
      </c>
      <c r="B63" s="85" t="s">
        <v>317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5">
      <c r="A65" s="74" t="s">
        <v>318</v>
      </c>
      <c r="B65" s="84"/>
      <c r="C65" s="84"/>
      <c r="D65" s="84"/>
      <c r="E65" s="84"/>
      <c r="F65" s="84"/>
      <c r="G65" s="84"/>
    </row>
    <row r="66" spans="1:7" x14ac:dyDescent="0.25">
      <c r="A66" s="77"/>
      <c r="B66" s="77"/>
      <c r="C66" s="37" t="s">
        <v>58</v>
      </c>
      <c r="D66" s="37" t="s">
        <v>59</v>
      </c>
      <c r="E66" s="37" t="s">
        <v>60</v>
      </c>
      <c r="F66" s="37" t="s">
        <v>61</v>
      </c>
      <c r="G66" s="77"/>
    </row>
    <row r="67" spans="1:7" x14ac:dyDescent="0.25">
      <c r="B67" s="85" t="s">
        <v>319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09375" defaultRowHeight="15.75" customHeight="1" x14ac:dyDescent="0.25"/>
  <cols>
    <col min="1" max="1" width="52.21875" style="81" customWidth="1"/>
    <col min="2" max="6" width="16.109375" style="81" customWidth="1"/>
    <col min="7" max="7" width="17.21875" style="81" customWidth="1"/>
    <col min="8" max="9" width="16.109375" style="81" customWidth="1"/>
    <col min="10" max="16384" width="16.109375" style="81"/>
  </cols>
  <sheetData>
    <row r="1" spans="1:6" ht="15.75" customHeight="1" x14ac:dyDescent="0.25">
      <c r="A1" s="90" t="s">
        <v>156</v>
      </c>
      <c r="B1" s="71"/>
      <c r="C1" s="71" t="s">
        <v>40</v>
      </c>
      <c r="D1" s="71" t="s">
        <v>42</v>
      </c>
      <c r="E1" s="71" t="s">
        <v>41</v>
      </c>
      <c r="F1" s="90" t="s">
        <v>43</v>
      </c>
    </row>
    <row r="2" spans="1:6" ht="15.75" customHeight="1" x14ac:dyDescent="0.25">
      <c r="A2" s="89" t="s">
        <v>166</v>
      </c>
      <c r="B2" s="89" t="s">
        <v>320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5">
      <c r="A3" s="89"/>
      <c r="B3" s="89" t="s">
        <v>321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5">
      <c r="A4" s="89" t="s">
        <v>179</v>
      </c>
      <c r="B4" s="89" t="s">
        <v>320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5">
      <c r="A5" s="89"/>
      <c r="B5" s="89" t="s">
        <v>321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5">
      <c r="A6" s="89" t="s">
        <v>180</v>
      </c>
      <c r="B6" s="89" t="s">
        <v>320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5">
      <c r="A7" s="89"/>
      <c r="B7" s="89" t="s">
        <v>321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5">
      <c r="A8" s="89" t="s">
        <v>181</v>
      </c>
      <c r="B8" s="89" t="s">
        <v>320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5">
      <c r="A9" s="89"/>
      <c r="B9" s="89" t="s">
        <v>321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5">
      <c r="A10" s="89" t="s">
        <v>185</v>
      </c>
      <c r="B10" s="89" t="s">
        <v>320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5">
      <c r="A11" s="89"/>
      <c r="B11" s="89" t="s">
        <v>321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5">
      <c r="A12" s="89" t="s">
        <v>189</v>
      </c>
      <c r="B12" s="89" t="s">
        <v>320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5">
      <c r="A13" s="89"/>
      <c r="B13" s="89" t="s">
        <v>321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5">
      <c r="A15" s="107" t="s">
        <v>235</v>
      </c>
    </row>
    <row r="16" spans="1:6" ht="15.75" customHeight="1" x14ac:dyDescent="0.25">
      <c r="A16" s="90" t="s">
        <v>156</v>
      </c>
      <c r="B16" s="71"/>
      <c r="C16" s="71" t="s">
        <v>40</v>
      </c>
      <c r="D16" s="71" t="s">
        <v>42</v>
      </c>
      <c r="E16" s="71" t="s">
        <v>41</v>
      </c>
      <c r="F16" s="90" t="s">
        <v>43</v>
      </c>
    </row>
    <row r="17" spans="1:6" ht="15.75" customHeight="1" x14ac:dyDescent="0.25">
      <c r="A17" s="89" t="s">
        <v>166</v>
      </c>
      <c r="B17" s="89" t="s">
        <v>320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5">
      <c r="A18" s="89"/>
      <c r="B18" s="89" t="s">
        <v>321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5">
      <c r="A19" s="89" t="s">
        <v>179</v>
      </c>
      <c r="B19" s="89" t="s">
        <v>320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5">
      <c r="A20" s="89"/>
      <c r="B20" s="89" t="s">
        <v>321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5">
      <c r="A21" s="89" t="s">
        <v>180</v>
      </c>
      <c r="B21" s="89" t="s">
        <v>320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5">
      <c r="A22" s="89"/>
      <c r="B22" s="89" t="s">
        <v>321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5">
      <c r="A23" s="89" t="s">
        <v>181</v>
      </c>
      <c r="B23" s="89" t="s">
        <v>320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5">
      <c r="A24" s="89"/>
      <c r="B24" s="89" t="s">
        <v>321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5">
      <c r="A25" s="89" t="s">
        <v>185</v>
      </c>
      <c r="B25" s="89" t="s">
        <v>320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5">
      <c r="A26" s="89"/>
      <c r="B26" s="89" t="s">
        <v>321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5">
      <c r="A27" s="89" t="s">
        <v>189</v>
      </c>
      <c r="B27" s="89" t="s">
        <v>320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5">
      <c r="A28" s="89"/>
      <c r="B28" s="89" t="s">
        <v>321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5">
      <c r="A30" s="107" t="s">
        <v>239</v>
      </c>
    </row>
    <row r="31" spans="1:6" ht="15.75" customHeight="1" x14ac:dyDescent="0.25">
      <c r="A31" s="90" t="s">
        <v>156</v>
      </c>
      <c r="B31" s="71"/>
      <c r="C31" s="71" t="s">
        <v>40</v>
      </c>
      <c r="D31" s="71" t="s">
        <v>42</v>
      </c>
      <c r="E31" s="71" t="s">
        <v>41</v>
      </c>
      <c r="F31" s="90" t="s">
        <v>43</v>
      </c>
    </row>
    <row r="32" spans="1:6" ht="15.75" customHeight="1" x14ac:dyDescent="0.25">
      <c r="A32" s="89" t="s">
        <v>166</v>
      </c>
      <c r="B32" s="89" t="s">
        <v>320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5">
      <c r="A33" s="89"/>
      <c r="B33" s="89" t="s">
        <v>321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5">
      <c r="A34" s="89" t="s">
        <v>179</v>
      </c>
      <c r="B34" s="89" t="s">
        <v>320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5">
      <c r="A35" s="89"/>
      <c r="B35" s="89" t="s">
        <v>321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5">
      <c r="A36" s="89" t="s">
        <v>180</v>
      </c>
      <c r="B36" s="89" t="s">
        <v>320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5">
      <c r="A37" s="89"/>
      <c r="B37" s="89" t="s">
        <v>321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5">
      <c r="A38" s="89" t="s">
        <v>181</v>
      </c>
      <c r="B38" s="89" t="s">
        <v>320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5">
      <c r="A39" s="89"/>
      <c r="B39" s="89" t="s">
        <v>321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5">
      <c r="A40" s="89" t="s">
        <v>185</v>
      </c>
      <c r="B40" s="89" t="s">
        <v>320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5">
      <c r="A41" s="89"/>
      <c r="B41" s="89" t="s">
        <v>321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5">
      <c r="A42" s="89" t="s">
        <v>189</v>
      </c>
      <c r="B42" s="89" t="s">
        <v>320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5">
      <c r="A43" s="89"/>
      <c r="B43" s="89" t="s">
        <v>321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7734375" defaultRowHeight="13.2" x14ac:dyDescent="0.25"/>
  <cols>
    <col min="1" max="1" width="22.5546875" style="81" customWidth="1"/>
    <col min="2" max="2" width="58.88671875" style="81" bestFit="1" customWidth="1"/>
    <col min="3" max="15" width="15" style="81" customWidth="1"/>
    <col min="16" max="16" width="12.77734375" style="81" customWidth="1"/>
    <col min="17" max="16384" width="12.77734375" style="81"/>
  </cols>
  <sheetData>
    <row r="1" spans="1:15" ht="35.25" customHeight="1" x14ac:dyDescent="0.25">
      <c r="A1" s="71"/>
      <c r="B1" s="71"/>
      <c r="C1" s="76" t="s">
        <v>67</v>
      </c>
      <c r="D1" s="76" t="s">
        <v>77</v>
      </c>
      <c r="E1" s="76" t="s">
        <v>78</v>
      </c>
      <c r="F1" s="76" t="s">
        <v>79</v>
      </c>
      <c r="G1" s="76" t="s">
        <v>80</v>
      </c>
      <c r="H1" s="76" t="s">
        <v>58</v>
      </c>
      <c r="I1" s="76" t="s">
        <v>59</v>
      </c>
      <c r="J1" s="76" t="s">
        <v>60</v>
      </c>
      <c r="K1" s="76" t="s">
        <v>61</v>
      </c>
      <c r="L1" s="76" t="s">
        <v>112</v>
      </c>
      <c r="M1" s="76" t="s">
        <v>113</v>
      </c>
      <c r="N1" s="76" t="s">
        <v>114</v>
      </c>
      <c r="O1" s="76" t="s">
        <v>115</v>
      </c>
    </row>
    <row r="2" spans="1:15" x14ac:dyDescent="0.25">
      <c r="A2" s="71" t="s">
        <v>322</v>
      </c>
    </row>
    <row r="3" spans="1:15" x14ac:dyDescent="0.25">
      <c r="B3" s="85" t="s">
        <v>170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5">
      <c r="B4" s="85" t="s">
        <v>175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5">
      <c r="B5" s="85" t="s">
        <v>176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5">
      <c r="B6" s="85" t="s">
        <v>177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5">
      <c r="B7" s="85" t="s">
        <v>178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5">
      <c r="B8" s="89" t="s">
        <v>179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5">
      <c r="B9" s="89" t="s">
        <v>180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5">
      <c r="B10" s="85" t="s">
        <v>181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5">
      <c r="B11" s="89" t="s">
        <v>184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5">
      <c r="B12" s="85" t="s">
        <v>185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05" customHeight="1" x14ac:dyDescent="0.25">
      <c r="B13" s="85" t="s">
        <v>188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5">
      <c r="B14" s="85" t="s">
        <v>189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5">
      <c r="B15" s="89" t="s">
        <v>192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5">
      <c r="A17" s="71" t="s">
        <v>323</v>
      </c>
      <c r="B17" s="85"/>
    </row>
    <row r="18" spans="1:15" x14ac:dyDescent="0.25">
      <c r="B18" s="89" t="s">
        <v>172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5">
      <c r="B19" s="89" t="s">
        <v>173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5">
      <c r="B20" s="89" t="s">
        <v>174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5">
      <c r="B21" s="89" t="s">
        <v>182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5">
      <c r="A23" s="107" t="s">
        <v>235</v>
      </c>
    </row>
    <row r="24" spans="1:15" ht="26.4" customHeight="1" x14ac:dyDescent="0.25">
      <c r="A24" s="71"/>
      <c r="B24" s="71"/>
      <c r="C24" s="76" t="s">
        <v>67</v>
      </c>
      <c r="D24" s="76" t="s">
        <v>77</v>
      </c>
      <c r="E24" s="76" t="s">
        <v>78</v>
      </c>
      <c r="F24" s="76" t="s">
        <v>79</v>
      </c>
      <c r="G24" s="76" t="s">
        <v>80</v>
      </c>
      <c r="H24" s="76" t="s">
        <v>58</v>
      </c>
      <c r="I24" s="76" t="s">
        <v>59</v>
      </c>
      <c r="J24" s="76" t="s">
        <v>60</v>
      </c>
      <c r="K24" s="76" t="s">
        <v>61</v>
      </c>
      <c r="L24" s="76" t="s">
        <v>112</v>
      </c>
      <c r="M24" s="76" t="s">
        <v>113</v>
      </c>
      <c r="N24" s="76" t="s">
        <v>114</v>
      </c>
      <c r="O24" s="76" t="s">
        <v>115</v>
      </c>
    </row>
    <row r="25" spans="1:15" x14ac:dyDescent="0.25">
      <c r="A25" s="71" t="s">
        <v>324</v>
      </c>
    </row>
    <row r="26" spans="1:15" x14ac:dyDescent="0.25">
      <c r="B26" s="85" t="s">
        <v>170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5">
      <c r="B27" s="85" t="s">
        <v>175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5">
      <c r="B28" s="85" t="s">
        <v>176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5">
      <c r="B29" s="85" t="s">
        <v>177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5">
      <c r="B30" s="85" t="s">
        <v>178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5">
      <c r="B31" s="89" t="s">
        <v>179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5">
      <c r="B32" s="89" t="s">
        <v>180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5">
      <c r="B33" s="85" t="s">
        <v>181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5">
      <c r="B34" s="89" t="s">
        <v>184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5">
      <c r="B35" s="85" t="s">
        <v>185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5">
      <c r="B36" s="85" t="s">
        <v>188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5">
      <c r="B37" s="85" t="s">
        <v>189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5">
      <c r="B38" s="89" t="s">
        <v>192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5">
      <c r="A40" s="71" t="s">
        <v>325</v>
      </c>
      <c r="B40" s="85"/>
    </row>
    <row r="41" spans="1:15" x14ac:dyDescent="0.25">
      <c r="B41" s="89" t="s">
        <v>172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5">
      <c r="B42" s="89" t="s">
        <v>173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5">
      <c r="B43" s="89" t="s">
        <v>174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5">
      <c r="B44" s="89" t="s">
        <v>182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5">
      <c r="A46" s="107" t="s">
        <v>239</v>
      </c>
    </row>
    <row r="47" spans="1:15" ht="26.4" customHeight="1" x14ac:dyDescent="0.25">
      <c r="A47" s="71"/>
      <c r="B47" s="71"/>
      <c r="C47" s="76" t="s">
        <v>67</v>
      </c>
      <c r="D47" s="76" t="s">
        <v>77</v>
      </c>
      <c r="E47" s="76" t="s">
        <v>78</v>
      </c>
      <c r="F47" s="76" t="s">
        <v>79</v>
      </c>
      <c r="G47" s="76" t="s">
        <v>80</v>
      </c>
      <c r="H47" s="76" t="s">
        <v>58</v>
      </c>
      <c r="I47" s="76" t="s">
        <v>59</v>
      </c>
      <c r="J47" s="76" t="s">
        <v>60</v>
      </c>
      <c r="K47" s="76" t="s">
        <v>61</v>
      </c>
      <c r="L47" s="76" t="s">
        <v>112</v>
      </c>
      <c r="M47" s="76" t="s">
        <v>113</v>
      </c>
      <c r="N47" s="76" t="s">
        <v>114</v>
      </c>
      <c r="O47" s="76" t="s">
        <v>115</v>
      </c>
    </row>
    <row r="48" spans="1:15" x14ac:dyDescent="0.25">
      <c r="A48" s="71" t="s">
        <v>326</v>
      </c>
    </row>
    <row r="49" spans="1:15" x14ac:dyDescent="0.25">
      <c r="B49" s="85" t="s">
        <v>170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5">
      <c r="B50" s="85" t="s">
        <v>175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5">
      <c r="B51" s="85" t="s">
        <v>176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5">
      <c r="B52" s="85" t="s">
        <v>177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5">
      <c r="B53" s="85" t="s">
        <v>178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5">
      <c r="B54" s="89" t="s">
        <v>179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5">
      <c r="B55" s="89" t="s">
        <v>180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5">
      <c r="B56" s="85" t="s">
        <v>181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5">
      <c r="B57" s="89" t="s">
        <v>184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5">
      <c r="B58" s="85" t="s">
        <v>185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5">
      <c r="B59" s="85" t="s">
        <v>188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5">
      <c r="B60" s="85" t="s">
        <v>189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5">
      <c r="B61" s="89" t="s">
        <v>192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5">
      <c r="A63" s="71" t="s">
        <v>327</v>
      </c>
      <c r="B63" s="85"/>
    </row>
    <row r="64" spans="1:15" x14ac:dyDescent="0.25">
      <c r="B64" s="89" t="s">
        <v>172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5">
      <c r="B65" s="89" t="s">
        <v>173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5">
      <c r="B66" s="89" t="s">
        <v>174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5">
      <c r="B67" s="89" t="s">
        <v>182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7734375" defaultRowHeight="13.2" x14ac:dyDescent="0.25"/>
  <cols>
    <col min="1" max="1" width="21.33203125" style="81" customWidth="1"/>
    <col min="2" max="2" width="27.77734375" style="81" customWidth="1"/>
    <col min="3" max="7" width="15.5546875" style="81" customWidth="1"/>
    <col min="8" max="8" width="12.77734375" style="81" customWidth="1"/>
    <col min="9" max="16384" width="12.77734375" style="81"/>
  </cols>
  <sheetData>
    <row r="1" spans="1:7" x14ac:dyDescent="0.25">
      <c r="A1" s="71"/>
      <c r="B1" s="90"/>
      <c r="C1" s="71" t="s">
        <v>67</v>
      </c>
      <c r="D1" s="71" t="s">
        <v>77</v>
      </c>
      <c r="E1" s="71" t="s">
        <v>78</v>
      </c>
      <c r="F1" s="71" t="s">
        <v>79</v>
      </c>
      <c r="G1" s="71" t="s">
        <v>80</v>
      </c>
    </row>
    <row r="2" spans="1:7" x14ac:dyDescent="0.25">
      <c r="A2" s="71" t="s">
        <v>328</v>
      </c>
    </row>
    <row r="3" spans="1:7" x14ac:dyDescent="0.25">
      <c r="B3" s="85" t="s">
        <v>157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5">
      <c r="A4" s="71" t="s">
        <v>329</v>
      </c>
      <c r="B4" s="85"/>
      <c r="C4" s="97"/>
      <c r="D4" s="97"/>
      <c r="E4" s="97"/>
      <c r="F4" s="97"/>
      <c r="G4" s="97"/>
    </row>
    <row r="5" spans="1:7" x14ac:dyDescent="0.25">
      <c r="B5" s="89" t="s">
        <v>158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5">
      <c r="A7" s="107" t="s">
        <v>330</v>
      </c>
    </row>
    <row r="8" spans="1:7" x14ac:dyDescent="0.25">
      <c r="A8" s="71"/>
      <c r="B8" s="90"/>
      <c r="C8" s="71" t="s">
        <v>67</v>
      </c>
      <c r="D8" s="71" t="s">
        <v>77</v>
      </c>
      <c r="E8" s="71" t="s">
        <v>78</v>
      </c>
      <c r="F8" s="71" t="s">
        <v>79</v>
      </c>
      <c r="G8" s="71" t="s">
        <v>80</v>
      </c>
    </row>
    <row r="9" spans="1:7" x14ac:dyDescent="0.25">
      <c r="A9" s="71" t="s">
        <v>331</v>
      </c>
    </row>
    <row r="10" spans="1:7" x14ac:dyDescent="0.25">
      <c r="B10" s="85" t="s">
        <v>157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5">
      <c r="A11" s="71" t="s">
        <v>332</v>
      </c>
      <c r="B11" s="85"/>
      <c r="C11" s="97"/>
      <c r="D11" s="97"/>
      <c r="E11" s="97"/>
      <c r="F11" s="97"/>
      <c r="G11" s="97"/>
    </row>
    <row r="12" spans="1:7" x14ac:dyDescent="0.25">
      <c r="B12" s="89" t="s">
        <v>158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5">
      <c r="A14" s="107" t="s">
        <v>333</v>
      </c>
    </row>
    <row r="15" spans="1:7" x14ac:dyDescent="0.25">
      <c r="A15" s="71"/>
      <c r="B15" s="90"/>
      <c r="C15" s="71" t="s">
        <v>67</v>
      </c>
      <c r="D15" s="71" t="s">
        <v>77</v>
      </c>
      <c r="E15" s="71" t="s">
        <v>78</v>
      </c>
      <c r="F15" s="71" t="s">
        <v>79</v>
      </c>
      <c r="G15" s="71" t="s">
        <v>80</v>
      </c>
    </row>
    <row r="16" spans="1:7" x14ac:dyDescent="0.25">
      <c r="A16" s="71" t="s">
        <v>334</v>
      </c>
    </row>
    <row r="17" spans="1:7" x14ac:dyDescent="0.25">
      <c r="B17" s="85" t="s">
        <v>157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5">
      <c r="A18" s="71" t="s">
        <v>335</v>
      </c>
      <c r="B18" s="85"/>
      <c r="C18" s="97"/>
      <c r="D18" s="97"/>
      <c r="E18" s="97"/>
      <c r="F18" s="97"/>
      <c r="G18" s="97"/>
    </row>
    <row r="19" spans="1:7" x14ac:dyDescent="0.25">
      <c r="B19" s="89" t="s">
        <v>158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7734375" defaultRowHeight="13.2" x14ac:dyDescent="0.25"/>
  <cols>
    <col min="1" max="1" width="53" style="36" customWidth="1"/>
    <col min="2" max="2" width="30.5546875" style="36" customWidth="1"/>
    <col min="3" max="3" width="24.77734375" style="36" customWidth="1"/>
    <col min="4" max="4" width="15" style="81" customWidth="1"/>
    <col min="5" max="5" width="13.6640625" style="81" customWidth="1"/>
    <col min="6" max="6" width="14.44140625" style="81" customWidth="1"/>
    <col min="7" max="7" width="12.77734375" style="81" customWidth="1"/>
    <col min="8" max="8" width="17.5546875" style="81" customWidth="1"/>
    <col min="9" max="9" width="12.77734375" style="81" customWidth="1"/>
    <col min="10" max="16384" width="12.77734375" style="81"/>
  </cols>
  <sheetData>
    <row r="1" spans="1:8" x14ac:dyDescent="0.25">
      <c r="A1" s="71" t="s">
        <v>156</v>
      </c>
      <c r="B1" s="71" t="s">
        <v>336</v>
      </c>
      <c r="C1" s="96" t="s">
        <v>337</v>
      </c>
      <c r="D1" s="71" t="s">
        <v>67</v>
      </c>
      <c r="E1" s="71" t="s">
        <v>77</v>
      </c>
      <c r="F1" s="71" t="s">
        <v>78</v>
      </c>
      <c r="G1" s="71" t="s">
        <v>79</v>
      </c>
      <c r="H1" s="71" t="s">
        <v>80</v>
      </c>
    </row>
    <row r="2" spans="1:8" x14ac:dyDescent="0.25">
      <c r="A2" s="36" t="s">
        <v>193</v>
      </c>
      <c r="B2" s="36" t="s">
        <v>81</v>
      </c>
      <c r="C2" s="36" t="s">
        <v>338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5">
      <c r="C3" s="36" t="s">
        <v>339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5">
      <c r="C4" s="36" t="s">
        <v>340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5">
      <c r="A5" s="36" t="s">
        <v>191</v>
      </c>
      <c r="B5" s="36" t="s">
        <v>205</v>
      </c>
      <c r="C5" s="36" t="s">
        <v>338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5">
      <c r="C6" s="36" t="s">
        <v>340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5">
      <c r="B7" s="36" t="s">
        <v>204</v>
      </c>
      <c r="C7" s="36" t="s">
        <v>338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5">
      <c r="C8" s="36" t="s">
        <v>340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5">
      <c r="A9" s="36" t="s">
        <v>184</v>
      </c>
      <c r="B9" s="36" t="s">
        <v>205</v>
      </c>
      <c r="C9" s="36" t="s">
        <v>338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5">
      <c r="C10" s="36" t="s">
        <v>340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5">
      <c r="B11" s="36" t="s">
        <v>204</v>
      </c>
      <c r="C11" s="36" t="s">
        <v>338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5">
      <c r="C12" s="36" t="s">
        <v>340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5">
      <c r="A13" s="36" t="s">
        <v>192</v>
      </c>
      <c r="B13" s="36" t="s">
        <v>205</v>
      </c>
      <c r="C13" s="36" t="s">
        <v>338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5">
      <c r="C14" s="36" t="s">
        <v>340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5">
      <c r="B15" s="36" t="s">
        <v>204</v>
      </c>
      <c r="C15" s="36" t="s">
        <v>338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5">
      <c r="C16" s="36" t="s">
        <v>340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5">
      <c r="A17" s="36" t="s">
        <v>169</v>
      </c>
      <c r="B17" s="36" t="s">
        <v>205</v>
      </c>
      <c r="C17" s="36" t="s">
        <v>338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5">
      <c r="C18" s="36" t="s">
        <v>340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5">
      <c r="B19" s="36" t="s">
        <v>204</v>
      </c>
      <c r="C19" s="36" t="s">
        <v>338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5">
      <c r="C20" s="36" t="s">
        <v>340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5">
      <c r="A21" s="36" t="s">
        <v>174</v>
      </c>
      <c r="B21" s="36" t="s">
        <v>74</v>
      </c>
      <c r="C21" s="36" t="s">
        <v>338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5">
      <c r="C22" s="36" t="s">
        <v>339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5">
      <c r="A23" s="36" t="s">
        <v>172</v>
      </c>
      <c r="B23" s="36" t="s">
        <v>74</v>
      </c>
      <c r="C23" s="36" t="s">
        <v>338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5">
      <c r="C24" s="36" t="s">
        <v>339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5">
      <c r="A25" s="36" t="s">
        <v>173</v>
      </c>
      <c r="B25" s="36" t="s">
        <v>74</v>
      </c>
      <c r="C25" s="36" t="s">
        <v>338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5">
      <c r="C26" s="36" t="s">
        <v>339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5">
      <c r="A27" s="36" t="s">
        <v>197</v>
      </c>
      <c r="B27" s="36" t="s">
        <v>81</v>
      </c>
      <c r="C27" s="36" t="s">
        <v>338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5">
      <c r="C28" s="36" t="s">
        <v>339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5">
      <c r="C29" s="36" t="s">
        <v>340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5">
      <c r="A30" s="36" t="s">
        <v>198</v>
      </c>
      <c r="B30" s="36" t="s">
        <v>81</v>
      </c>
      <c r="C30" s="36" t="s">
        <v>338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5">
      <c r="C31" s="36" t="s">
        <v>339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5">
      <c r="C32" s="36" t="s">
        <v>340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5">
      <c r="A33" s="36" t="s">
        <v>196</v>
      </c>
      <c r="B33" s="36" t="s">
        <v>81</v>
      </c>
      <c r="C33" s="36" t="s">
        <v>338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5">
      <c r="C34" s="36" t="s">
        <v>339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5">
      <c r="C35" s="36" t="s">
        <v>340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5">
      <c r="A36" s="36" t="s">
        <v>195</v>
      </c>
      <c r="B36" s="36" t="s">
        <v>81</v>
      </c>
      <c r="C36" s="36" t="s">
        <v>338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5">
      <c r="C37" s="36" t="s">
        <v>339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5">
      <c r="C38" s="36" t="s">
        <v>340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5">
      <c r="A39" s="36" t="s">
        <v>194</v>
      </c>
      <c r="B39" s="36" t="s">
        <v>81</v>
      </c>
      <c r="C39" s="36" t="s">
        <v>338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5">
      <c r="C40" s="36" t="s">
        <v>339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5">
      <c r="C41" s="36" t="s">
        <v>340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5">
      <c r="A42" s="36" t="s">
        <v>200</v>
      </c>
      <c r="B42" s="36" t="s">
        <v>81</v>
      </c>
      <c r="C42" s="36" t="s">
        <v>338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5">
      <c r="C43" s="36" t="s">
        <v>339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5">
      <c r="C44" s="36" t="s">
        <v>340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5">
      <c r="B45" s="36" t="s">
        <v>82</v>
      </c>
      <c r="C45" s="36" t="s">
        <v>338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5">
      <c r="C46" s="36" t="s">
        <v>339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5">
      <c r="C47" s="36" t="s">
        <v>340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5">
      <c r="A48" s="36" t="s">
        <v>190</v>
      </c>
      <c r="B48" s="36" t="s">
        <v>81</v>
      </c>
      <c r="C48" s="36" t="s">
        <v>338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5">
      <c r="C49" s="36" t="s">
        <v>339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5">
      <c r="A50" s="36" t="s">
        <v>199</v>
      </c>
      <c r="B50" s="36" t="s">
        <v>81</v>
      </c>
      <c r="C50" s="36" t="s">
        <v>338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5">
      <c r="C51" s="36" t="s">
        <v>339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5">
      <c r="A52" s="36" t="s">
        <v>183</v>
      </c>
      <c r="B52" s="36" t="s">
        <v>72</v>
      </c>
      <c r="C52" s="36" t="s">
        <v>338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5">
      <c r="C53" s="36" t="s">
        <v>339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5">
      <c r="A55" s="111" t="s">
        <v>330</v>
      </c>
      <c r="B55" s="112"/>
      <c r="C55" s="112"/>
    </row>
    <row r="56" spans="1:8" x14ac:dyDescent="0.25">
      <c r="A56" s="71" t="s">
        <v>156</v>
      </c>
      <c r="B56" s="71" t="s">
        <v>336</v>
      </c>
      <c r="C56" s="96" t="s">
        <v>337</v>
      </c>
      <c r="D56" s="71" t="s">
        <v>67</v>
      </c>
      <c r="E56" s="71" t="s">
        <v>77</v>
      </c>
      <c r="F56" s="71" t="s">
        <v>78</v>
      </c>
      <c r="G56" s="71" t="s">
        <v>79</v>
      </c>
      <c r="H56" s="71" t="s">
        <v>80</v>
      </c>
    </row>
    <row r="57" spans="1:8" x14ac:dyDescent="0.25">
      <c r="A57" s="36" t="s">
        <v>193</v>
      </c>
      <c r="B57" s="36" t="s">
        <v>81</v>
      </c>
      <c r="C57" s="36" t="s">
        <v>338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5">
      <c r="C58" s="36" t="s">
        <v>339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5">
      <c r="C59" s="36" t="s">
        <v>340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5">
      <c r="A60" s="36" t="s">
        <v>191</v>
      </c>
      <c r="B60" s="36" t="s">
        <v>205</v>
      </c>
      <c r="C60" s="36" t="s">
        <v>338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5">
      <c r="C61" s="36" t="s">
        <v>340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5">
      <c r="B62" s="36" t="s">
        <v>204</v>
      </c>
      <c r="C62" s="36" t="s">
        <v>338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5">
      <c r="C63" s="36" t="s">
        <v>340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5">
      <c r="A64" s="36" t="s">
        <v>184</v>
      </c>
      <c r="B64" s="36" t="s">
        <v>205</v>
      </c>
      <c r="C64" s="36" t="s">
        <v>338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5">
      <c r="C65" s="36" t="s">
        <v>340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5">
      <c r="B66" s="36" t="s">
        <v>204</v>
      </c>
      <c r="C66" s="36" t="s">
        <v>338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5">
      <c r="C67" s="36" t="s">
        <v>340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5">
      <c r="A68" s="36" t="s">
        <v>192</v>
      </c>
      <c r="B68" s="36" t="s">
        <v>205</v>
      </c>
      <c r="C68" s="36" t="s">
        <v>338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5">
      <c r="C69" s="36" t="s">
        <v>340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5">
      <c r="B70" s="36" t="s">
        <v>204</v>
      </c>
      <c r="C70" s="36" t="s">
        <v>338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5">
      <c r="C71" s="36" t="s">
        <v>340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5">
      <c r="A72" s="36" t="s">
        <v>169</v>
      </c>
      <c r="B72" s="36" t="s">
        <v>205</v>
      </c>
      <c r="C72" s="36" t="s">
        <v>338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5">
      <c r="C73" s="36" t="s">
        <v>340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5">
      <c r="B74" s="36" t="s">
        <v>204</v>
      </c>
      <c r="C74" s="36" t="s">
        <v>338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5">
      <c r="C75" s="36" t="s">
        <v>340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5">
      <c r="A76" s="36" t="s">
        <v>174</v>
      </c>
      <c r="B76" s="36" t="s">
        <v>74</v>
      </c>
      <c r="C76" s="36" t="s">
        <v>338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5">
      <c r="C77" s="36" t="s">
        <v>339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5">
      <c r="A78" s="36" t="s">
        <v>172</v>
      </c>
      <c r="B78" s="36" t="s">
        <v>74</v>
      </c>
      <c r="C78" s="36" t="s">
        <v>338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5">
      <c r="C79" s="36" t="s">
        <v>339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5">
      <c r="A80" s="36" t="s">
        <v>173</v>
      </c>
      <c r="B80" s="36" t="s">
        <v>74</v>
      </c>
      <c r="C80" s="36" t="s">
        <v>338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5">
      <c r="C81" s="36" t="s">
        <v>339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5">
      <c r="A82" s="36" t="s">
        <v>197</v>
      </c>
      <c r="B82" s="36" t="s">
        <v>81</v>
      </c>
      <c r="C82" s="36" t="s">
        <v>338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5">
      <c r="C83" s="36" t="s">
        <v>339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5">
      <c r="C84" s="36" t="s">
        <v>340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5">
      <c r="A85" s="36" t="s">
        <v>198</v>
      </c>
      <c r="B85" s="36" t="s">
        <v>81</v>
      </c>
      <c r="C85" s="36" t="s">
        <v>338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5">
      <c r="C86" s="36" t="s">
        <v>339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5">
      <c r="C87" s="36" t="s">
        <v>340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5">
      <c r="A88" s="36" t="s">
        <v>196</v>
      </c>
      <c r="B88" s="36" t="s">
        <v>81</v>
      </c>
      <c r="C88" s="36" t="s">
        <v>338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5">
      <c r="C89" s="36" t="s">
        <v>339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5">
      <c r="C90" s="36" t="s">
        <v>340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5">
      <c r="A91" s="36" t="s">
        <v>195</v>
      </c>
      <c r="B91" s="36" t="s">
        <v>81</v>
      </c>
      <c r="C91" s="36" t="s">
        <v>338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5">
      <c r="C92" s="36" t="s">
        <v>339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5">
      <c r="C93" s="36" t="s">
        <v>340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5">
      <c r="A94" s="36" t="s">
        <v>194</v>
      </c>
      <c r="B94" s="36" t="s">
        <v>81</v>
      </c>
      <c r="C94" s="36" t="s">
        <v>338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5">
      <c r="C95" s="36" t="s">
        <v>339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5">
      <c r="C96" s="36" t="s">
        <v>340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5">
      <c r="A97" s="36" t="s">
        <v>200</v>
      </c>
      <c r="B97" s="36" t="s">
        <v>81</v>
      </c>
      <c r="C97" s="36" t="s">
        <v>338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5">
      <c r="C98" s="36" t="s">
        <v>339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5">
      <c r="C99" s="36" t="s">
        <v>340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5">
      <c r="B100" s="36" t="s">
        <v>82</v>
      </c>
      <c r="C100" s="36" t="s">
        <v>338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5">
      <c r="C101" s="36" t="s">
        <v>339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5">
      <c r="C102" s="36" t="s">
        <v>340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5">
      <c r="A103" s="36" t="s">
        <v>190</v>
      </c>
      <c r="B103" s="36" t="s">
        <v>81</v>
      </c>
      <c r="C103" s="36" t="s">
        <v>338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5">
      <c r="C104" s="36" t="s">
        <v>339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5">
      <c r="A105" s="36" t="s">
        <v>199</v>
      </c>
      <c r="B105" s="36" t="s">
        <v>81</v>
      </c>
      <c r="C105" s="36" t="s">
        <v>338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5">
      <c r="C106" s="36" t="s">
        <v>339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5">
      <c r="A107" s="36" t="s">
        <v>183</v>
      </c>
      <c r="B107" s="36" t="s">
        <v>72</v>
      </c>
      <c r="C107" s="36" t="s">
        <v>338</v>
      </c>
      <c r="D107" s="105">
        <f t="shared" ref="D107:H116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5">
      <c r="C108" s="36" t="s">
        <v>339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5">
      <c r="A110" s="111" t="s">
        <v>333</v>
      </c>
      <c r="B110" s="112"/>
      <c r="C110" s="112"/>
    </row>
    <row r="111" spans="1:8" x14ac:dyDescent="0.25">
      <c r="A111" s="71" t="s">
        <v>156</v>
      </c>
      <c r="B111" s="71" t="s">
        <v>336</v>
      </c>
      <c r="C111" s="96" t="s">
        <v>337</v>
      </c>
      <c r="D111" s="71" t="s">
        <v>67</v>
      </c>
      <c r="E111" s="71" t="s">
        <v>77</v>
      </c>
      <c r="F111" s="71" t="s">
        <v>78</v>
      </c>
      <c r="G111" s="71" t="s">
        <v>79</v>
      </c>
      <c r="H111" s="71" t="s">
        <v>80</v>
      </c>
    </row>
    <row r="112" spans="1:8" x14ac:dyDescent="0.25">
      <c r="A112" s="36" t="s">
        <v>193</v>
      </c>
      <c r="B112" s="36" t="s">
        <v>81</v>
      </c>
      <c r="C112" s="36" t="s">
        <v>338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5">
      <c r="C113" s="36" t="s">
        <v>339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5">
      <c r="C114" s="36" t="s">
        <v>340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5">
      <c r="A115" s="36" t="s">
        <v>191</v>
      </c>
      <c r="B115" s="36" t="s">
        <v>205</v>
      </c>
      <c r="C115" s="36" t="s">
        <v>338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5">
      <c r="C116" s="36" t="s">
        <v>340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5">
      <c r="B117" s="36" t="s">
        <v>204</v>
      </c>
      <c r="C117" s="36" t="s">
        <v>338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5">
      <c r="C118" s="36" t="s">
        <v>340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5">
      <c r="A119" s="36" t="s">
        <v>184</v>
      </c>
      <c r="B119" s="36" t="s">
        <v>205</v>
      </c>
      <c r="C119" s="36" t="s">
        <v>338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5">
      <c r="C120" s="36" t="s">
        <v>340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5">
      <c r="B121" s="36" t="s">
        <v>204</v>
      </c>
      <c r="C121" s="36" t="s">
        <v>338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5">
      <c r="C122" s="36" t="s">
        <v>340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5">
      <c r="A123" s="36" t="s">
        <v>192</v>
      </c>
      <c r="B123" s="36" t="s">
        <v>205</v>
      </c>
      <c r="C123" s="36" t="s">
        <v>338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5">
      <c r="C124" s="36" t="s">
        <v>340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5">
      <c r="B125" s="36" t="s">
        <v>204</v>
      </c>
      <c r="C125" s="36" t="s">
        <v>338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5">
      <c r="C126" s="36" t="s">
        <v>340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5">
      <c r="A127" s="36" t="s">
        <v>169</v>
      </c>
      <c r="B127" s="36" t="s">
        <v>205</v>
      </c>
      <c r="C127" s="36" t="s">
        <v>338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5">
      <c r="C128" s="36" t="s">
        <v>340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5">
      <c r="B129" s="36" t="s">
        <v>204</v>
      </c>
      <c r="C129" s="36" t="s">
        <v>338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5">
      <c r="C130" s="36" t="s">
        <v>340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5">
      <c r="A131" s="36" t="s">
        <v>174</v>
      </c>
      <c r="B131" s="36" t="s">
        <v>74</v>
      </c>
      <c r="C131" s="36" t="s">
        <v>338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5">
      <c r="C132" s="36" t="s">
        <v>339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5">
      <c r="A133" s="36" t="s">
        <v>172</v>
      </c>
      <c r="B133" s="36" t="s">
        <v>74</v>
      </c>
      <c r="C133" s="36" t="s">
        <v>338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5">
      <c r="C134" s="36" t="s">
        <v>339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5">
      <c r="A135" s="36" t="s">
        <v>173</v>
      </c>
      <c r="B135" s="36" t="s">
        <v>74</v>
      </c>
      <c r="C135" s="36" t="s">
        <v>338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5">
      <c r="C136" s="36" t="s">
        <v>339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5">
      <c r="A137" s="36" t="s">
        <v>197</v>
      </c>
      <c r="B137" s="36" t="s">
        <v>81</v>
      </c>
      <c r="C137" s="36" t="s">
        <v>338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5">
      <c r="C138" s="36" t="s">
        <v>339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5">
      <c r="C139" s="36" t="s">
        <v>340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5">
      <c r="A140" s="36" t="s">
        <v>198</v>
      </c>
      <c r="B140" s="36" t="s">
        <v>81</v>
      </c>
      <c r="C140" s="36" t="s">
        <v>338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5">
      <c r="C141" s="36" t="s">
        <v>339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5">
      <c r="C142" s="36" t="s">
        <v>340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5">
      <c r="A143" s="36" t="s">
        <v>196</v>
      </c>
      <c r="B143" s="36" t="s">
        <v>81</v>
      </c>
      <c r="C143" s="36" t="s">
        <v>338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5">
      <c r="C144" s="36" t="s">
        <v>339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5">
      <c r="C145" s="36" t="s">
        <v>340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5">
      <c r="A146" s="36" t="s">
        <v>195</v>
      </c>
      <c r="B146" s="36" t="s">
        <v>81</v>
      </c>
      <c r="C146" s="36" t="s">
        <v>338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5">
      <c r="C147" s="36" t="s">
        <v>339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5">
      <c r="C148" s="36" t="s">
        <v>340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5">
      <c r="A149" s="36" t="s">
        <v>194</v>
      </c>
      <c r="B149" s="36" t="s">
        <v>81</v>
      </c>
      <c r="C149" s="36" t="s">
        <v>338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5">
      <c r="C150" s="36" t="s">
        <v>339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5">
      <c r="C151" s="36" t="s">
        <v>340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5">
      <c r="A152" s="36" t="s">
        <v>200</v>
      </c>
      <c r="B152" s="36" t="s">
        <v>81</v>
      </c>
      <c r="C152" s="36" t="s">
        <v>338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5">
      <c r="C153" s="36" t="s">
        <v>339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5">
      <c r="C154" s="36" t="s">
        <v>340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5">
      <c r="B155" s="36" t="s">
        <v>82</v>
      </c>
      <c r="C155" s="36" t="s">
        <v>338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5">
      <c r="C156" s="36" t="s">
        <v>339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5">
      <c r="C157" s="36" t="s">
        <v>340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5">
      <c r="A158" s="36" t="s">
        <v>190</v>
      </c>
      <c r="B158" s="36" t="s">
        <v>81</v>
      </c>
      <c r="C158" s="36" t="s">
        <v>338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5">
      <c r="C159" s="36" t="s">
        <v>339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5">
      <c r="A160" s="36" t="s">
        <v>199</v>
      </c>
      <c r="B160" s="36" t="s">
        <v>81</v>
      </c>
      <c r="C160" s="36" t="s">
        <v>338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5">
      <c r="C161" s="36" t="s">
        <v>339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5">
      <c r="A162" s="36" t="s">
        <v>183</v>
      </c>
      <c r="B162" s="36" t="s">
        <v>72</v>
      </c>
      <c r="C162" s="36" t="s">
        <v>338</v>
      </c>
      <c r="D162" s="105">
        <f t="shared" ref="D162:H171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5">
      <c r="C163" s="36" t="s">
        <v>339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7734375" defaultRowHeight="13.2" x14ac:dyDescent="0.25"/>
  <cols>
    <col min="1" max="1" width="28" style="81" customWidth="1"/>
    <col min="2" max="2" width="27.44140625" style="81" customWidth="1"/>
    <col min="3" max="3" width="23.6640625" style="81" customWidth="1"/>
    <col min="4" max="7" width="17.21875" style="81" customWidth="1"/>
    <col min="8" max="8" width="12.77734375" style="81" customWidth="1"/>
    <col min="9" max="16384" width="12.77734375" style="81"/>
  </cols>
  <sheetData>
    <row r="1" spans="1:8" x14ac:dyDescent="0.25">
      <c r="A1" s="90" t="s">
        <v>156</v>
      </c>
      <c r="B1" s="90" t="s">
        <v>336</v>
      </c>
      <c r="C1" s="90"/>
      <c r="D1" s="71" t="s">
        <v>112</v>
      </c>
      <c r="E1" s="71" t="s">
        <v>113</v>
      </c>
      <c r="F1" s="71" t="s">
        <v>114</v>
      </c>
      <c r="G1" s="71" t="s">
        <v>115</v>
      </c>
      <c r="H1" s="71"/>
    </row>
    <row r="2" spans="1:8" x14ac:dyDescent="0.25">
      <c r="A2" s="98" t="s">
        <v>168</v>
      </c>
      <c r="B2" s="81" t="s">
        <v>94</v>
      </c>
      <c r="C2" s="98" t="s">
        <v>338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5">
      <c r="C3" s="81" t="s">
        <v>339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5">
      <c r="A4" s="98" t="s">
        <v>187</v>
      </c>
      <c r="B4" s="81" t="s">
        <v>94</v>
      </c>
      <c r="C4" s="98" t="s">
        <v>338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5">
      <c r="C5" s="81" t="s">
        <v>339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5">
      <c r="A6" s="98" t="s">
        <v>186</v>
      </c>
      <c r="B6" s="81" t="s">
        <v>94</v>
      </c>
      <c r="C6" s="98" t="s">
        <v>338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5">
      <c r="C7" s="81" t="s">
        <v>339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5">
      <c r="A9" s="107" t="s">
        <v>330</v>
      </c>
    </row>
    <row r="10" spans="1:8" x14ac:dyDescent="0.25">
      <c r="A10" s="90" t="s">
        <v>156</v>
      </c>
      <c r="B10" s="90" t="s">
        <v>336</v>
      </c>
      <c r="C10" s="90"/>
      <c r="D10" s="71" t="s">
        <v>112</v>
      </c>
      <c r="E10" s="71" t="s">
        <v>113</v>
      </c>
      <c r="F10" s="71" t="s">
        <v>114</v>
      </c>
      <c r="G10" s="71" t="s">
        <v>115</v>
      </c>
    </row>
    <row r="11" spans="1:8" x14ac:dyDescent="0.25">
      <c r="A11" s="98" t="s">
        <v>168</v>
      </c>
      <c r="B11" s="81" t="s">
        <v>94</v>
      </c>
      <c r="C11" s="98" t="s">
        <v>338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5">
      <c r="C12" s="81" t="s">
        <v>339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5">
      <c r="A13" s="98" t="s">
        <v>187</v>
      </c>
      <c r="B13" s="81" t="s">
        <v>94</v>
      </c>
      <c r="C13" s="98" t="s">
        <v>338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5">
      <c r="C14" s="81" t="s">
        <v>339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5">
      <c r="A15" s="98" t="s">
        <v>186</v>
      </c>
      <c r="B15" s="81" t="s">
        <v>94</v>
      </c>
      <c r="C15" s="98" t="s">
        <v>338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5">
      <c r="C16" s="81" t="s">
        <v>339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5">
      <c r="A18" s="107" t="s">
        <v>333</v>
      </c>
    </row>
    <row r="19" spans="1:7" x14ac:dyDescent="0.25">
      <c r="A19" s="90" t="s">
        <v>156</v>
      </c>
      <c r="B19" s="90" t="s">
        <v>336</v>
      </c>
      <c r="C19" s="90"/>
      <c r="D19" s="71" t="s">
        <v>112</v>
      </c>
      <c r="E19" s="71" t="s">
        <v>113</v>
      </c>
      <c r="F19" s="71" t="s">
        <v>114</v>
      </c>
      <c r="G19" s="71" t="s">
        <v>115</v>
      </c>
    </row>
    <row r="20" spans="1:7" x14ac:dyDescent="0.25">
      <c r="A20" s="98" t="s">
        <v>168</v>
      </c>
      <c r="B20" s="81" t="s">
        <v>94</v>
      </c>
      <c r="C20" s="98" t="s">
        <v>338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5">
      <c r="C21" s="81" t="s">
        <v>339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5">
      <c r="A22" s="98" t="s">
        <v>187</v>
      </c>
      <c r="B22" s="81" t="s">
        <v>94</v>
      </c>
      <c r="C22" s="98" t="s">
        <v>338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5">
      <c r="C23" s="81" t="s">
        <v>339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5">
      <c r="A24" s="98" t="s">
        <v>186</v>
      </c>
      <c r="B24" s="81" t="s">
        <v>94</v>
      </c>
      <c r="C24" s="98" t="s">
        <v>338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5">
      <c r="C25" s="81" t="s">
        <v>339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4140625" defaultRowHeight="15.75" customHeight="1" x14ac:dyDescent="0.25"/>
  <cols>
    <col min="1" max="1" width="16.109375" style="3" customWidth="1"/>
    <col min="2" max="2" width="31.33203125" style="3" customWidth="1"/>
    <col min="3" max="8" width="13" style="3" customWidth="1"/>
  </cols>
  <sheetData>
    <row r="1" spans="1:8" ht="27.75" customHeight="1" x14ac:dyDescent="0.25">
      <c r="A1" s="39" t="str">
        <f>"Percentage of deaths in baseline year ("&amp;start_year&amp;") attributable to cause"</f>
        <v>Percentage of deaths in baseline year (2021) attributable to cause</v>
      </c>
      <c r="B1" s="27"/>
      <c r="C1" s="27"/>
      <c r="D1" s="27"/>
      <c r="E1" s="27"/>
      <c r="F1" s="27"/>
    </row>
    <row r="2" spans="1:8" ht="27.75" customHeight="1" x14ac:dyDescent="0.25">
      <c r="A2" t="s">
        <v>65</v>
      </c>
      <c r="B2" s="27" t="s">
        <v>66</v>
      </c>
      <c r="C2" s="27" t="s">
        <v>67</v>
      </c>
      <c r="D2" s="27"/>
      <c r="E2" s="27"/>
      <c r="F2" s="27"/>
      <c r="G2" s="27"/>
    </row>
    <row r="3" spans="1:8" ht="15.75" customHeight="1" x14ac:dyDescent="0.25">
      <c r="B3" s="16" t="s">
        <v>68</v>
      </c>
      <c r="C3" s="54">
        <v>3.3048458442007408E-3</v>
      </c>
    </row>
    <row r="4" spans="1:8" ht="15.75" customHeight="1" x14ac:dyDescent="0.25">
      <c r="B4" s="16" t="s">
        <v>69</v>
      </c>
      <c r="C4" s="54">
        <v>0.16086401800353381</v>
      </c>
    </row>
    <row r="5" spans="1:8" ht="15.75" customHeight="1" x14ac:dyDescent="0.25">
      <c r="B5" s="16" t="s">
        <v>70</v>
      </c>
      <c r="C5" s="54">
        <v>5.5284278883781859E-2</v>
      </c>
    </row>
    <row r="6" spans="1:8" ht="15.75" customHeight="1" x14ac:dyDescent="0.25">
      <c r="B6" s="16" t="s">
        <v>71</v>
      </c>
      <c r="C6" s="54">
        <v>0.2310749536057104</v>
      </c>
    </row>
    <row r="7" spans="1:8" ht="15.75" customHeight="1" x14ac:dyDescent="0.25">
      <c r="B7" s="16" t="s">
        <v>72</v>
      </c>
      <c r="C7" s="54">
        <v>0.31128333106656503</v>
      </c>
    </row>
    <row r="8" spans="1:8" ht="15.75" customHeight="1" x14ac:dyDescent="0.25">
      <c r="B8" s="16" t="s">
        <v>73</v>
      </c>
      <c r="C8" s="54">
        <v>2.9736399061303211E-3</v>
      </c>
    </row>
    <row r="9" spans="1:8" ht="15.75" customHeight="1" x14ac:dyDescent="0.25">
      <c r="B9" s="16" t="s">
        <v>74</v>
      </c>
      <c r="C9" s="54">
        <v>0.15495940926118229</v>
      </c>
    </row>
    <row r="10" spans="1:8" ht="15.75" customHeight="1" x14ac:dyDescent="0.25">
      <c r="B10" s="16" t="s">
        <v>75</v>
      </c>
      <c r="C10" s="54">
        <v>8.0255523428895581E-2</v>
      </c>
    </row>
    <row r="11" spans="1:8" ht="15.75" customHeight="1" x14ac:dyDescent="0.25">
      <c r="B11" s="24" t="s">
        <v>30</v>
      </c>
      <c r="C11" s="50">
        <f>SUM(C3:C10)</f>
        <v>1</v>
      </c>
      <c r="G11" s="16"/>
      <c r="H11" s="16"/>
    </row>
    <row r="12" spans="1:8" ht="15.75" customHeight="1" x14ac:dyDescent="0.25">
      <c r="B12" s="24"/>
      <c r="C12" s="16"/>
      <c r="D12" s="16"/>
      <c r="E12" s="16"/>
      <c r="F12" s="16"/>
      <c r="G12" s="16"/>
      <c r="H12" s="16"/>
    </row>
    <row r="13" spans="1:8" ht="15.75" customHeight="1" x14ac:dyDescent="0.25">
      <c r="A13" s="113" t="s">
        <v>76</v>
      </c>
      <c r="B13" s="27" t="s">
        <v>66</v>
      </c>
      <c r="C13" s="15" t="s">
        <v>77</v>
      </c>
      <c r="D13" s="15" t="s">
        <v>78</v>
      </c>
      <c r="E13" s="15" t="s">
        <v>79</v>
      </c>
      <c r="F13" s="15" t="s">
        <v>80</v>
      </c>
      <c r="G13" s="16"/>
    </row>
    <row r="14" spans="1:8" ht="15.75" customHeight="1" x14ac:dyDescent="0.25">
      <c r="B14" s="16" t="s">
        <v>81</v>
      </c>
      <c r="C14" s="54">
        <v>0.14885089489433759</v>
      </c>
      <c r="D14" s="54">
        <v>0.14885089489433759</v>
      </c>
      <c r="E14" s="54">
        <v>0.14885089489433759</v>
      </c>
      <c r="F14" s="54">
        <v>0.14885089489433759</v>
      </c>
    </row>
    <row r="15" spans="1:8" ht="15.75" customHeight="1" x14ac:dyDescent="0.25">
      <c r="B15" s="16" t="s">
        <v>82</v>
      </c>
      <c r="C15" s="54">
        <v>0.2330056233224557</v>
      </c>
      <c r="D15" s="54">
        <v>0.2330056233224557</v>
      </c>
      <c r="E15" s="54">
        <v>0.2330056233224557</v>
      </c>
      <c r="F15" s="54">
        <v>0.2330056233224557</v>
      </c>
    </row>
    <row r="16" spans="1:8" ht="15.75" customHeight="1" x14ac:dyDescent="0.25">
      <c r="B16" s="16" t="s">
        <v>83</v>
      </c>
      <c r="C16" s="54">
        <v>2.2127469960708669E-2</v>
      </c>
      <c r="D16" s="54">
        <v>2.2127469960708669E-2</v>
      </c>
      <c r="E16" s="54">
        <v>2.2127469960708669E-2</v>
      </c>
      <c r="F16" s="54">
        <v>2.2127469960708669E-2</v>
      </c>
    </row>
    <row r="17" spans="1:8" ht="15.75" customHeight="1" x14ac:dyDescent="0.25">
      <c r="B17" s="16" t="s">
        <v>84</v>
      </c>
      <c r="C17" s="54">
        <v>3.4086356496196178E-3</v>
      </c>
      <c r="D17" s="54">
        <v>3.4086356496196178E-3</v>
      </c>
      <c r="E17" s="54">
        <v>3.4086356496196178E-3</v>
      </c>
      <c r="F17" s="54">
        <v>3.4086356496196178E-3</v>
      </c>
    </row>
    <row r="18" spans="1:8" ht="15.75" customHeight="1" x14ac:dyDescent="0.25">
      <c r="B18" s="16" t="s">
        <v>85</v>
      </c>
      <c r="C18" s="54">
        <v>6.0653355516101662E-3</v>
      </c>
      <c r="D18" s="54">
        <v>6.0653355516101662E-3</v>
      </c>
      <c r="E18" s="54">
        <v>6.0653355516101662E-3</v>
      </c>
      <c r="F18" s="54">
        <v>6.0653355516101662E-3</v>
      </c>
    </row>
    <row r="19" spans="1:8" ht="15.75" customHeight="1" x14ac:dyDescent="0.25">
      <c r="B19" s="16" t="s">
        <v>86</v>
      </c>
      <c r="C19" s="54">
        <v>4.3952070644144338E-2</v>
      </c>
      <c r="D19" s="54">
        <v>4.3952070644144338E-2</v>
      </c>
      <c r="E19" s="54">
        <v>4.3952070644144338E-2</v>
      </c>
      <c r="F19" s="54">
        <v>4.3952070644144338E-2</v>
      </c>
    </row>
    <row r="20" spans="1:8" ht="15.75" customHeight="1" x14ac:dyDescent="0.25">
      <c r="B20" s="16" t="s">
        <v>87</v>
      </c>
      <c r="C20" s="54">
        <v>1.3575328274587529E-2</v>
      </c>
      <c r="D20" s="54">
        <v>1.3575328274587529E-2</v>
      </c>
      <c r="E20" s="54">
        <v>1.3575328274587529E-2</v>
      </c>
      <c r="F20" s="54">
        <v>1.3575328274587529E-2</v>
      </c>
    </row>
    <row r="21" spans="1:8" ht="15.75" customHeight="1" x14ac:dyDescent="0.25">
      <c r="B21" s="16" t="s">
        <v>88</v>
      </c>
      <c r="C21" s="54">
        <v>0.16642027091027631</v>
      </c>
      <c r="D21" s="54">
        <v>0.16642027091027631</v>
      </c>
      <c r="E21" s="54">
        <v>0.16642027091027631</v>
      </c>
      <c r="F21" s="54">
        <v>0.16642027091027631</v>
      </c>
    </row>
    <row r="22" spans="1:8" ht="15.75" customHeight="1" x14ac:dyDescent="0.25">
      <c r="B22" s="16" t="s">
        <v>89</v>
      </c>
      <c r="C22" s="54">
        <v>0.36259437079225998</v>
      </c>
      <c r="D22" s="54">
        <v>0.36259437079225998</v>
      </c>
      <c r="E22" s="54">
        <v>0.36259437079225998</v>
      </c>
      <c r="F22" s="54">
        <v>0.36259437079225998</v>
      </c>
    </row>
    <row r="23" spans="1:8" ht="15.75" customHeight="1" x14ac:dyDescent="0.25">
      <c r="B23" s="24" t="s">
        <v>30</v>
      </c>
      <c r="C23" s="50">
        <f>SUM(C14:C22)</f>
        <v>0.99999999999999989</v>
      </c>
      <c r="D23" s="50">
        <f>SUM(D14:D22)</f>
        <v>0.99999999999999989</v>
      </c>
      <c r="E23" s="50">
        <f>SUM(E14:E22)</f>
        <v>0.99999999999999989</v>
      </c>
      <c r="F23" s="50">
        <f>SUM(F14:F22)</f>
        <v>0.99999999999999989</v>
      </c>
      <c r="G23" s="16"/>
      <c r="H23" s="16"/>
    </row>
    <row r="24" spans="1:8" ht="15.75" customHeight="1" x14ac:dyDescent="0.25">
      <c r="B24" s="24"/>
      <c r="C24" s="16"/>
      <c r="D24" s="16"/>
      <c r="E24" s="16"/>
      <c r="F24" s="16"/>
      <c r="G24" s="16"/>
      <c r="H24" s="16"/>
    </row>
    <row r="25" spans="1:8" ht="15.75" customHeight="1" x14ac:dyDescent="0.25">
      <c r="A25" t="s">
        <v>90</v>
      </c>
      <c r="B25" s="27" t="s">
        <v>66</v>
      </c>
      <c r="C25" s="27" t="s">
        <v>90</v>
      </c>
      <c r="D25" s="16"/>
      <c r="E25" s="16"/>
      <c r="F25" s="16"/>
      <c r="G25" s="16"/>
      <c r="H25" s="16"/>
    </row>
    <row r="26" spans="1:8" ht="15.75" customHeight="1" x14ac:dyDescent="0.25">
      <c r="B26" s="16" t="s">
        <v>91</v>
      </c>
      <c r="C26" s="54">
        <v>4.7800000000000002E-2</v>
      </c>
    </row>
    <row r="27" spans="1:8" ht="15.75" customHeight="1" x14ac:dyDescent="0.25">
      <c r="B27" s="16" t="s">
        <v>92</v>
      </c>
      <c r="C27" s="54">
        <v>1.8200000000000001E-2</v>
      </c>
    </row>
    <row r="28" spans="1:8" ht="15.75" customHeight="1" x14ac:dyDescent="0.25">
      <c r="B28" s="16" t="s">
        <v>93</v>
      </c>
      <c r="C28" s="54">
        <v>0.2288</v>
      </c>
    </row>
    <row r="29" spans="1:8" ht="15.75" customHeight="1" x14ac:dyDescent="0.25">
      <c r="B29" s="16" t="s">
        <v>94</v>
      </c>
      <c r="C29" s="54">
        <v>0.13819999999999999</v>
      </c>
    </row>
    <row r="30" spans="1:8" ht="15.75" customHeight="1" x14ac:dyDescent="0.25">
      <c r="B30" s="16" t="s">
        <v>95</v>
      </c>
      <c r="C30" s="54">
        <v>5.0099999999999999E-2</v>
      </c>
    </row>
    <row r="31" spans="1:8" ht="15.75" customHeight="1" x14ac:dyDescent="0.25">
      <c r="B31" s="16" t="s">
        <v>96</v>
      </c>
      <c r="C31" s="54">
        <v>6.9199999999999998E-2</v>
      </c>
    </row>
    <row r="32" spans="1:8" ht="15.75" customHeight="1" x14ac:dyDescent="0.25">
      <c r="B32" s="16" t="s">
        <v>97</v>
      </c>
      <c r="C32" s="54">
        <v>0.14699999999999999</v>
      </c>
    </row>
    <row r="33" spans="2:3" ht="15.75" customHeight="1" x14ac:dyDescent="0.25">
      <c r="B33" s="16" t="s">
        <v>98</v>
      </c>
      <c r="C33" s="54">
        <v>0.1227</v>
      </c>
    </row>
    <row r="34" spans="2:3" ht="15.75" customHeight="1" x14ac:dyDescent="0.25">
      <c r="B34" s="16" t="s">
        <v>99</v>
      </c>
      <c r="C34" s="54">
        <v>0.17800000000000021</v>
      </c>
    </row>
    <row r="35" spans="2:3" ht="15.75" customHeight="1" x14ac:dyDescent="0.25">
      <c r="B35" s="24" t="s">
        <v>30</v>
      </c>
      <c r="C35" s="50">
        <f>SUM(C26:C34)</f>
        <v>1.0000000000000002</v>
      </c>
    </row>
  </sheetData>
  <sheetProtection password="CA9F" sheet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4140625" defaultRowHeight="15.75" customHeight="1" x14ac:dyDescent="0.25"/>
  <cols>
    <col min="1" max="1" width="31.44140625" style="3" customWidth="1"/>
    <col min="2" max="2" width="24" style="3" customWidth="1"/>
  </cols>
  <sheetData>
    <row r="1" spans="1:15" ht="36" customHeight="1" x14ac:dyDescent="0.25">
      <c r="A1" s="19" t="str">
        <f>"Percentage of population in each category in baseline year ("&amp;start_year&amp;")"</f>
        <v>Percentage of population in each category in baseline year (2021)</v>
      </c>
      <c r="B1" s="1" t="s">
        <v>100</v>
      </c>
      <c r="C1" s="28" t="s">
        <v>67</v>
      </c>
      <c r="D1" s="28" t="s">
        <v>77</v>
      </c>
      <c r="E1" s="28" t="s">
        <v>78</v>
      </c>
      <c r="F1" s="28" t="s">
        <v>79</v>
      </c>
      <c r="G1" s="28" t="s">
        <v>80</v>
      </c>
    </row>
    <row r="2" spans="1:15" ht="15.75" customHeight="1" x14ac:dyDescent="0.25">
      <c r="A2" s="4" t="s">
        <v>101</v>
      </c>
      <c r="B2" s="7" t="s">
        <v>102</v>
      </c>
      <c r="C2" s="55">
        <v>0.65677660703659102</v>
      </c>
      <c r="D2" s="55">
        <v>0.65677660703659102</v>
      </c>
      <c r="E2" s="55">
        <v>0.57749080657958995</v>
      </c>
      <c r="F2" s="55">
        <v>0.32078999280929599</v>
      </c>
      <c r="G2" s="55">
        <v>0.250385671854019</v>
      </c>
    </row>
    <row r="3" spans="1:15" ht="15.75" customHeight="1" x14ac:dyDescent="0.25">
      <c r="B3" s="7" t="s">
        <v>103</v>
      </c>
      <c r="C3" s="55">
        <v>0.176394358277321</v>
      </c>
      <c r="D3" s="55">
        <v>0.176394358277321</v>
      </c>
      <c r="E3" s="55">
        <v>0.26279023289680498</v>
      </c>
      <c r="F3" s="55">
        <v>0.36759877204894997</v>
      </c>
      <c r="G3" s="55">
        <v>0.36850562691688499</v>
      </c>
    </row>
    <row r="4" spans="1:15" ht="15.75" customHeight="1" x14ac:dyDescent="0.25">
      <c r="B4" s="7" t="s">
        <v>104</v>
      </c>
      <c r="C4" s="56">
        <v>9.8093613982200609E-2</v>
      </c>
      <c r="D4" s="56">
        <v>9.8093613982200609E-2</v>
      </c>
      <c r="E4" s="56">
        <v>0.125889152288437</v>
      </c>
      <c r="F4" s="56">
        <v>0.219820261001587</v>
      </c>
      <c r="G4" s="56">
        <v>0.27691757678985601</v>
      </c>
    </row>
    <row r="5" spans="1:15" ht="15.75" customHeight="1" x14ac:dyDescent="0.25">
      <c r="B5" s="7" t="s">
        <v>105</v>
      </c>
      <c r="C5" s="56">
        <v>6.8735420703887898E-2</v>
      </c>
      <c r="D5" s="56">
        <v>6.8735420703887898E-2</v>
      </c>
      <c r="E5" s="56">
        <v>3.3829808235168499E-2</v>
      </c>
      <c r="F5" s="56">
        <v>9.1790959239006001E-2</v>
      </c>
      <c r="G5" s="56">
        <v>0.104191139340401</v>
      </c>
    </row>
    <row r="6" spans="1:15" ht="15.75" customHeight="1" x14ac:dyDescent="0.25">
      <c r="B6" s="25"/>
      <c r="C6" s="21"/>
      <c r="D6" s="21"/>
      <c r="E6" s="21"/>
      <c r="F6" s="21"/>
      <c r="G6" s="21"/>
    </row>
    <row r="7" spans="1:15" ht="15.75" customHeight="1" x14ac:dyDescent="0.25">
      <c r="B7" s="25"/>
      <c r="C7" s="21"/>
      <c r="D7" s="21"/>
      <c r="E7" s="21"/>
      <c r="F7" s="21"/>
      <c r="G7" s="21"/>
    </row>
    <row r="8" spans="1:15" ht="15.75" customHeight="1" x14ac:dyDescent="0.25">
      <c r="A8" s="4" t="s">
        <v>106</v>
      </c>
      <c r="B8" s="7" t="s">
        <v>107</v>
      </c>
      <c r="C8" s="55">
        <v>0.69993340969085693</v>
      </c>
      <c r="D8" s="55">
        <v>0.69993340969085693</v>
      </c>
      <c r="E8" s="55">
        <v>0.6876555681228641</v>
      </c>
      <c r="F8" s="55">
        <v>0.63682383298873901</v>
      </c>
      <c r="G8" s="55">
        <v>0.62116998434066806</v>
      </c>
    </row>
    <row r="9" spans="1:15" ht="15.75" customHeight="1" x14ac:dyDescent="0.25">
      <c r="B9" s="7" t="s">
        <v>108</v>
      </c>
      <c r="C9" s="55">
        <v>0.16795800626277901</v>
      </c>
      <c r="D9" s="55">
        <v>0.16795800626277901</v>
      </c>
      <c r="E9" s="55">
        <v>0.20377342402935</v>
      </c>
      <c r="F9" s="55">
        <v>0.25300344824790999</v>
      </c>
      <c r="G9" s="55">
        <v>0.29147720336914101</v>
      </c>
    </row>
    <row r="10" spans="1:15" ht="15.75" customHeight="1" x14ac:dyDescent="0.25">
      <c r="B10" s="7" t="s">
        <v>109</v>
      </c>
      <c r="C10" s="56">
        <v>7.71378129720688E-2</v>
      </c>
      <c r="D10" s="56">
        <v>7.71378129720688E-2</v>
      </c>
      <c r="E10" s="56">
        <v>7.7788010239601094E-2</v>
      </c>
      <c r="F10" s="56">
        <v>7.9065486788749709E-2</v>
      </c>
      <c r="G10" s="56">
        <v>6.9891609251499204E-2</v>
      </c>
    </row>
    <row r="11" spans="1:15" ht="15.75" customHeight="1" x14ac:dyDescent="0.25">
      <c r="B11" s="7" t="s">
        <v>110</v>
      </c>
      <c r="C11" s="56">
        <v>5.4970756173133913E-2</v>
      </c>
      <c r="D11" s="56">
        <v>5.4970756173133913E-2</v>
      </c>
      <c r="E11" s="56">
        <v>3.0782973393797899E-2</v>
      </c>
      <c r="F11" s="56">
        <v>3.1107241287827499E-2</v>
      </c>
      <c r="G11" s="56">
        <v>1.74611993134022E-2</v>
      </c>
    </row>
    <row r="12" spans="1:15" ht="15.75" customHeight="1" x14ac:dyDescent="0.25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5">
      <c r="A13" s="113" t="s">
        <v>111</v>
      </c>
      <c r="C13" s="28" t="s">
        <v>67</v>
      </c>
      <c r="D13" s="28" t="s">
        <v>77</v>
      </c>
      <c r="E13" s="28" t="s">
        <v>78</v>
      </c>
      <c r="F13" s="28" t="s">
        <v>79</v>
      </c>
      <c r="G13" s="28" t="s">
        <v>80</v>
      </c>
      <c r="H13" s="15" t="s">
        <v>112</v>
      </c>
      <c r="I13" s="15" t="s">
        <v>113</v>
      </c>
      <c r="J13" s="15" t="s">
        <v>114</v>
      </c>
      <c r="K13" s="15" t="s">
        <v>115</v>
      </c>
      <c r="L13" s="15" t="s">
        <v>58</v>
      </c>
      <c r="M13" s="15" t="s">
        <v>59</v>
      </c>
      <c r="N13" s="15" t="s">
        <v>60</v>
      </c>
      <c r="O13" s="15" t="s">
        <v>61</v>
      </c>
    </row>
    <row r="14" spans="1:15" ht="15.75" customHeight="1" x14ac:dyDescent="0.25">
      <c r="B14" s="28" t="s">
        <v>116</v>
      </c>
      <c r="C14" s="57">
        <v>0.80253134725000008</v>
      </c>
      <c r="D14" s="57">
        <v>0.77318331069899993</v>
      </c>
      <c r="E14" s="57">
        <v>0.77318331069899993</v>
      </c>
      <c r="F14" s="57">
        <v>0.58703675869799998</v>
      </c>
      <c r="G14" s="57">
        <v>0.58703675869799998</v>
      </c>
      <c r="H14" s="58">
        <v>0.69599999999999995</v>
      </c>
      <c r="I14" s="58">
        <v>0.57887224669603521</v>
      </c>
      <c r="J14" s="58">
        <v>0.49801762114537451</v>
      </c>
      <c r="K14" s="58">
        <v>0.51911013215859025</v>
      </c>
      <c r="L14" s="58">
        <v>0.44872248865300002</v>
      </c>
      <c r="M14" s="58">
        <v>0.33782547144750003</v>
      </c>
      <c r="N14" s="58">
        <v>0.35875274224850001</v>
      </c>
      <c r="O14" s="58">
        <v>0.35034935636850001</v>
      </c>
    </row>
    <row r="15" spans="1:15" ht="15.75" customHeight="1" x14ac:dyDescent="0.25">
      <c r="B15" s="28" t="s">
        <v>117</v>
      </c>
      <c r="C15" s="55">
        <f t="shared" ref="C15:O15" si="0">iron_deficiency_anaemia*C14</f>
        <v>0.40879885816278094</v>
      </c>
      <c r="D15" s="55">
        <f t="shared" si="0"/>
        <v>0.39384935634895202</v>
      </c>
      <c r="E15" s="55">
        <f t="shared" si="0"/>
        <v>0.39384935634895202</v>
      </c>
      <c r="F15" s="55">
        <f t="shared" si="0"/>
        <v>0.29902876377060089</v>
      </c>
      <c r="G15" s="55">
        <f t="shared" si="0"/>
        <v>0.29902876377060089</v>
      </c>
      <c r="H15" s="55">
        <f t="shared" si="0"/>
        <v>0.35453319830591262</v>
      </c>
      <c r="I15" s="55">
        <f t="shared" si="0"/>
        <v>0.2948698692983831</v>
      </c>
      <c r="J15" s="55">
        <f t="shared" si="0"/>
        <v>0.25368359200771828</v>
      </c>
      <c r="K15" s="55">
        <f t="shared" si="0"/>
        <v>0.26442783825745692</v>
      </c>
      <c r="L15" s="55">
        <f t="shared" si="0"/>
        <v>0.22857330323841479</v>
      </c>
      <c r="M15" s="55">
        <f t="shared" si="0"/>
        <v>0.17208382882397263</v>
      </c>
      <c r="N15" s="55">
        <f t="shared" si="0"/>
        <v>0.18274390389422043</v>
      </c>
      <c r="O15" s="55">
        <f t="shared" si="0"/>
        <v>0.17846333022664118</v>
      </c>
    </row>
    <row r="16" spans="1:15" ht="15.75" customHeight="1" x14ac:dyDescent="0.25">
      <c r="C16" s="5"/>
      <c r="D16" s="5"/>
      <c r="E16" s="5"/>
      <c r="F16" s="5"/>
      <c r="G16" s="5"/>
    </row>
    <row r="17" spans="3:7" ht="15.75" customHeight="1" x14ac:dyDescent="0.25">
      <c r="C17" s="5"/>
      <c r="D17" s="5"/>
      <c r="E17" s="5"/>
      <c r="F17" s="5"/>
      <c r="G17" s="5"/>
    </row>
  </sheetData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8671875" defaultRowHeight="13.2" x14ac:dyDescent="0.25"/>
  <cols>
    <col min="1" max="1" width="28.88671875" style="3" customWidth="1"/>
    <col min="2" max="7" width="13.44140625" style="3" customWidth="1"/>
  </cols>
  <sheetData>
    <row r="1" spans="1:7" ht="40.5" customHeight="1" x14ac:dyDescent="0.25">
      <c r="A1" s="19" t="str">
        <f>"Percentage of children in each category in baseline year ("&amp;start_year&amp;")"</f>
        <v>Percentage of children in each category in baseline year (2021)</v>
      </c>
      <c r="B1" s="1" t="s">
        <v>100</v>
      </c>
      <c r="C1" s="113" t="s">
        <v>67</v>
      </c>
      <c r="D1" s="113" t="s">
        <v>77</v>
      </c>
      <c r="E1" s="113" t="s">
        <v>78</v>
      </c>
      <c r="F1" s="113" t="s">
        <v>79</v>
      </c>
      <c r="G1" s="113" t="s">
        <v>80</v>
      </c>
    </row>
    <row r="2" spans="1:7" x14ac:dyDescent="0.25">
      <c r="A2" s="4" t="s">
        <v>118</v>
      </c>
      <c r="B2" s="98" t="s">
        <v>119</v>
      </c>
      <c r="C2" s="56">
        <v>0.79860424995422408</v>
      </c>
      <c r="D2" s="56">
        <v>0.6358279</v>
      </c>
      <c r="E2" s="56">
        <v>0</v>
      </c>
      <c r="F2" s="56">
        <v>0</v>
      </c>
      <c r="G2" s="56">
        <v>0</v>
      </c>
    </row>
    <row r="3" spans="1:7" x14ac:dyDescent="0.25">
      <c r="B3" s="98" t="s">
        <v>120</v>
      </c>
      <c r="C3" s="56">
        <v>6.0021311044693E-2</v>
      </c>
      <c r="D3" s="56">
        <v>0.1291168</v>
      </c>
      <c r="E3" s="56">
        <v>0</v>
      </c>
      <c r="F3" s="56">
        <v>0</v>
      </c>
      <c r="G3" s="56">
        <v>0</v>
      </c>
    </row>
    <row r="4" spans="1:7" x14ac:dyDescent="0.25">
      <c r="B4" s="98" t="s">
        <v>121</v>
      </c>
      <c r="C4" s="56">
        <v>0.10525893419981</v>
      </c>
      <c r="D4" s="56">
        <v>0.16578209999999999</v>
      </c>
      <c r="E4" s="56">
        <v>0.90795236825942993</v>
      </c>
      <c r="F4" s="56">
        <v>0.58036917448043801</v>
      </c>
      <c r="G4" s="56">
        <v>0</v>
      </c>
    </row>
    <row r="5" spans="1:7" x14ac:dyDescent="0.25">
      <c r="B5" s="98" t="s">
        <v>122</v>
      </c>
      <c r="C5" s="55">
        <v>3.6115504801272902E-2</v>
      </c>
      <c r="D5" s="55">
        <v>6.9273199999999896E-2</v>
      </c>
      <c r="E5" s="55">
        <v>9.2047631740570068E-2</v>
      </c>
      <c r="F5" s="55">
        <v>0.41963082551956199</v>
      </c>
      <c r="G5" s="55">
        <v>1</v>
      </c>
    </row>
  </sheetData>
  <sheetProtection algorithmName="SHA-512" hashValue="cjZGG35skIN/87gVYPq+qku8px1GpcfbcC9VQGwmKjtdbvNEf7x1kHTHwQlPZMuOorjL/9FyNZdN8JPWk+p31Q==" saltValue="TyxzFz+E2uI3dTroZBTeAA==" spinCount="100000" sheet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8671875" defaultRowHeight="13.2" x14ac:dyDescent="0.25"/>
  <cols>
    <col min="1" max="1" width="37" style="3" customWidth="1"/>
    <col min="2" max="2" width="29.44140625" style="3" customWidth="1"/>
  </cols>
  <sheetData>
    <row r="1" spans="1:11" x14ac:dyDescent="0.25">
      <c r="A1" s="39" t="s">
        <v>123</v>
      </c>
      <c r="B1" s="39" t="s">
        <v>124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5">
      <c r="A2" t="s">
        <v>125</v>
      </c>
      <c r="B2" s="25" t="s">
        <v>126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5">
      <c r="B3" s="25"/>
    </row>
    <row r="4" spans="1:11" x14ac:dyDescent="0.25">
      <c r="A4" t="s">
        <v>127</v>
      </c>
      <c r="B4" s="25" t="s">
        <v>126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5">
      <c r="B5" s="25"/>
    </row>
    <row r="6" spans="1:11" x14ac:dyDescent="0.25">
      <c r="A6" t="s">
        <v>128</v>
      </c>
      <c r="B6" s="25" t="s">
        <v>126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5">
      <c r="B7" s="25" t="s">
        <v>90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5">
      <c r="B8" s="25" t="s">
        <v>129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5">
      <c r="A10" t="s">
        <v>130</v>
      </c>
      <c r="B10" s="28" t="s">
        <v>131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5">
      <c r="B11" s="28" t="s">
        <v>132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5">
      <c r="A13" s="113" t="s">
        <v>32</v>
      </c>
      <c r="B13" s="28" t="s">
        <v>133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5">
      <c r="B14" s="28" t="s">
        <v>134</v>
      </c>
      <c r="C14" s="20"/>
      <c r="D14" s="20"/>
      <c r="E14" s="20"/>
      <c r="F14" s="20"/>
      <c r="G14" s="20"/>
      <c r="H14" s="20"/>
      <c r="I14" s="20"/>
      <c r="J14" s="20"/>
      <c r="K14" s="20"/>
    </row>
  </sheetData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3.2" x14ac:dyDescent="0.25"/>
  <cols>
    <col min="1" max="1" width="36.44140625" style="3" bestFit="1" customWidth="1"/>
    <col min="2" max="2" width="15.33203125" style="3" customWidth="1"/>
  </cols>
  <sheetData>
    <row r="1" spans="1:2" x14ac:dyDescent="0.25">
      <c r="A1" s="39" t="s">
        <v>135</v>
      </c>
      <c r="B1" s="39" t="s">
        <v>136</v>
      </c>
    </row>
    <row r="2" spans="1:2" x14ac:dyDescent="0.25">
      <c r="A2" s="113" t="s">
        <v>137</v>
      </c>
      <c r="B2" s="114">
        <v>10</v>
      </c>
    </row>
    <row r="3" spans="1:2" x14ac:dyDescent="0.25">
      <c r="A3" s="113" t="s">
        <v>138</v>
      </c>
      <c r="B3" s="114">
        <v>10</v>
      </c>
    </row>
    <row r="4" spans="1:2" x14ac:dyDescent="0.25">
      <c r="A4" s="113" t="s">
        <v>139</v>
      </c>
      <c r="B4" s="114">
        <v>10</v>
      </c>
    </row>
    <row r="5" spans="1:2" x14ac:dyDescent="0.25">
      <c r="A5" s="113" t="s">
        <v>140</v>
      </c>
      <c r="B5" s="114">
        <v>10</v>
      </c>
    </row>
    <row r="6" spans="1:2" x14ac:dyDescent="0.25">
      <c r="A6" s="113" t="s">
        <v>141</v>
      </c>
      <c r="B6" s="114">
        <v>10</v>
      </c>
    </row>
    <row r="7" spans="1:2" x14ac:dyDescent="0.25">
      <c r="A7" s="113" t="s">
        <v>142</v>
      </c>
      <c r="B7" s="114">
        <v>10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4140625" defaultRowHeight="13.2" x14ac:dyDescent="0.25"/>
  <cols>
    <col min="1" max="1" width="17" style="81" customWidth="1"/>
    <col min="2" max="2" width="19.109375" style="81" customWidth="1"/>
    <col min="3" max="3" width="13.44140625" style="81" customWidth="1"/>
    <col min="4" max="4" width="11.44140625" style="81" customWidth="1"/>
    <col min="5" max="16384" width="11.44140625" style="81"/>
  </cols>
  <sheetData>
    <row r="1" spans="1:5" x14ac:dyDescent="0.25">
      <c r="A1" s="34" t="s">
        <v>143</v>
      </c>
      <c r="B1" s="35" t="s">
        <v>144</v>
      </c>
      <c r="C1" s="35" t="s">
        <v>145</v>
      </c>
      <c r="D1" s="35" t="s">
        <v>146</v>
      </c>
      <c r="E1" s="35" t="s">
        <v>147</v>
      </c>
    </row>
    <row r="2" spans="1:5" x14ac:dyDescent="0.25">
      <c r="A2" s="33" t="s">
        <v>148</v>
      </c>
      <c r="B2" s="31" t="s">
        <v>90</v>
      </c>
      <c r="C2" s="59"/>
      <c r="D2" s="59"/>
      <c r="E2" s="38" t="str">
        <f>IF(E$7="","",E$7)</f>
        <v/>
      </c>
    </row>
    <row r="3" spans="1:5" x14ac:dyDescent="0.25">
      <c r="B3" s="31" t="s">
        <v>67</v>
      </c>
      <c r="C3" s="59"/>
      <c r="D3" s="49" t="s">
        <v>149</v>
      </c>
      <c r="E3" s="38" t="str">
        <f>IF(E$7="","",E$7)</f>
        <v/>
      </c>
    </row>
    <row r="4" spans="1:5" x14ac:dyDescent="0.25">
      <c r="B4" s="31" t="s">
        <v>77</v>
      </c>
      <c r="C4" s="59"/>
      <c r="D4" s="49" t="s">
        <v>149</v>
      </c>
      <c r="E4" s="38" t="str">
        <f>IF(E$7="","",E$7)</f>
        <v/>
      </c>
    </row>
    <row r="5" spans="1:5" x14ac:dyDescent="0.25">
      <c r="B5" s="31" t="s">
        <v>78</v>
      </c>
      <c r="C5" s="59"/>
      <c r="D5" s="59"/>
      <c r="E5" s="38" t="str">
        <f>IF(E$7="","",E$7)</f>
        <v/>
      </c>
    </row>
    <row r="6" spans="1:5" x14ac:dyDescent="0.25">
      <c r="B6" s="31" t="s">
        <v>79</v>
      </c>
      <c r="C6" s="59"/>
      <c r="D6" s="59"/>
      <c r="E6" s="38" t="str">
        <f>IF(E$7="","",E$7)</f>
        <v/>
      </c>
    </row>
    <row r="7" spans="1:5" x14ac:dyDescent="0.25">
      <c r="B7" s="31" t="s">
        <v>150</v>
      </c>
      <c r="C7" s="30"/>
      <c r="D7" s="29"/>
      <c r="E7" s="59"/>
    </row>
    <row r="9" spans="1:5" x14ac:dyDescent="0.25">
      <c r="A9" s="33" t="s">
        <v>151</v>
      </c>
      <c r="B9" s="31" t="s">
        <v>90</v>
      </c>
      <c r="C9" s="59"/>
      <c r="D9" s="59"/>
      <c r="E9" s="38" t="str">
        <f>IF(E$7="","",E$7)</f>
        <v/>
      </c>
    </row>
    <row r="10" spans="1:5" x14ac:dyDescent="0.25">
      <c r="B10" s="31" t="s">
        <v>67</v>
      </c>
      <c r="C10" s="59"/>
      <c r="D10" s="59"/>
      <c r="E10" s="38" t="str">
        <f>IF(E$7="","",E$7)</f>
        <v/>
      </c>
    </row>
    <row r="11" spans="1:5" x14ac:dyDescent="0.25">
      <c r="B11" s="31" t="s">
        <v>77</v>
      </c>
      <c r="C11" s="59"/>
      <c r="D11" s="59"/>
      <c r="E11" s="38" t="str">
        <f>IF(E$7="","",E$7)</f>
        <v/>
      </c>
    </row>
    <row r="12" spans="1:5" x14ac:dyDescent="0.25">
      <c r="B12" s="31" t="s">
        <v>78</v>
      </c>
      <c r="C12" s="59"/>
      <c r="D12" s="49" t="s">
        <v>149</v>
      </c>
      <c r="E12" s="38" t="str">
        <f>IF(E$7="","",E$7)</f>
        <v/>
      </c>
    </row>
    <row r="13" spans="1:5" x14ac:dyDescent="0.25">
      <c r="B13" s="31" t="s">
        <v>79</v>
      </c>
      <c r="C13" s="59"/>
      <c r="D13" s="49" t="s">
        <v>149</v>
      </c>
      <c r="E13" s="38" t="str">
        <f>IF(E$7="","",E$7)</f>
        <v/>
      </c>
    </row>
    <row r="14" spans="1:5" x14ac:dyDescent="0.25">
      <c r="B14" s="31" t="s">
        <v>150</v>
      </c>
      <c r="C14" s="30"/>
      <c r="D14" s="29"/>
      <c r="E14" s="59"/>
    </row>
    <row r="16" spans="1:5" x14ac:dyDescent="0.25">
      <c r="A16" s="33" t="s">
        <v>152</v>
      </c>
      <c r="B16" s="31" t="s">
        <v>90</v>
      </c>
      <c r="C16" s="59"/>
      <c r="D16" s="59" t="s">
        <v>149</v>
      </c>
      <c r="E16" s="38" t="str">
        <f>IF(E$7="","",E$7)</f>
        <v/>
      </c>
    </row>
    <row r="17" spans="2:5" x14ac:dyDescent="0.25">
      <c r="B17" s="31" t="s">
        <v>67</v>
      </c>
      <c r="C17" s="59"/>
      <c r="D17" s="59" t="s">
        <v>149</v>
      </c>
      <c r="E17" s="38" t="str">
        <f>IF(E$7="","",E$7)</f>
        <v/>
      </c>
    </row>
    <row r="18" spans="2:5" x14ac:dyDescent="0.25">
      <c r="B18" s="31" t="s">
        <v>77</v>
      </c>
      <c r="C18" s="59"/>
      <c r="D18" s="59" t="s">
        <v>149</v>
      </c>
      <c r="E18" s="38" t="str">
        <f>IF(E$7="","",E$7)</f>
        <v/>
      </c>
    </row>
    <row r="19" spans="2:5" x14ac:dyDescent="0.25">
      <c r="B19" s="31" t="s">
        <v>78</v>
      </c>
      <c r="C19" s="59"/>
      <c r="D19" s="59" t="s">
        <v>149</v>
      </c>
      <c r="E19" s="38" t="str">
        <f>IF(E$7="","",E$7)</f>
        <v/>
      </c>
    </row>
    <row r="20" spans="2:5" x14ac:dyDescent="0.25">
      <c r="B20" s="31" t="s">
        <v>79</v>
      </c>
      <c r="C20" s="59"/>
      <c r="D20" s="59" t="s">
        <v>149</v>
      </c>
      <c r="E20" s="38" t="str">
        <f>IF(E$7="","",E$7)</f>
        <v/>
      </c>
    </row>
    <row r="21" spans="2:5" x14ac:dyDescent="0.25">
      <c r="B21" s="31" t="s">
        <v>150</v>
      </c>
      <c r="C21" s="30"/>
      <c r="D21" s="29"/>
      <c r="E21" s="59"/>
    </row>
  </sheetData>
  <sheetProtection algorithmName="SHA-512" hashValue="9wsRtmiVNJB0UeV33D4Iu3yiIwegEB7YesrZkCblhc6wUV+2PK18HRXoB0nl0+0IenWTDgkV+kV0Xi5B6erGpg==" saltValue="FiZTxqAqHli9KHTCkjPnD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8671875" defaultRowHeight="13.2" x14ac:dyDescent="0.25"/>
  <cols>
    <col min="1" max="1" width="15.6640625" style="3" customWidth="1"/>
    <col min="2" max="2" width="15.44140625" style="3" customWidth="1"/>
    <col min="3" max="3" width="17.44140625" style="3" customWidth="1"/>
    <col min="4" max="4" width="12.88671875" style="3" customWidth="1"/>
  </cols>
  <sheetData>
    <row r="1" spans="1:4" x14ac:dyDescent="0.25">
      <c r="A1" s="40" t="s">
        <v>1</v>
      </c>
      <c r="B1" s="35" t="s">
        <v>153</v>
      </c>
      <c r="C1" s="41" t="s">
        <v>154</v>
      </c>
      <c r="D1" s="41" t="s">
        <v>155</v>
      </c>
    </row>
    <row r="2" spans="1:4" x14ac:dyDescent="0.25">
      <c r="A2" s="41" t="s">
        <v>156</v>
      </c>
      <c r="B2" s="31" t="s">
        <v>157</v>
      </c>
      <c r="C2" s="31" t="s">
        <v>158</v>
      </c>
      <c r="D2" s="59"/>
    </row>
    <row r="3" spans="1:4" x14ac:dyDescent="0.25">
      <c r="A3" s="41" t="s">
        <v>159</v>
      </c>
      <c r="B3" s="31" t="s">
        <v>145</v>
      </c>
      <c r="C3" s="31" t="s">
        <v>160</v>
      </c>
      <c r="D3" s="59"/>
    </row>
  </sheetData>
  <sheetProtection algorithmName="SHA-512" hashValue="tS5A5il384gB8zsJjwidwZIpdVsJo/ah59cRAmnHpig36ZssdSIeiIXxiNqdW+7yhHG743nXUgYflxFLjdX6Kg==" saltValue="H9BMcvjdiLgSEjFGZvTrQw==" spinCount="100000" sheet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Economic loss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target population</vt:lpstr>
      <vt:lpstr>Cost curve options</vt:lpstr>
      <vt:lpstr>Programs family planning</vt:lpstr>
      <vt:lpstr>Programs impacted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anaemia</vt:lpstr>
      <vt:lpstr>Programs wasting</vt:lpstr>
      <vt:lpstr>Programs for children</vt:lpstr>
      <vt:lpstr>Programs for PW</vt:lpstr>
      <vt:lpstr>'IYCF packages'!abortion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ACER</cp:lastModifiedBy>
  <dcterms:created xsi:type="dcterms:W3CDTF">2017-08-01T10:42:13Z</dcterms:created>
  <dcterms:modified xsi:type="dcterms:W3CDTF">2022-02-01T03:23:17Z</dcterms:modified>
</cp:coreProperties>
</file>