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97F9FDA-EC5C-4049-A273-CB11A492C4D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2" i="2"/>
  <c r="A31" i="2"/>
  <c r="A30" i="2"/>
  <c r="A26" i="2"/>
  <c r="A25" i="2"/>
  <c r="A24" i="2"/>
  <c r="A23" i="2"/>
  <c r="A22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<sst xmlns="http://schemas.openxmlformats.org/spreadsheetml/2006/main" count="2092" uniqueCount="341">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</sst>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4154368.28125</v>
      </c>
    </row>
    <row r="8" spans="1:3" ht="15" customHeight="1" x14ac:dyDescent="0.25">
      <c r="B8" s="7" t="s">
        <v>8</v>
      </c>
      <c r="C8" s="46">
        <v>0.375</v>
      </c>
    </row>
    <row r="9" spans="1:3" ht="15" customHeight="1" x14ac:dyDescent="0.25">
      <c r="B9" s="7" t="s">
        <v>9</v>
      </c>
      <c r="C9" s="47">
        <v>0.74</v>
      </c>
    </row>
    <row r="10" spans="1:3" ht="15" customHeight="1" x14ac:dyDescent="0.25">
      <c r="B10" s="7" t="s">
        <v>10</v>
      </c>
      <c r="C10" s="47">
        <v>0.44305671691894499</v>
      </c>
    </row>
    <row r="11" spans="1:3" ht="15" customHeight="1" x14ac:dyDescent="0.25">
      <c r="B11" s="7" t="s">
        <v>11</v>
      </c>
      <c r="C11" s="46">
        <v>0.58799999999999997</v>
      </c>
    </row>
    <row r="12" spans="1:3" ht="15" customHeight="1" x14ac:dyDescent="0.25">
      <c r="B12" s="7" t="s">
        <v>12</v>
      </c>
      <c r="C12" s="46">
        <v>0.28100000000000003</v>
      </c>
    </row>
    <row r="13" spans="1:3" ht="15" customHeight="1" x14ac:dyDescent="0.25">
      <c r="B13" s="7" t="s">
        <v>13</v>
      </c>
      <c r="C13" s="46">
        <v>0.59899999999999998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0.11650000000000001</v>
      </c>
    </row>
    <row r="24" spans="1:3" ht="15" customHeight="1" x14ac:dyDescent="0.25">
      <c r="B24" s="12" t="s">
        <v>22</v>
      </c>
      <c r="C24" s="47">
        <v>0.45839999999999997</v>
      </c>
    </row>
    <row r="25" spans="1:3" ht="15" customHeight="1" x14ac:dyDescent="0.25">
      <c r="B25" s="12" t="s">
        <v>23</v>
      </c>
      <c r="C25" s="47">
        <v>0.35239999999999999</v>
      </c>
    </row>
    <row r="26" spans="1:3" ht="15" customHeight="1" x14ac:dyDescent="0.25">
      <c r="B26" s="12" t="s">
        <v>24</v>
      </c>
      <c r="C26" s="47">
        <v>7.2700000000000001E-2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0.22900000000000001</v>
      </c>
    </row>
    <row r="30" spans="1:3" ht="14.25" customHeight="1" x14ac:dyDescent="0.25">
      <c r="B30" s="22" t="s">
        <v>27</v>
      </c>
      <c r="C30" s="49">
        <v>6.4000000000000001E-2</v>
      </c>
    </row>
    <row r="31" spans="1:3" ht="14.25" customHeight="1" x14ac:dyDescent="0.25">
      <c r="B31" s="22" t="s">
        <v>28</v>
      </c>
      <c r="C31" s="49">
        <v>0.125</v>
      </c>
    </row>
    <row r="32" spans="1:3" ht="14.25" customHeight="1" x14ac:dyDescent="0.25">
      <c r="B32" s="22" t="s">
        <v>29</v>
      </c>
      <c r="C32" s="49">
        <v>0.58199999998509877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26.0777570585307</v>
      </c>
    </row>
    <row r="38" spans="1:5" ht="15" customHeight="1" x14ac:dyDescent="0.25">
      <c r="B38" s="28" t="s">
        <v>34</v>
      </c>
      <c r="C38" s="117">
        <v>50.1732769530837</v>
      </c>
      <c r="D38" s="9"/>
      <c r="E38" s="10"/>
    </row>
    <row r="39" spans="1:5" ht="15" customHeight="1" x14ac:dyDescent="0.25">
      <c r="B39" s="28" t="s">
        <v>35</v>
      </c>
      <c r="C39" s="117">
        <v>74.800281353572601</v>
      </c>
      <c r="D39" s="9"/>
      <c r="E39" s="9"/>
    </row>
    <row r="40" spans="1:5" ht="15" customHeight="1" x14ac:dyDescent="0.25">
      <c r="B40" s="28" t="s">
        <v>36</v>
      </c>
      <c r="C40" s="117">
        <v>529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19.388346810000002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2.01771E-2</v>
      </c>
      <c r="D45" s="9"/>
    </row>
    <row r="46" spans="1:5" ht="15.75" customHeight="1" x14ac:dyDescent="0.25">
      <c r="B46" s="28" t="s">
        <v>41</v>
      </c>
      <c r="C46" s="47">
        <v>0.10543959999999999</v>
      </c>
      <c r="D46" s="9"/>
    </row>
    <row r="47" spans="1:5" ht="15.75" customHeight="1" x14ac:dyDescent="0.25">
      <c r="B47" s="28" t="s">
        <v>42</v>
      </c>
      <c r="C47" s="47">
        <v>0.1913657</v>
      </c>
      <c r="D47" s="9"/>
      <c r="E47" s="10"/>
    </row>
    <row r="48" spans="1:5" ht="15" customHeight="1" x14ac:dyDescent="0.25">
      <c r="B48" s="28" t="s">
        <v>43</v>
      </c>
      <c r="C48" s="48">
        <v>0.6830176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0.46203797542459002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11.961432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0.15165900700580001</v>
      </c>
      <c r="C2" s="115">
        <v>0.95</v>
      </c>
      <c r="D2" s="116">
        <v>40.364147140219387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39.484184482679296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137.4514172418211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0.29705202383888901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12.61648392647521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12.61648392647521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12.61648392647521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12.61648392647521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12.61648392647521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12.61648392647521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0.60996047973632794</v>
      </c>
      <c r="C16" s="115">
        <v>0.95</v>
      </c>
      <c r="D16" s="116">
        <v>0.3232422749080891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0.17037333333333299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0.19769629999999999</v>
      </c>
      <c r="C18" s="115">
        <v>0.95</v>
      </c>
      <c r="D18" s="116">
        <v>3.252104381193762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0.19769629999999999</v>
      </c>
      <c r="C19" s="115">
        <v>0.95</v>
      </c>
      <c r="D19" s="116">
        <v>3.252104381193762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0.6702975000000001</v>
      </c>
      <c r="C21" s="115">
        <v>0.95</v>
      </c>
      <c r="D21" s="116">
        <v>2.861030426392877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21.56455166502997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4.0320279639007426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0.50159709222975002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0.49185540000000011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18.17825495848718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0.2055437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0.32900000000000001</v>
      </c>
      <c r="C29" s="115">
        <v>0.95</v>
      </c>
      <c r="D29" s="116">
        <v>73.329717310870137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0.86324334465165042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0.65336917399036021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0.65054450000000008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0.73390889999999998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0.397097368091684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9.40206643360047E-2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5.3958083837356767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0.39075550156474997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9.1795527200000004E-2</v>
      </c>
      <c r="C3" s="18">
        <f>frac_mam_1_5months * 2.6</f>
        <v>9.1795527200000004E-2</v>
      </c>
      <c r="D3" s="18">
        <f>frac_mam_6_11months * 2.6</f>
        <v>0.11720249320000001</v>
      </c>
      <c r="E3" s="18">
        <f>frac_mam_12_23months * 2.6</f>
        <v>9.2268553000000003E-2</v>
      </c>
      <c r="F3" s="18">
        <f>frac_mam_24_59months * 2.6</f>
        <v>5.8428825000000004E-2</v>
      </c>
    </row>
    <row r="4" spans="1:6" ht="15.75" customHeight="1" x14ac:dyDescent="0.25">
      <c r="A4" s="4" t="s">
        <v>205</v>
      </c>
      <c r="B4" s="18">
        <f>frac_sam_1month * 2.6</f>
        <v>7.2465289000000002E-2</v>
      </c>
      <c r="C4" s="18">
        <f>frac_sam_1_5months * 2.6</f>
        <v>7.2465289000000002E-2</v>
      </c>
      <c r="D4" s="18">
        <f>frac_sam_6_11months * 2.6</f>
        <v>6.4119598400000005E-2</v>
      </c>
      <c r="E4" s="18">
        <f>frac_sam_12_23months * 2.6</f>
        <v>4.2621805200000001E-2</v>
      </c>
      <c r="F4" s="18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0.375</v>
      </c>
      <c r="E2" s="65">
        <f>food_insecure</f>
        <v>0.375</v>
      </c>
      <c r="F2" s="65">
        <f>food_insecure</f>
        <v>0.375</v>
      </c>
      <c r="G2" s="65">
        <f>food_insecure</f>
        <v>0.375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0.375</v>
      </c>
      <c r="F5" s="65">
        <f>food_insecure</f>
        <v>0.375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0.375</v>
      </c>
      <c r="F8" s="65">
        <f>food_insecure</f>
        <v>0.375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0.375</v>
      </c>
      <c r="F9" s="65">
        <f>food_insecure</f>
        <v>0.375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0.28100000000000003</v>
      </c>
      <c r="E10" s="65">
        <f>IF(ISBLANK(comm_deliv), frac_children_health_facility,1)</f>
        <v>0.28100000000000003</v>
      </c>
      <c r="F10" s="65">
        <f>IF(ISBLANK(comm_deliv), frac_children_health_facility,1)</f>
        <v>0.28100000000000003</v>
      </c>
      <c r="G10" s="65">
        <f>IF(ISBLANK(comm_deliv), frac_children_health_facility,1)</f>
        <v>0.28100000000000003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0.375</v>
      </c>
      <c r="I15" s="65">
        <f>food_insecure</f>
        <v>0.375</v>
      </c>
      <c r="J15" s="65">
        <f>food_insecure</f>
        <v>0.375</v>
      </c>
      <c r="K15" s="65">
        <f>food_insecure</f>
        <v>0.375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0.58799999999999997</v>
      </c>
      <c r="I18" s="65">
        <f>frac_PW_health_facility</f>
        <v>0.58799999999999997</v>
      </c>
      <c r="J18" s="65">
        <f>frac_PW_health_facility</f>
        <v>0.58799999999999997</v>
      </c>
      <c r="K18" s="65">
        <f>frac_PW_health_facility</f>
        <v>0.58799999999999997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0.74</v>
      </c>
      <c r="I19" s="65">
        <f>frac_malaria_risk</f>
        <v>0.74</v>
      </c>
      <c r="J19" s="65">
        <f>frac_malaria_risk</f>
        <v>0.74</v>
      </c>
      <c r="K19" s="65">
        <f>frac_malaria_risk</f>
        <v>0.74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0.59899999999999998</v>
      </c>
      <c r="M24" s="65">
        <f>famplan_unmet_need</f>
        <v>0.59899999999999998</v>
      </c>
      <c r="N24" s="65">
        <f>famplan_unmet_need</f>
        <v>0.59899999999999998</v>
      </c>
      <c r="O24" s="65">
        <f>famplan_unmet_need</f>
        <v>0.59899999999999998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0.31676149225235001</v>
      </c>
      <c r="M25" s="65">
        <f>(1-food_insecure)*(0.49)+food_insecure*(0.7)</f>
        <v>0.56874999999999998</v>
      </c>
      <c r="N25" s="65">
        <f>(1-food_insecure)*(0.49)+food_insecure*(0.7)</f>
        <v>0.56874999999999998</v>
      </c>
      <c r="O25" s="65">
        <f>(1-food_insecure)*(0.49)+food_insecure*(0.7)</f>
        <v>0.56874999999999998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0.13575492525100716</v>
      </c>
      <c r="M26" s="65">
        <f>(1-food_insecure)*(0.21)+food_insecure*(0.3)</f>
        <v>0.24374999999999999</v>
      </c>
      <c r="N26" s="65">
        <f>(1-food_insecure)*(0.21)+food_insecure*(0.3)</f>
        <v>0.24374999999999999</v>
      </c>
      <c r="O26" s="65">
        <f>(1-food_insecure)*(0.21)+food_insecure*(0.3)</f>
        <v>0.24374999999999999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0.10442686557769781</v>
      </c>
      <c r="M27" s="65">
        <f>(1-food_insecure)*(0.3)</f>
        <v>0.1875</v>
      </c>
      <c r="N27" s="65">
        <f>(1-food_insecure)*(0.3)</f>
        <v>0.1875</v>
      </c>
      <c r="O27" s="65">
        <f>(1-food_insecure)*(0.3)</f>
        <v>0.1875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0.44305671691894499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0.74</v>
      </c>
      <c r="D34" s="65">
        <f t="shared" si="3"/>
        <v>0.74</v>
      </c>
      <c r="E34" s="65">
        <f t="shared" si="3"/>
        <v>0.74</v>
      </c>
      <c r="F34" s="65">
        <f t="shared" si="3"/>
        <v>0.74</v>
      </c>
      <c r="G34" s="65">
        <f t="shared" si="3"/>
        <v>0.74</v>
      </c>
      <c r="H34" s="65">
        <f t="shared" si="3"/>
        <v>0.74</v>
      </c>
      <c r="I34" s="65">
        <f t="shared" si="3"/>
        <v>0.74</v>
      </c>
      <c r="J34" s="65">
        <f t="shared" si="3"/>
        <v>0.74</v>
      </c>
      <c r="K34" s="65">
        <f t="shared" si="3"/>
        <v>0.74</v>
      </c>
      <c r="L34" s="65">
        <f t="shared" si="3"/>
        <v>0.74</v>
      </c>
      <c r="M34" s="65">
        <f t="shared" si="3"/>
        <v>0.74</v>
      </c>
      <c r="N34" s="65">
        <f t="shared" si="3"/>
        <v>0.74</v>
      </c>
      <c r="O34" s="65">
        <f t="shared" si="3"/>
        <v>0.74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900559.20920000004</v>
      </c>
      <c r="C2" s="53">
        <v>1421000</v>
      </c>
      <c r="D2" s="53">
        <v>2262000</v>
      </c>
      <c r="E2" s="53">
        <v>1711000</v>
      </c>
      <c r="F2" s="53">
        <v>1073000</v>
      </c>
      <c r="G2" s="14">
        <f t="shared" ref="G2:G11" si="0">C2+D2+E2+F2</f>
        <v>6467000</v>
      </c>
      <c r="H2" s="14">
        <f t="shared" ref="H2:H11" si="1">(B2 + stillbirth*B2/(1000-stillbirth))/(1-abortion)</f>
        <v>962646.52424827963</v>
      </c>
      <c r="I2" s="14">
        <f t="shared" ref="I2:I11" si="2">G2-H2</f>
        <v>5504353.4757517204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911441.16800000006</v>
      </c>
      <c r="C3" s="53">
        <v>1464000</v>
      </c>
      <c r="D3" s="53">
        <v>2317000</v>
      </c>
      <c r="E3" s="53">
        <v>1758000</v>
      </c>
      <c r="F3" s="53">
        <v>1120000</v>
      </c>
      <c r="G3" s="14">
        <f t="shared" si="0"/>
        <v>6659000</v>
      </c>
      <c r="H3" s="14">
        <f t="shared" si="1"/>
        <v>974278.71867682668</v>
      </c>
      <c r="I3" s="14">
        <f t="shared" si="2"/>
        <v>5684721.2813231731</v>
      </c>
    </row>
    <row r="4" spans="1:9" ht="15.75" customHeight="1" x14ac:dyDescent="0.25">
      <c r="A4" s="7">
        <f t="shared" si="3"/>
        <v>2023</v>
      </c>
      <c r="B4" s="52">
        <v>922083.93040000007</v>
      </c>
      <c r="C4" s="53">
        <v>1507000</v>
      </c>
      <c r="D4" s="53">
        <v>2378000</v>
      </c>
      <c r="E4" s="53">
        <v>1805000</v>
      </c>
      <c r="F4" s="53">
        <v>1171000</v>
      </c>
      <c r="G4" s="14">
        <f t="shared" si="0"/>
        <v>6861000</v>
      </c>
      <c r="H4" s="14">
        <f t="shared" si="1"/>
        <v>985655.2257716367</v>
      </c>
      <c r="I4" s="14">
        <f t="shared" si="2"/>
        <v>5875344.7742283633</v>
      </c>
    </row>
    <row r="5" spans="1:9" ht="15.75" customHeight="1" x14ac:dyDescent="0.25">
      <c r="A5" s="7">
        <f t="shared" si="3"/>
        <v>2024</v>
      </c>
      <c r="B5" s="52">
        <v>932474.68040000007</v>
      </c>
      <c r="C5" s="53">
        <v>1549000</v>
      </c>
      <c r="D5" s="53">
        <v>2445000</v>
      </c>
      <c r="E5" s="53">
        <v>1850000</v>
      </c>
      <c r="F5" s="53">
        <v>1222000</v>
      </c>
      <c r="G5" s="14">
        <f t="shared" si="0"/>
        <v>7066000</v>
      </c>
      <c r="H5" s="14">
        <f t="shared" si="1"/>
        <v>996762.3459583465</v>
      </c>
      <c r="I5" s="14">
        <f t="shared" si="2"/>
        <v>6069237.6540416535</v>
      </c>
    </row>
    <row r="6" spans="1:9" ht="15.75" customHeight="1" x14ac:dyDescent="0.25">
      <c r="A6" s="7">
        <f t="shared" si="3"/>
        <v>2025</v>
      </c>
      <c r="B6" s="52">
        <v>942632.73099999991</v>
      </c>
      <c r="C6" s="53">
        <v>1590000</v>
      </c>
      <c r="D6" s="53">
        <v>2516000</v>
      </c>
      <c r="E6" s="53">
        <v>1895000</v>
      </c>
      <c r="F6" s="53">
        <v>1274000</v>
      </c>
      <c r="G6" s="14">
        <f t="shared" si="0"/>
        <v>7275000</v>
      </c>
      <c r="H6" s="14">
        <f t="shared" si="1"/>
        <v>1007620.7237344339</v>
      </c>
      <c r="I6" s="14">
        <f t="shared" si="2"/>
        <v>6267379.2762655662</v>
      </c>
    </row>
    <row r="7" spans="1:9" ht="15.75" customHeight="1" x14ac:dyDescent="0.25">
      <c r="A7" s="7">
        <f t="shared" si="3"/>
        <v>2026</v>
      </c>
      <c r="B7" s="52">
        <v>954405.18079999997</v>
      </c>
      <c r="C7" s="53">
        <v>1628000</v>
      </c>
      <c r="D7" s="53">
        <v>2588000</v>
      </c>
      <c r="E7" s="53">
        <v>1938000</v>
      </c>
      <c r="F7" s="53">
        <v>1328000</v>
      </c>
      <c r="G7" s="14">
        <f t="shared" si="0"/>
        <v>7482000</v>
      </c>
      <c r="H7" s="14">
        <f t="shared" si="1"/>
        <v>1020204.802344795</v>
      </c>
      <c r="I7" s="14">
        <f t="shared" si="2"/>
        <v>6461795.1976552047</v>
      </c>
    </row>
    <row r="8" spans="1:9" ht="15.75" customHeight="1" x14ac:dyDescent="0.25">
      <c r="A8" s="7">
        <f t="shared" si="3"/>
        <v>2027</v>
      </c>
      <c r="B8" s="52">
        <v>966008.05839999986</v>
      </c>
      <c r="C8" s="53">
        <v>1666000</v>
      </c>
      <c r="D8" s="53">
        <v>2666000</v>
      </c>
      <c r="E8" s="53">
        <v>1979000</v>
      </c>
      <c r="F8" s="53">
        <v>1383000</v>
      </c>
      <c r="G8" s="14">
        <f t="shared" si="0"/>
        <v>7694000</v>
      </c>
      <c r="H8" s="14">
        <f t="shared" si="1"/>
        <v>1032607.6179273932</v>
      </c>
      <c r="I8" s="14">
        <f t="shared" si="2"/>
        <v>6661392.3820726071</v>
      </c>
    </row>
    <row r="9" spans="1:9" ht="15.75" customHeight="1" x14ac:dyDescent="0.25">
      <c r="A9" s="7">
        <f t="shared" si="3"/>
        <v>2028</v>
      </c>
      <c r="B9" s="52">
        <v>977398.3088</v>
      </c>
      <c r="C9" s="53">
        <v>1702000</v>
      </c>
      <c r="D9" s="53">
        <v>2748000</v>
      </c>
      <c r="E9" s="53">
        <v>2022000</v>
      </c>
      <c r="F9" s="53">
        <v>1439000</v>
      </c>
      <c r="G9" s="14">
        <f t="shared" si="0"/>
        <v>7911000</v>
      </c>
      <c r="H9" s="14">
        <f t="shared" si="1"/>
        <v>1044783.1471384242</v>
      </c>
      <c r="I9" s="14">
        <f t="shared" si="2"/>
        <v>6866216.8528615758</v>
      </c>
    </row>
    <row r="10" spans="1:9" ht="15.75" customHeight="1" x14ac:dyDescent="0.25">
      <c r="A10" s="7">
        <f t="shared" si="3"/>
        <v>2029</v>
      </c>
      <c r="B10" s="52">
        <v>988565.00599999994</v>
      </c>
      <c r="C10" s="53">
        <v>1737000</v>
      </c>
      <c r="D10" s="53">
        <v>2831000</v>
      </c>
      <c r="E10" s="53">
        <v>2068000</v>
      </c>
      <c r="F10" s="53">
        <v>1493000</v>
      </c>
      <c r="G10" s="14">
        <f t="shared" si="0"/>
        <v>8129000</v>
      </c>
      <c r="H10" s="14">
        <f t="shared" si="1"/>
        <v>1056719.7107059238</v>
      </c>
      <c r="I10" s="14">
        <f t="shared" si="2"/>
        <v>7072280.2892940762</v>
      </c>
    </row>
    <row r="11" spans="1:9" ht="15.75" customHeight="1" x14ac:dyDescent="0.25">
      <c r="A11" s="7">
        <f t="shared" si="3"/>
        <v>2030</v>
      </c>
      <c r="B11" s="52">
        <v>999557.84</v>
      </c>
      <c r="C11" s="53">
        <v>1770000</v>
      </c>
      <c r="D11" s="53">
        <v>2915000</v>
      </c>
      <c r="E11" s="53">
        <v>2118000</v>
      </c>
      <c r="F11" s="53">
        <v>1546000</v>
      </c>
      <c r="G11" s="14">
        <f t="shared" si="0"/>
        <v>8349000</v>
      </c>
      <c r="H11" s="14">
        <f t="shared" si="1"/>
        <v>1068470.4244109548</v>
      </c>
      <c r="I11" s="14">
        <f t="shared" si="2"/>
        <v>7280529.575589045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4.1404905479928171E-3</v>
      </c>
    </row>
    <row r="4" spans="1:8" ht="15.75" customHeight="1" x14ac:dyDescent="0.25">
      <c r="B4" s="16" t="s">
        <v>69</v>
      </c>
      <c r="C4" s="54">
        <v>0.15067724305083199</v>
      </c>
    </row>
    <row r="5" spans="1:8" ht="15.75" customHeight="1" x14ac:dyDescent="0.25">
      <c r="B5" s="16" t="s">
        <v>70</v>
      </c>
      <c r="C5" s="54">
        <v>7.1929353104269192E-2</v>
      </c>
    </row>
    <row r="6" spans="1:8" ht="15.75" customHeight="1" x14ac:dyDescent="0.25">
      <c r="B6" s="16" t="s">
        <v>71</v>
      </c>
      <c r="C6" s="54">
        <v>0.31100638650966139</v>
      </c>
    </row>
    <row r="7" spans="1:8" ht="15.75" customHeight="1" x14ac:dyDescent="0.25">
      <c r="B7" s="16" t="s">
        <v>72</v>
      </c>
      <c r="C7" s="54">
        <v>0.28811144877880068</v>
      </c>
    </row>
    <row r="8" spans="1:8" ht="15.75" customHeight="1" x14ac:dyDescent="0.25">
      <c r="B8" s="16" t="s">
        <v>73</v>
      </c>
      <c r="C8" s="54">
        <v>7.2973106631810244E-3</v>
      </c>
    </row>
    <row r="9" spans="1:8" ht="15.75" customHeight="1" x14ac:dyDescent="0.25">
      <c r="B9" s="16" t="s">
        <v>74</v>
      </c>
      <c r="C9" s="54">
        <v>8.5094546065110077E-2</v>
      </c>
    </row>
    <row r="10" spans="1:8" ht="15.75" customHeight="1" x14ac:dyDescent="0.25">
      <c r="B10" s="16" t="s">
        <v>75</v>
      </c>
      <c r="C10" s="54">
        <v>8.1743221280152809E-2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0.131301767546563</v>
      </c>
      <c r="D14" s="54">
        <v>0.131301767546563</v>
      </c>
      <c r="E14" s="54">
        <v>0.131301767546563</v>
      </c>
      <c r="F14" s="54">
        <v>0.131301767546563</v>
      </c>
    </row>
    <row r="15" spans="1:8" ht="15.75" customHeight="1" x14ac:dyDescent="0.25">
      <c r="B15" s="16" t="s">
        <v>82</v>
      </c>
      <c r="C15" s="54">
        <v>0.18386687401088711</v>
      </c>
      <c r="D15" s="54">
        <v>0.18386687401088711</v>
      </c>
      <c r="E15" s="54">
        <v>0.18386687401088711</v>
      </c>
      <c r="F15" s="54">
        <v>0.18386687401088711</v>
      </c>
    </row>
    <row r="16" spans="1:8" ht="15.75" customHeight="1" x14ac:dyDescent="0.25">
      <c r="B16" s="16" t="s">
        <v>83</v>
      </c>
      <c r="C16" s="54">
        <v>2.1839549851001089E-2</v>
      </c>
      <c r="D16" s="54">
        <v>2.1839549851001089E-2</v>
      </c>
      <c r="E16" s="54">
        <v>2.1839549851001089E-2</v>
      </c>
      <c r="F16" s="54">
        <v>2.1839549851001089E-2</v>
      </c>
    </row>
    <row r="17" spans="1:8" ht="15.75" customHeight="1" x14ac:dyDescent="0.25">
      <c r="B17" s="16" t="s">
        <v>84</v>
      </c>
      <c r="C17" s="54">
        <v>4.1457783097886844E-3</v>
      </c>
      <c r="D17" s="54">
        <v>4.1457783097886844E-3</v>
      </c>
      <c r="E17" s="54">
        <v>4.1457783097886844E-3</v>
      </c>
      <c r="F17" s="54">
        <v>4.1457783097886844E-3</v>
      </c>
    </row>
    <row r="18" spans="1:8" ht="15.75" customHeight="1" x14ac:dyDescent="0.25">
      <c r="B18" s="16" t="s">
        <v>85</v>
      </c>
      <c r="C18" s="54">
        <v>0.19747037812196719</v>
      </c>
      <c r="D18" s="54">
        <v>0.19747037812196719</v>
      </c>
      <c r="E18" s="54">
        <v>0.19747037812196719</v>
      </c>
      <c r="F18" s="54">
        <v>0.19747037812196719</v>
      </c>
    </row>
    <row r="19" spans="1:8" ht="15.75" customHeight="1" x14ac:dyDescent="0.25">
      <c r="B19" s="16" t="s">
        <v>86</v>
      </c>
      <c r="C19" s="54">
        <v>1.4407536829234799E-2</v>
      </c>
      <c r="D19" s="54">
        <v>1.4407536829234799E-2</v>
      </c>
      <c r="E19" s="54">
        <v>1.4407536829234799E-2</v>
      </c>
      <c r="F19" s="54">
        <v>1.4407536829234799E-2</v>
      </c>
    </row>
    <row r="20" spans="1:8" ht="15.75" customHeight="1" x14ac:dyDescent="0.25">
      <c r="B20" s="16" t="s">
        <v>87</v>
      </c>
      <c r="C20" s="54">
        <v>5.3719149141103421E-2</v>
      </c>
      <c r="D20" s="54">
        <v>5.3719149141103421E-2</v>
      </c>
      <c r="E20" s="54">
        <v>5.3719149141103421E-2</v>
      </c>
      <c r="F20" s="54">
        <v>5.3719149141103421E-2</v>
      </c>
    </row>
    <row r="21" spans="1:8" ht="15.75" customHeight="1" x14ac:dyDescent="0.25">
      <c r="B21" s="16" t="s">
        <v>88</v>
      </c>
      <c r="C21" s="54">
        <v>9.1474659571145936E-2</v>
      </c>
      <c r="D21" s="54">
        <v>9.1474659571145936E-2</v>
      </c>
      <c r="E21" s="54">
        <v>9.1474659571145936E-2</v>
      </c>
      <c r="F21" s="54">
        <v>9.1474659571145936E-2</v>
      </c>
    </row>
    <row r="22" spans="1:8" ht="15.75" customHeight="1" x14ac:dyDescent="0.25">
      <c r="B22" s="16" t="s">
        <v>89</v>
      </c>
      <c r="C22" s="54">
        <v>0.30177430661830867</v>
      </c>
      <c r="D22" s="54">
        <v>0.30177430661830867</v>
      </c>
      <c r="E22" s="54">
        <v>0.30177430661830867</v>
      </c>
      <c r="F22" s="54">
        <v>0.30177430661830867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0.1037</v>
      </c>
    </row>
    <row r="27" spans="1:8" ht="15.75" customHeight="1" x14ac:dyDescent="0.25">
      <c r="B27" s="16" t="s">
        <v>92</v>
      </c>
      <c r="C27" s="54">
        <v>9.3999999999999986E-3</v>
      </c>
    </row>
    <row r="28" spans="1:8" ht="15.75" customHeight="1" x14ac:dyDescent="0.25">
      <c r="B28" s="16" t="s">
        <v>93</v>
      </c>
      <c r="C28" s="54">
        <v>0.1168</v>
      </c>
    </row>
    <row r="29" spans="1:8" ht="15.75" customHeight="1" x14ac:dyDescent="0.25">
      <c r="B29" s="16" t="s">
        <v>94</v>
      </c>
      <c r="C29" s="54">
        <v>0.15359999999999999</v>
      </c>
    </row>
    <row r="30" spans="1:8" ht="15.75" customHeight="1" x14ac:dyDescent="0.25">
      <c r="B30" s="16" t="s">
        <v>95</v>
      </c>
      <c r="C30" s="54">
        <v>0.1343</v>
      </c>
    </row>
    <row r="31" spans="1:8" ht="15.75" customHeight="1" x14ac:dyDescent="0.25">
      <c r="B31" s="16" t="s">
        <v>96</v>
      </c>
      <c r="C31" s="54">
        <v>6.5799999999999997E-2</v>
      </c>
    </row>
    <row r="32" spans="1:8" ht="15.75" customHeight="1" x14ac:dyDescent="0.25">
      <c r="B32" s="16" t="s">
        <v>97</v>
      </c>
      <c r="C32" s="54">
        <v>6.7999999999999996E-3</v>
      </c>
    </row>
    <row r="33" spans="2:3" ht="15.75" customHeight="1" x14ac:dyDescent="0.25">
      <c r="B33" s="16" t="s">
        <v>98</v>
      </c>
      <c r="C33" s="54">
        <v>0.19209999999999999</v>
      </c>
    </row>
    <row r="34" spans="2:3" ht="15.75" customHeight="1" x14ac:dyDescent="0.25">
      <c r="B34" s="16" t="s">
        <v>99</v>
      </c>
      <c r="C34" s="54">
        <v>0.2175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0.66379913000000001</v>
      </c>
      <c r="D2" s="55">
        <v>0.66379913000000001</v>
      </c>
      <c r="E2" s="55">
        <v>0.64124222000000008</v>
      </c>
      <c r="F2" s="55">
        <v>0.37626380999999998</v>
      </c>
      <c r="G2" s="55">
        <v>0.45004931999999997</v>
      </c>
    </row>
    <row r="3" spans="1:15" ht="15.75" customHeight="1" x14ac:dyDescent="0.25">
      <c r="B3" s="7" t="s">
        <v>103</v>
      </c>
      <c r="C3" s="55">
        <v>0.15187971</v>
      </c>
      <c r="D3" s="55">
        <v>0.15187971</v>
      </c>
      <c r="E3" s="55">
        <v>0.17300388</v>
      </c>
      <c r="F3" s="55">
        <v>0.25154939999999998</v>
      </c>
      <c r="G3" s="55">
        <v>0.24407131000000001</v>
      </c>
    </row>
    <row r="4" spans="1:15" ht="15.75" customHeight="1" x14ac:dyDescent="0.25">
      <c r="B4" s="7" t="s">
        <v>104</v>
      </c>
      <c r="C4" s="56">
        <v>9.7501773999999999E-2</v>
      </c>
      <c r="D4" s="56">
        <v>9.7501773999999999E-2</v>
      </c>
      <c r="E4" s="56">
        <v>6.8176278999999992E-2</v>
      </c>
      <c r="F4" s="56">
        <v>0.21162142</v>
      </c>
      <c r="G4" s="56">
        <v>0.16220327000000001</v>
      </c>
    </row>
    <row r="5" spans="1:15" ht="15.75" customHeight="1" x14ac:dyDescent="0.25">
      <c r="B5" s="7" t="s">
        <v>105</v>
      </c>
      <c r="C5" s="56">
        <v>8.6819362999999997E-2</v>
      </c>
      <c r="D5" s="56">
        <v>8.6819362999999997E-2</v>
      </c>
      <c r="E5" s="56">
        <v>0.11757764</v>
      </c>
      <c r="F5" s="56">
        <v>0.16056534</v>
      </c>
      <c r="G5" s="56">
        <v>0.14367609000000001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0.84802666000000004</v>
      </c>
      <c r="D8" s="55">
        <v>0.84802666000000004</v>
      </c>
      <c r="E8" s="55">
        <v>0.80029312000000008</v>
      </c>
      <c r="F8" s="55">
        <v>0.83763823999999998</v>
      </c>
      <c r="G8" s="55">
        <v>0.86558364999999993</v>
      </c>
    </row>
    <row r="9" spans="1:15" ht="15.75" customHeight="1" x14ac:dyDescent="0.25">
      <c r="B9" s="7" t="s">
        <v>108</v>
      </c>
      <c r="C9" s="55">
        <v>8.8796129000000001E-2</v>
      </c>
      <c r="D9" s="55">
        <v>8.8796129000000001E-2</v>
      </c>
      <c r="E9" s="55">
        <v>0.12996761000000001</v>
      </c>
      <c r="F9" s="55">
        <v>0.11048081</v>
      </c>
      <c r="G9" s="55">
        <v>0.10063155</v>
      </c>
    </row>
    <row r="10" spans="1:15" ht="15.75" customHeight="1" x14ac:dyDescent="0.25">
      <c r="B10" s="7" t="s">
        <v>109</v>
      </c>
      <c r="C10" s="56">
        <v>3.5305971999999998E-2</v>
      </c>
      <c r="D10" s="56">
        <v>3.5305971999999998E-2</v>
      </c>
      <c r="E10" s="56">
        <v>4.5077882E-2</v>
      </c>
      <c r="F10" s="56">
        <v>3.5487905E-2</v>
      </c>
      <c r="G10" s="56">
        <v>2.2472625E-2</v>
      </c>
    </row>
    <row r="11" spans="1:15" ht="15.75" customHeight="1" x14ac:dyDescent="0.25">
      <c r="B11" s="7" t="s">
        <v>110</v>
      </c>
      <c r="C11" s="56">
        <v>2.7871264999999999E-2</v>
      </c>
      <c r="D11" s="56">
        <v>2.7871264999999999E-2</v>
      </c>
      <c r="E11" s="56">
        <v>2.4661384000000001E-2</v>
      </c>
      <c r="F11" s="56">
        <v>1.6393002E-2</v>
      </c>
      <c r="G11" s="56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0.72753117025000014</v>
      </c>
      <c r="D14" s="57">
        <v>0.71009141495200001</v>
      </c>
      <c r="E14" s="57">
        <v>0.71009141495200001</v>
      </c>
      <c r="F14" s="57">
        <v>0.57832524795899998</v>
      </c>
      <c r="G14" s="57">
        <v>0.57832524795899998</v>
      </c>
      <c r="H14" s="58">
        <v>0.55299999999999994</v>
      </c>
      <c r="I14" s="58">
        <v>0.50152658227848113</v>
      </c>
      <c r="J14" s="58">
        <v>0.50657974683544316</v>
      </c>
      <c r="K14" s="58">
        <v>0.49773670886075949</v>
      </c>
      <c r="L14" s="58">
        <v>0.28784600516600001</v>
      </c>
      <c r="M14" s="58">
        <v>0.27025750061050002</v>
      </c>
      <c r="N14" s="58">
        <v>0.25383894988049999</v>
      </c>
      <c r="O14" s="58">
        <v>0.29773389529650002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0.33614702896059279</v>
      </c>
      <c r="D15" s="55">
        <f t="shared" si="0"/>
        <v>0.32808919973080453</v>
      </c>
      <c r="E15" s="55">
        <f t="shared" si="0"/>
        <v>0.32808919973080453</v>
      </c>
      <c r="F15" s="55">
        <f t="shared" si="0"/>
        <v>0.26720822670390038</v>
      </c>
      <c r="G15" s="55">
        <f t="shared" si="0"/>
        <v>0.26720822670390038</v>
      </c>
      <c r="H15" s="55">
        <f t="shared" si="0"/>
        <v>0.25550700040979824</v>
      </c>
      <c r="I15" s="55">
        <f t="shared" si="0"/>
        <v>0.23172432669756349</v>
      </c>
      <c r="J15" s="55">
        <f t="shared" si="0"/>
        <v>0.23405908061894951</v>
      </c>
      <c r="K15" s="55">
        <f t="shared" si="0"/>
        <v>0.2299732612565239</v>
      </c>
      <c r="L15" s="55">
        <f t="shared" si="0"/>
        <v>0.13299578546095472</v>
      </c>
      <c r="M15" s="55">
        <f t="shared" si="0"/>
        <v>0.12486922842538534</v>
      </c>
      <c r="N15" s="55">
        <f t="shared" si="0"/>
        <v>0.11728323448669019</v>
      </c>
      <c r="O15" s="55">
        <f t="shared" si="0"/>
        <v>0.13756436619807172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0.51480320000000002</v>
      </c>
      <c r="D2" s="56">
        <v>0.36904480000000001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0.31314429999999999</v>
      </c>
      <c r="D3" s="56">
        <v>0.31275219999999998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9.5658790000000007E-2</v>
      </c>
      <c r="D4" s="56">
        <v>0.23787730000000001</v>
      </c>
      <c r="E4" s="56">
        <v>0.8988366723060609</v>
      </c>
      <c r="F4" s="56">
        <v>0.46314078569412198</v>
      </c>
      <c r="G4" s="56">
        <v>0</v>
      </c>
    </row>
    <row r="5" spans="1:7" x14ac:dyDescent="0.25">
      <c r="B5" s="98" t="s">
        <v>122</v>
      </c>
      <c r="C5" s="55">
        <v>7.6393710000000101E-2</v>
      </c>
      <c r="D5" s="55">
        <v>8.0325700000000111E-2</v>
      </c>
      <c r="E5" s="55">
        <v>0.1011633276939391</v>
      </c>
      <c r="F5" s="55">
        <v>0.53685921430587802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2022-02-01T03:23:19Z</dcterms:modified>
</cp:coreProperties>
</file>