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002FF3D4-D00D-4A78-AC04-F796B3F20A67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A35" i="2"/>
  <c r="A27" i="2"/>
  <c r="A19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2" i="2" s="1"/>
  <c r="C33" i="1"/>
  <c r="C20" i="1"/>
  <c r="A12" i="2" l="1"/>
  <c r="A28" i="2"/>
  <c r="A3" i="2"/>
  <c r="A16" i="2"/>
  <c r="A24" i="2"/>
  <c r="A17" i="2"/>
  <c r="A25" i="2"/>
  <c r="A33" i="2"/>
  <c r="A18" i="2"/>
  <c r="A26" i="2"/>
  <c r="A34" i="2"/>
  <c r="A39" i="2"/>
  <c r="A36" i="2"/>
  <c r="A4" i="2"/>
  <c r="A5" i="2" s="1"/>
  <c r="A6" i="2" s="1"/>
  <c r="A7" i="2" s="1"/>
  <c r="A8" i="2" s="1"/>
  <c r="A9" i="2" s="1"/>
  <c r="A10" i="2" s="1"/>
  <c r="A11" i="2" s="1"/>
  <c r="A20" i="2"/>
  <c r="A29" i="2"/>
  <c r="D58" i="20"/>
  <c r="A13" i="2"/>
  <c r="A21" i="2"/>
  <c r="A37" i="2"/>
  <c r="A14" i="2"/>
  <c r="A22" i="2"/>
  <c r="A30" i="2"/>
  <c r="A38" i="2"/>
  <c r="A40" i="2"/>
  <c r="A15" i="2"/>
  <c r="A23" i="2"/>
  <c r="A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<sst xmlns="http://schemas.openxmlformats.org/spreadsheetml/2006/main" count="2092" uniqueCount="341">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</sst>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580425.40625</v>
      </c>
    </row>
    <row r="8" spans="1:3" ht="15" customHeight="1" x14ac:dyDescent="0.25">
      <c r="B8" s="7" t="s">
        <v>8</v>
      </c>
      <c r="C8" s="46">
        <v>0.127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0.89261077880859407</v>
      </c>
    </row>
    <row r="11" spans="1:3" ht="15" customHeight="1" x14ac:dyDescent="0.25">
      <c r="B11" s="7" t="s">
        <v>11</v>
      </c>
      <c r="C11" s="46">
        <v>0.97799999999999998</v>
      </c>
    </row>
    <row r="12" spans="1:3" ht="15" customHeight="1" x14ac:dyDescent="0.25">
      <c r="B12" s="7" t="s">
        <v>12</v>
      </c>
      <c r="C12" s="46">
        <v>0.92599999999999993</v>
      </c>
    </row>
    <row r="13" spans="1:3" ht="15" customHeight="1" x14ac:dyDescent="0.25">
      <c r="B13" s="7" t="s">
        <v>13</v>
      </c>
      <c r="C13" s="46">
        <v>0.11600000000000001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0.13220000000000001</v>
      </c>
    </row>
    <row r="24" spans="1:3" ht="15" customHeight="1" x14ac:dyDescent="0.25">
      <c r="B24" s="12" t="s">
        <v>22</v>
      </c>
      <c r="C24" s="47">
        <v>0.57689999999999997</v>
      </c>
    </row>
    <row r="25" spans="1:3" ht="15" customHeight="1" x14ac:dyDescent="0.25">
      <c r="B25" s="12" t="s">
        <v>23</v>
      </c>
      <c r="C25" s="47">
        <v>0.27529999999999999</v>
      </c>
    </row>
    <row r="26" spans="1:3" ht="15" customHeight="1" x14ac:dyDescent="0.25">
      <c r="B26" s="12" t="s">
        <v>24</v>
      </c>
      <c r="C26" s="47">
        <v>1.5599999999999999E-2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0.35699999999999998</v>
      </c>
    </row>
    <row r="30" spans="1:3" ht="14.25" customHeight="1" x14ac:dyDescent="0.25">
      <c r="B30" s="22" t="s">
        <v>27</v>
      </c>
      <c r="C30" s="49">
        <v>6.6000000000000003E-2</v>
      </c>
    </row>
    <row r="31" spans="1:3" ht="14.25" customHeight="1" x14ac:dyDescent="0.25">
      <c r="B31" s="22" t="s">
        <v>28</v>
      </c>
      <c r="C31" s="49">
        <v>9.3000000000000013E-2</v>
      </c>
    </row>
    <row r="32" spans="1:3" ht="14.25" customHeight="1" x14ac:dyDescent="0.25">
      <c r="B32" s="22" t="s">
        <v>29</v>
      </c>
      <c r="C32" s="49">
        <v>0.48399999998509879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2.18107122689293</v>
      </c>
    </row>
    <row r="38" spans="1:5" ht="15" customHeight="1" x14ac:dyDescent="0.25">
      <c r="B38" s="28" t="s">
        <v>34</v>
      </c>
      <c r="C38" s="117">
        <v>3.8098974413656501</v>
      </c>
      <c r="D38" s="9"/>
      <c r="E38" s="10"/>
    </row>
    <row r="39" spans="1:5" ht="15" customHeight="1" x14ac:dyDescent="0.25">
      <c r="B39" s="28" t="s">
        <v>35</v>
      </c>
      <c r="C39" s="117">
        <v>5.11944230976626</v>
      </c>
      <c r="D39" s="9"/>
      <c r="E39" s="9"/>
    </row>
    <row r="40" spans="1:5" ht="15" customHeight="1" x14ac:dyDescent="0.25">
      <c r="B40" s="28" t="s">
        <v>36</v>
      </c>
      <c r="C40" s="117">
        <v>36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6.9031318329999998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1.3273099999999999E-2</v>
      </c>
      <c r="D45" s="9"/>
    </row>
    <row r="46" spans="1:5" ht="15.75" customHeight="1" x14ac:dyDescent="0.25">
      <c r="B46" s="28" t="s">
        <v>41</v>
      </c>
      <c r="C46" s="47">
        <v>5.0285570000000002E-2</v>
      </c>
      <c r="D46" s="9"/>
    </row>
    <row r="47" spans="1:5" ht="15.75" customHeight="1" x14ac:dyDescent="0.25">
      <c r="B47" s="28" t="s">
        <v>42</v>
      </c>
      <c r="C47" s="47">
        <v>7.0704400000000001E-2</v>
      </c>
      <c r="D47" s="9"/>
      <c r="E47" s="10"/>
    </row>
    <row r="48" spans="1:5" ht="15" customHeight="1" x14ac:dyDescent="0.25">
      <c r="B48" s="28" t="s">
        <v>43</v>
      </c>
      <c r="C48" s="48">
        <v>0.86573693000000007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3.2</v>
      </c>
      <c r="D51" s="9"/>
    </row>
    <row r="52" spans="1:4" ht="15" customHeight="1" x14ac:dyDescent="0.25">
      <c r="B52" s="28" t="s">
        <v>46</v>
      </c>
      <c r="C52" s="51">
        <v>3.2</v>
      </c>
    </row>
    <row r="53" spans="1:4" ht="15.75" customHeight="1" x14ac:dyDescent="0.25">
      <c r="B53" s="28" t="s">
        <v>47</v>
      </c>
      <c r="C53" s="51">
        <v>3.2</v>
      </c>
    </row>
    <row r="54" spans="1:4" ht="15.75" customHeight="1" x14ac:dyDescent="0.25">
      <c r="B54" s="28" t="s">
        <v>48</v>
      </c>
      <c r="C54" s="51">
        <v>3.2</v>
      </c>
    </row>
    <row r="55" spans="1:4" ht="15.75" customHeight="1" x14ac:dyDescent="0.25">
      <c r="B55" s="28" t="s">
        <v>49</v>
      </c>
      <c r="C55" s="51">
        <v>3.2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1.934703748488513E-2</v>
      </c>
    </row>
    <row r="59" spans="1:4" ht="15.75" customHeight="1" x14ac:dyDescent="0.25">
      <c r="B59" s="28" t="s">
        <v>52</v>
      </c>
      <c r="C59" s="46">
        <v>0.54078321553772646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5.2635573999999901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0.19039542860440001</v>
      </c>
      <c r="C2" s="115">
        <v>0.95</v>
      </c>
      <c r="D2" s="116">
        <v>83.013851094978818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40.440126307838547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806.1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9.31585037151752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13.57242575163446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13.57242575163446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13.57242575163446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13.57242575163446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13.57242575163446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13.57242575163446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1.27919155152981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0.50578611111111105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0.47701751710000001</v>
      </c>
      <c r="C18" s="115">
        <v>0.95</v>
      </c>
      <c r="D18" s="116">
        <v>18.465600261324941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0.47701751710000001</v>
      </c>
      <c r="C19" s="115">
        <v>0.95</v>
      </c>
      <c r="D19" s="116">
        <v>18.465600261324941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0.99809318540000003</v>
      </c>
      <c r="C21" s="115">
        <v>0.95</v>
      </c>
      <c r="D21" s="116">
        <v>143.79383063706061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23.715420771638289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4.6294916046252768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0.74689319230784701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19.135548002264301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0.16102325440000001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0.80299999999999994</v>
      </c>
      <c r="C29" s="115">
        <v>0.95</v>
      </c>
      <c r="D29" s="116">
        <v>170.67126179613081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1.646089855331895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2.8042389349532271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0.87967544559999988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0.79504646007632607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0.85198207520869307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1.831778577435033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0.92810241763148293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3.2</v>
      </c>
      <c r="C2" s="18">
        <f>'Baseline year population inputs'!C52</f>
        <v>3.2</v>
      </c>
      <c r="D2" s="18">
        <f>'Baseline year population inputs'!C53</f>
        <v>3.2</v>
      </c>
      <c r="E2" s="18">
        <f>'Baseline year population inputs'!C54</f>
        <v>3.2</v>
      </c>
      <c r="F2" s="18">
        <f>'Baseline year population inputs'!C55</f>
        <v>3.2</v>
      </c>
    </row>
    <row r="3" spans="1:6" ht="15.75" customHeight="1" x14ac:dyDescent="0.25">
      <c r="A3" s="4" t="s">
        <v>204</v>
      </c>
      <c r="B3" s="18">
        <f>frac_mam_1month * 2.6</f>
        <v>5.4489260800000001E-2</v>
      </c>
      <c r="C3" s="18">
        <f>frac_mam_1_5months * 2.6</f>
        <v>5.4489260800000001E-2</v>
      </c>
      <c r="D3" s="18">
        <f>frac_mam_6_11months * 2.6</f>
        <v>4.3045386800000002E-2</v>
      </c>
      <c r="E3" s="18">
        <f>frac_mam_12_23months * 2.6</f>
        <v>4.4517075199999999E-2</v>
      </c>
      <c r="F3" s="18">
        <f>frac_mam_24_59months * 2.6</f>
        <v>3.0661542600000001E-2</v>
      </c>
    </row>
    <row r="4" spans="1:6" ht="15.75" customHeight="1" x14ac:dyDescent="0.25">
      <c r="A4" s="4" t="s">
        <v>205</v>
      </c>
      <c r="B4" s="18">
        <f>frac_sam_1month * 2.6</f>
        <v>6.0656746800000001E-2</v>
      </c>
      <c r="C4" s="18">
        <f>frac_sam_1_5months * 2.6</f>
        <v>6.0656746800000001E-2</v>
      </c>
      <c r="D4" s="18">
        <f>frac_sam_6_11months * 2.6</f>
        <v>1.811097444E-2</v>
      </c>
      <c r="E4" s="18">
        <f>frac_sam_12_23months * 2.6</f>
        <v>7.9992725800000011E-3</v>
      </c>
      <c r="F4" s="18">
        <f>frac_sam_24_59months * 2.6</f>
        <v>1.3030128019999997E-2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0.127</v>
      </c>
      <c r="E2" s="65">
        <f>food_insecure</f>
        <v>0.127</v>
      </c>
      <c r="F2" s="65">
        <f>food_insecure</f>
        <v>0.127</v>
      </c>
      <c r="G2" s="65">
        <f>food_insecure</f>
        <v>0.127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0.127</v>
      </c>
      <c r="F5" s="65">
        <f>food_insecure</f>
        <v>0.127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0.127</v>
      </c>
      <c r="F8" s="65">
        <f>food_insecure</f>
        <v>0.127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0.127</v>
      </c>
      <c r="F9" s="65">
        <f>food_insecure</f>
        <v>0.127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0.92599999999999993</v>
      </c>
      <c r="E10" s="65">
        <f>IF(ISBLANK(comm_deliv), frac_children_health_facility,1)</f>
        <v>0.92599999999999993</v>
      </c>
      <c r="F10" s="65">
        <f>IF(ISBLANK(comm_deliv), frac_children_health_facility,1)</f>
        <v>0.92599999999999993</v>
      </c>
      <c r="G10" s="65">
        <f>IF(ISBLANK(comm_deliv), frac_children_health_facility,1)</f>
        <v>0.92599999999999993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0.127</v>
      </c>
      <c r="I15" s="65">
        <f>food_insecure</f>
        <v>0.127</v>
      </c>
      <c r="J15" s="65">
        <f>food_insecure</f>
        <v>0.127</v>
      </c>
      <c r="K15" s="65">
        <f>food_insecure</f>
        <v>0.127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0.97799999999999998</v>
      </c>
      <c r="I18" s="65">
        <f>frac_PW_health_facility</f>
        <v>0.97799999999999998</v>
      </c>
      <c r="J18" s="65">
        <f>frac_PW_health_facility</f>
        <v>0.97799999999999998</v>
      </c>
      <c r="K18" s="65">
        <f>frac_PW_health_facility</f>
        <v>0.97799999999999998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0.11600000000000001</v>
      </c>
      <c r="M24" s="65">
        <f>famplan_unmet_need</f>
        <v>0.11600000000000001</v>
      </c>
      <c r="N24" s="65">
        <f>famplan_unmet_need</f>
        <v>0.11600000000000001</v>
      </c>
      <c r="O24" s="65">
        <f>famplan_unmet_need</f>
        <v>0.11600000000000001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5.5484788912963698E-2</v>
      </c>
      <c r="M25" s="65">
        <f>(1-food_insecure)*(0.49)+food_insecure*(0.7)</f>
        <v>0.51666999999999996</v>
      </c>
      <c r="N25" s="65">
        <f>(1-food_insecure)*(0.49)+food_insecure*(0.7)</f>
        <v>0.51666999999999996</v>
      </c>
      <c r="O25" s="65">
        <f>(1-food_insecure)*(0.49)+food_insecure*(0.7)</f>
        <v>0.51666999999999996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2.3779195248413015E-2</v>
      </c>
      <c r="M26" s="65">
        <f>(1-food_insecure)*(0.21)+food_insecure*(0.3)</f>
        <v>0.22142999999999999</v>
      </c>
      <c r="N26" s="65">
        <f>(1-food_insecure)*(0.21)+food_insecure*(0.3)</f>
        <v>0.22142999999999999</v>
      </c>
      <c r="O26" s="65">
        <f>(1-food_insecure)*(0.21)+food_insecure*(0.3)</f>
        <v>0.22142999999999999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2.8125237030029209E-2</v>
      </c>
      <c r="M27" s="65">
        <f>(1-food_insecure)*(0.3)</f>
        <v>0.26189999999999997</v>
      </c>
      <c r="N27" s="65">
        <f>(1-food_insecure)*(0.3)</f>
        <v>0.26189999999999997</v>
      </c>
      <c r="O27" s="65">
        <f>(1-food_insecure)*(0.3)</f>
        <v>0.26189999999999997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0.89261077880859407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118606.39999999999</v>
      </c>
      <c r="C2" s="53">
        <v>294000</v>
      </c>
      <c r="D2" s="53">
        <v>668000</v>
      </c>
      <c r="E2" s="53">
        <v>746000</v>
      </c>
      <c r="F2" s="53">
        <v>783000</v>
      </c>
      <c r="G2" s="14">
        <f t="shared" ref="G2:G11" si="0">C2+D2+E2+F2</f>
        <v>2491000</v>
      </c>
      <c r="H2" s="14">
        <f t="shared" ref="H2:H11" si="1">(B2 + stillbirth*B2/(1000-stillbirth))/(1-abortion)</f>
        <v>125189.56696115933</v>
      </c>
      <c r="I2" s="14">
        <f t="shared" ref="I2:I11" si="2">G2-H2</f>
        <v>2365810.4330388405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117389.1168</v>
      </c>
      <c r="C3" s="53">
        <v>287000</v>
      </c>
      <c r="D3" s="53">
        <v>656000</v>
      </c>
      <c r="E3" s="53">
        <v>751000</v>
      </c>
      <c r="F3" s="53">
        <v>742000</v>
      </c>
      <c r="G3" s="14">
        <f t="shared" si="0"/>
        <v>2436000</v>
      </c>
      <c r="H3" s="14">
        <f t="shared" si="1"/>
        <v>123904.71929124361</v>
      </c>
      <c r="I3" s="14">
        <f t="shared" si="2"/>
        <v>2312095.2807087563</v>
      </c>
    </row>
    <row r="4" spans="1:9" ht="15.75" customHeight="1" x14ac:dyDescent="0.25">
      <c r="A4" s="7">
        <f t="shared" si="3"/>
        <v>2023</v>
      </c>
      <c r="B4" s="52">
        <v>116170.9584</v>
      </c>
      <c r="C4" s="53">
        <v>282000</v>
      </c>
      <c r="D4" s="53">
        <v>645000</v>
      </c>
      <c r="E4" s="53">
        <v>752000</v>
      </c>
      <c r="F4" s="53">
        <v>705000</v>
      </c>
      <c r="G4" s="14">
        <f t="shared" si="0"/>
        <v>2384000</v>
      </c>
      <c r="H4" s="14">
        <f t="shared" si="1"/>
        <v>122618.94784395157</v>
      </c>
      <c r="I4" s="14">
        <f t="shared" si="2"/>
        <v>2261381.0521560484</v>
      </c>
    </row>
    <row r="5" spans="1:9" ht="15.75" customHeight="1" x14ac:dyDescent="0.25">
      <c r="A5" s="7">
        <f t="shared" si="3"/>
        <v>2024</v>
      </c>
      <c r="B5" s="52">
        <v>114941.9394</v>
      </c>
      <c r="C5" s="53">
        <v>279000</v>
      </c>
      <c r="D5" s="53">
        <v>633000</v>
      </c>
      <c r="E5" s="53">
        <v>748000</v>
      </c>
      <c r="F5" s="53">
        <v>679000</v>
      </c>
      <c r="G5" s="14">
        <f t="shared" si="0"/>
        <v>2339000</v>
      </c>
      <c r="H5" s="14">
        <f t="shared" si="1"/>
        <v>121321.71298649836</v>
      </c>
      <c r="I5" s="14">
        <f t="shared" si="2"/>
        <v>2217678.2870135019</v>
      </c>
    </row>
    <row r="6" spans="1:9" ht="15.75" customHeight="1" x14ac:dyDescent="0.25">
      <c r="A6" s="7">
        <f t="shared" si="3"/>
        <v>2025</v>
      </c>
      <c r="B6" s="52">
        <v>113702.38800000001</v>
      </c>
      <c r="C6" s="53">
        <v>277000</v>
      </c>
      <c r="D6" s="53">
        <v>621000</v>
      </c>
      <c r="E6" s="53">
        <v>741000</v>
      </c>
      <c r="F6" s="53">
        <v>664000</v>
      </c>
      <c r="G6" s="14">
        <f t="shared" si="0"/>
        <v>2303000</v>
      </c>
      <c r="H6" s="14">
        <f t="shared" si="1"/>
        <v>120013.36113540012</v>
      </c>
      <c r="I6" s="14">
        <f t="shared" si="2"/>
        <v>2182986.6388646001</v>
      </c>
    </row>
    <row r="7" spans="1:9" ht="15.75" customHeight="1" x14ac:dyDescent="0.25">
      <c r="A7" s="7">
        <f t="shared" si="3"/>
        <v>2026</v>
      </c>
      <c r="B7" s="52">
        <v>112408.3268</v>
      </c>
      <c r="C7" s="53">
        <v>279000</v>
      </c>
      <c r="D7" s="53">
        <v>610000</v>
      </c>
      <c r="E7" s="53">
        <v>732000</v>
      </c>
      <c r="F7" s="53">
        <v>662000</v>
      </c>
      <c r="G7" s="14">
        <f t="shared" si="0"/>
        <v>2283000</v>
      </c>
      <c r="H7" s="14">
        <f t="shared" si="1"/>
        <v>118647.47395520378</v>
      </c>
      <c r="I7" s="14">
        <f t="shared" si="2"/>
        <v>2164352.5260447962</v>
      </c>
    </row>
    <row r="8" spans="1:9" ht="15.75" customHeight="1" x14ac:dyDescent="0.25">
      <c r="A8" s="7">
        <f t="shared" si="3"/>
        <v>2027</v>
      </c>
      <c r="B8" s="52">
        <v>111104.61440000001</v>
      </c>
      <c r="C8" s="53">
        <v>283000</v>
      </c>
      <c r="D8" s="53">
        <v>598000</v>
      </c>
      <c r="E8" s="53">
        <v>718000</v>
      </c>
      <c r="F8" s="53">
        <v>673000</v>
      </c>
      <c r="G8" s="14">
        <f t="shared" si="0"/>
        <v>2272000</v>
      </c>
      <c r="H8" s="14">
        <f t="shared" si="1"/>
        <v>117271.39989176461</v>
      </c>
      <c r="I8" s="14">
        <f t="shared" si="2"/>
        <v>2154728.6001082356</v>
      </c>
    </row>
    <row r="9" spans="1:9" ht="15.75" customHeight="1" x14ac:dyDescent="0.25">
      <c r="A9" s="7">
        <f t="shared" si="3"/>
        <v>2028</v>
      </c>
      <c r="B9" s="52">
        <v>109791.588</v>
      </c>
      <c r="C9" s="53">
        <v>288000</v>
      </c>
      <c r="D9" s="53">
        <v>586000</v>
      </c>
      <c r="E9" s="53">
        <v>701000</v>
      </c>
      <c r="F9" s="53">
        <v>691000</v>
      </c>
      <c r="G9" s="14">
        <f t="shared" si="0"/>
        <v>2266000</v>
      </c>
      <c r="H9" s="14">
        <f t="shared" si="1"/>
        <v>115885.49486113751</v>
      </c>
      <c r="I9" s="14">
        <f t="shared" si="2"/>
        <v>2150114.5051388624</v>
      </c>
    </row>
    <row r="10" spans="1:9" ht="15.75" customHeight="1" x14ac:dyDescent="0.25">
      <c r="A10" s="7">
        <f t="shared" si="3"/>
        <v>2029</v>
      </c>
      <c r="B10" s="52">
        <v>108441.30560000001</v>
      </c>
      <c r="C10" s="53">
        <v>292000</v>
      </c>
      <c r="D10" s="53">
        <v>576000</v>
      </c>
      <c r="E10" s="53">
        <v>684000</v>
      </c>
      <c r="F10" s="53">
        <v>709000</v>
      </c>
      <c r="G10" s="14">
        <f t="shared" si="0"/>
        <v>2261000</v>
      </c>
      <c r="H10" s="14">
        <f t="shared" si="1"/>
        <v>114460.26596175876</v>
      </c>
      <c r="I10" s="14">
        <f t="shared" si="2"/>
        <v>2146539.7340382412</v>
      </c>
    </row>
    <row r="11" spans="1:9" ht="15.75" customHeight="1" x14ac:dyDescent="0.25">
      <c r="A11" s="7">
        <f t="shared" si="3"/>
        <v>2030</v>
      </c>
      <c r="B11" s="52">
        <v>107073.74400000001</v>
      </c>
      <c r="C11" s="53">
        <v>294000</v>
      </c>
      <c r="D11" s="53">
        <v>568000</v>
      </c>
      <c r="E11" s="53">
        <v>668000</v>
      </c>
      <c r="F11" s="53">
        <v>723000</v>
      </c>
      <c r="G11" s="14">
        <f t="shared" si="0"/>
        <v>2253000</v>
      </c>
      <c r="H11" s="14">
        <f t="shared" si="1"/>
        <v>113016.79879222398</v>
      </c>
      <c r="I11" s="14">
        <f t="shared" si="2"/>
        <v>2139983.2012077761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0</v>
      </c>
    </row>
    <row r="4" spans="1:8" ht="15.75" customHeight="1" x14ac:dyDescent="0.25">
      <c r="B4" s="16" t="s">
        <v>69</v>
      </c>
      <c r="C4" s="54">
        <v>0.14323089149449619</v>
      </c>
    </row>
    <row r="5" spans="1:8" ht="15.75" customHeight="1" x14ac:dyDescent="0.25">
      <c r="B5" s="16" t="s">
        <v>70</v>
      </c>
      <c r="C5" s="54">
        <v>9.0704261582273779E-2</v>
      </c>
    </row>
    <row r="6" spans="1:8" ht="15.75" customHeight="1" x14ac:dyDescent="0.25">
      <c r="B6" s="16" t="s">
        <v>71</v>
      </c>
      <c r="C6" s="54">
        <v>0.12871219532055661</v>
      </c>
    </row>
    <row r="7" spans="1:8" ht="15.75" customHeight="1" x14ac:dyDescent="0.25">
      <c r="B7" s="16" t="s">
        <v>72</v>
      </c>
      <c r="C7" s="54">
        <v>0.2939997933126044</v>
      </c>
    </row>
    <row r="8" spans="1:8" ht="15.75" customHeight="1" x14ac:dyDescent="0.25">
      <c r="B8" s="16" t="s">
        <v>73</v>
      </c>
      <c r="C8" s="54">
        <v>0</v>
      </c>
    </row>
    <row r="9" spans="1:8" ht="15.75" customHeight="1" x14ac:dyDescent="0.25">
      <c r="B9" s="16" t="s">
        <v>74</v>
      </c>
      <c r="C9" s="54">
        <v>0.1964423577553088</v>
      </c>
    </row>
    <row r="10" spans="1:8" ht="15.75" customHeight="1" x14ac:dyDescent="0.25">
      <c r="B10" s="16" t="s">
        <v>75</v>
      </c>
      <c r="C10" s="54">
        <v>0.14691050053476029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1.7989740564642569E-2</v>
      </c>
      <c r="D14" s="54">
        <v>1.7989740564642569E-2</v>
      </c>
      <c r="E14" s="54">
        <v>1.7989740564642569E-2</v>
      </c>
      <c r="F14" s="54">
        <v>1.7989740564642569E-2</v>
      </c>
    </row>
    <row r="15" spans="1:8" ht="15.75" customHeight="1" x14ac:dyDescent="0.25">
      <c r="B15" s="16" t="s">
        <v>82</v>
      </c>
      <c r="C15" s="54">
        <v>0.1332616872302651</v>
      </c>
      <c r="D15" s="54">
        <v>0.1332616872302651</v>
      </c>
      <c r="E15" s="54">
        <v>0.1332616872302651</v>
      </c>
      <c r="F15" s="54">
        <v>0.1332616872302651</v>
      </c>
    </row>
    <row r="16" spans="1:8" ht="15.75" customHeight="1" x14ac:dyDescent="0.25">
      <c r="B16" s="16" t="s">
        <v>83</v>
      </c>
      <c r="C16" s="54">
        <v>4.6890529817571122E-2</v>
      </c>
      <c r="D16" s="54">
        <v>4.6890529817571122E-2</v>
      </c>
      <c r="E16" s="54">
        <v>4.6890529817571122E-2</v>
      </c>
      <c r="F16" s="54">
        <v>4.6890529817571122E-2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4.2934280086843933E-2</v>
      </c>
      <c r="D19" s="54">
        <v>4.2934280086843933E-2</v>
      </c>
      <c r="E19" s="54">
        <v>4.2934280086843933E-2</v>
      </c>
      <c r="F19" s="54">
        <v>4.2934280086843933E-2</v>
      </c>
    </row>
    <row r="20" spans="1:8" ht="15.75" customHeight="1" x14ac:dyDescent="0.25">
      <c r="B20" s="16" t="s">
        <v>87</v>
      </c>
      <c r="C20" s="54">
        <v>5.6960880358696071E-2</v>
      </c>
      <c r="D20" s="54">
        <v>5.6960880358696071E-2</v>
      </c>
      <c r="E20" s="54">
        <v>5.6960880358696071E-2</v>
      </c>
      <c r="F20" s="54">
        <v>5.6960880358696071E-2</v>
      </c>
    </row>
    <row r="21" spans="1:8" ht="15.75" customHeight="1" x14ac:dyDescent="0.25">
      <c r="B21" s="16" t="s">
        <v>88</v>
      </c>
      <c r="C21" s="54">
        <v>0.1236638143592285</v>
      </c>
      <c r="D21" s="54">
        <v>0.1236638143592285</v>
      </c>
      <c r="E21" s="54">
        <v>0.1236638143592285</v>
      </c>
      <c r="F21" s="54">
        <v>0.1236638143592285</v>
      </c>
    </row>
    <row r="22" spans="1:8" ht="15.75" customHeight="1" x14ac:dyDescent="0.25">
      <c r="B22" s="16" t="s">
        <v>89</v>
      </c>
      <c r="C22" s="54">
        <v>0.57829906758275273</v>
      </c>
      <c r="D22" s="54">
        <v>0.57829906758275273</v>
      </c>
      <c r="E22" s="54">
        <v>0.57829906758275273</v>
      </c>
      <c r="F22" s="54">
        <v>0.57829906758275273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2.9700000000000001E-2</v>
      </c>
    </row>
    <row r="27" spans="1:8" ht="15.75" customHeight="1" x14ac:dyDescent="0.25">
      <c r="B27" s="16" t="s">
        <v>92</v>
      </c>
      <c r="C27" s="54">
        <v>2.1700000000000001E-2</v>
      </c>
    </row>
    <row r="28" spans="1:8" ht="15.75" customHeight="1" x14ac:dyDescent="0.25">
      <c r="B28" s="16" t="s">
        <v>93</v>
      </c>
      <c r="C28" s="54">
        <v>0.10589999999999999</v>
      </c>
    </row>
    <row r="29" spans="1:8" ht="15.75" customHeight="1" x14ac:dyDescent="0.25">
      <c r="B29" s="16" t="s">
        <v>94</v>
      </c>
      <c r="C29" s="54">
        <v>0.1193</v>
      </c>
    </row>
    <row r="30" spans="1:8" ht="15.75" customHeight="1" x14ac:dyDescent="0.25">
      <c r="B30" s="16" t="s">
        <v>95</v>
      </c>
      <c r="C30" s="54">
        <v>5.9299999999999999E-2</v>
      </c>
    </row>
    <row r="31" spans="1:8" ht="15.75" customHeight="1" x14ac:dyDescent="0.25">
      <c r="B31" s="16" t="s">
        <v>96</v>
      </c>
      <c r="C31" s="54">
        <v>0.21510000000000001</v>
      </c>
    </row>
    <row r="32" spans="1:8" ht="15.75" customHeight="1" x14ac:dyDescent="0.25">
      <c r="B32" s="16" t="s">
        <v>97</v>
      </c>
      <c r="C32" s="54">
        <v>9.6000000000000002E-2</v>
      </c>
    </row>
    <row r="33" spans="2:3" ht="15.75" customHeight="1" x14ac:dyDescent="0.25">
      <c r="B33" s="16" t="s">
        <v>98</v>
      </c>
      <c r="C33" s="54">
        <v>7.9299999999999995E-2</v>
      </c>
    </row>
    <row r="34" spans="2:3" ht="15.75" customHeight="1" x14ac:dyDescent="0.25">
      <c r="B34" s="16" t="s">
        <v>99</v>
      </c>
      <c r="C34" s="54">
        <v>0.27369999999776479</v>
      </c>
    </row>
    <row r="35" spans="2:3" ht="15.75" customHeight="1" x14ac:dyDescent="0.25">
      <c r="B35" s="24" t="s">
        <v>30</v>
      </c>
      <c r="C35" s="50">
        <f>SUM(C26:C34)</f>
        <v>0.9999999999977649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0.79866141999999996</v>
      </c>
      <c r="D2" s="55">
        <v>0.79866141999999996</v>
      </c>
      <c r="E2" s="55">
        <v>0.80344322000000001</v>
      </c>
      <c r="F2" s="55">
        <v>0.79364204000000005</v>
      </c>
      <c r="G2" s="55">
        <v>0.74542404000000007</v>
      </c>
    </row>
    <row r="3" spans="1:15" ht="15.75" customHeight="1" x14ac:dyDescent="0.25">
      <c r="B3" s="7" t="s">
        <v>103</v>
      </c>
      <c r="C3" s="55">
        <v>0.13207774999999999</v>
      </c>
      <c r="D3" s="55">
        <v>0.13207774999999999</v>
      </c>
      <c r="E3" s="55">
        <v>0.16749891</v>
      </c>
      <c r="F3" s="55">
        <v>0.12700668000000001</v>
      </c>
      <c r="G3" s="55">
        <v>0.17972651000000001</v>
      </c>
    </row>
    <row r="4" spans="1:15" ht="15.75" customHeight="1" x14ac:dyDescent="0.25">
      <c r="B4" s="7" t="s">
        <v>104</v>
      </c>
      <c r="C4" s="56">
        <v>6.6390251999999997E-2</v>
      </c>
      <c r="D4" s="56">
        <v>6.6390251999999997E-2</v>
      </c>
      <c r="E4" s="56">
        <v>2.9057860000000001E-2</v>
      </c>
      <c r="F4" s="56">
        <v>7.5866947000000004E-2</v>
      </c>
      <c r="G4" s="56">
        <v>7.2967967999999994E-2</v>
      </c>
    </row>
    <row r="5" spans="1:15" ht="15.75" customHeight="1" x14ac:dyDescent="0.25">
      <c r="B5" s="7" t="s">
        <v>105</v>
      </c>
      <c r="C5" s="56">
        <v>2.8705739999999999E-3</v>
      </c>
      <c r="D5" s="56">
        <v>2.8705739999999999E-3</v>
      </c>
      <c r="E5" s="56">
        <v>0</v>
      </c>
      <c r="F5" s="56">
        <v>3.4843080999999998E-3</v>
      </c>
      <c r="G5" s="56">
        <v>1.8814941000000001E-3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0.85744788999999999</v>
      </c>
      <c r="D8" s="55">
        <v>0.85744788999999999</v>
      </c>
      <c r="E8" s="55">
        <v>0.93246086000000006</v>
      </c>
      <c r="F8" s="55">
        <v>0.93754752999999991</v>
      </c>
      <c r="G8" s="55">
        <v>0.88608986000000001</v>
      </c>
    </row>
    <row r="9" spans="1:15" ht="15.75" customHeight="1" x14ac:dyDescent="0.25">
      <c r="B9" s="7" t="s">
        <v>108</v>
      </c>
      <c r="C9" s="55">
        <v>9.8265189999999988E-2</v>
      </c>
      <c r="D9" s="55">
        <v>9.8265189999999988E-2</v>
      </c>
      <c r="E9" s="55">
        <v>4.4017496000000003E-2</v>
      </c>
      <c r="F9" s="55">
        <v>4.2253842E-2</v>
      </c>
      <c r="G9" s="55">
        <v>9.7105665000000008E-2</v>
      </c>
    </row>
    <row r="10" spans="1:15" ht="15.75" customHeight="1" x14ac:dyDescent="0.25">
      <c r="B10" s="7" t="s">
        <v>109</v>
      </c>
      <c r="C10" s="56">
        <v>2.0957408E-2</v>
      </c>
      <c r="D10" s="56">
        <v>2.0957408E-2</v>
      </c>
      <c r="E10" s="56">
        <v>1.6555917999999999E-2</v>
      </c>
      <c r="F10" s="56">
        <v>1.7121951999999999E-2</v>
      </c>
      <c r="G10" s="56">
        <v>1.1792901E-2</v>
      </c>
    </row>
    <row r="11" spans="1:15" ht="15.75" customHeight="1" x14ac:dyDescent="0.25">
      <c r="B11" s="7" t="s">
        <v>110</v>
      </c>
      <c r="C11" s="56">
        <v>2.3329518E-2</v>
      </c>
      <c r="D11" s="56">
        <v>2.3329518E-2</v>
      </c>
      <c r="E11" s="56">
        <v>6.9657594000000003E-3</v>
      </c>
      <c r="F11" s="56">
        <v>3.0766433000000001E-3</v>
      </c>
      <c r="G11" s="56">
        <v>5.0115876999999986E-3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0.34035478875000003</v>
      </c>
      <c r="D14" s="57">
        <v>0.31335189346999998</v>
      </c>
      <c r="E14" s="57">
        <v>0.31335189346999998</v>
      </c>
      <c r="F14" s="57">
        <v>0.19796945741300001</v>
      </c>
      <c r="G14" s="57">
        <v>0.19796945741300001</v>
      </c>
      <c r="H14" s="58">
        <v>0.28499999999999998</v>
      </c>
      <c r="I14" s="58">
        <v>0.28499999999999998</v>
      </c>
      <c r="J14" s="58">
        <v>0.28499999999999998</v>
      </c>
      <c r="K14" s="58">
        <v>0.28499999999999998</v>
      </c>
      <c r="L14" s="58">
        <v>0.195116418721</v>
      </c>
      <c r="M14" s="58">
        <v>0.27895732307600002</v>
      </c>
      <c r="N14" s="58">
        <v>0.18527184801400001</v>
      </c>
      <c r="O14" s="58">
        <v>0.20010785830950001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0.18405815708388862</v>
      </c>
      <c r="D15" s="55">
        <f t="shared" si="0"/>
        <v>0.16945544454554171</v>
      </c>
      <c r="E15" s="55">
        <f t="shared" si="0"/>
        <v>0.16945544454554171</v>
      </c>
      <c r="F15" s="55">
        <f t="shared" si="0"/>
        <v>0.10705855975806114</v>
      </c>
      <c r="G15" s="55">
        <f t="shared" si="0"/>
        <v>0.10705855975806114</v>
      </c>
      <c r="H15" s="55">
        <f t="shared" si="0"/>
        <v>0.15412321642825202</v>
      </c>
      <c r="I15" s="55">
        <f t="shared" si="0"/>
        <v>0.15412321642825202</v>
      </c>
      <c r="J15" s="55">
        <f t="shared" si="0"/>
        <v>0.15412321642825202</v>
      </c>
      <c r="K15" s="55">
        <f t="shared" si="0"/>
        <v>0.15412321642825202</v>
      </c>
      <c r="L15" s="55">
        <f t="shared" si="0"/>
        <v>0.10551568432014782</v>
      </c>
      <c r="M15" s="55">
        <f t="shared" si="0"/>
        <v>0.15085543817083572</v>
      </c>
      <c r="N15" s="55">
        <f t="shared" si="0"/>
        <v>0.10019190571762787</v>
      </c>
      <c r="O15" s="55">
        <f t="shared" si="0"/>
        <v>0.10821497107097917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0.85080101010000009</v>
      </c>
      <c r="D2" s="56">
        <v>0.36791389000000002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0.11901531999999999</v>
      </c>
      <c r="D3" s="56">
        <v>0.13744598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3.0183677999999999E-2</v>
      </c>
      <c r="D4" s="56">
        <v>0.35666267000000001</v>
      </c>
      <c r="E4" s="56">
        <v>0.573175609111786</v>
      </c>
      <c r="F4" s="56">
        <v>0.30687814950942999</v>
      </c>
      <c r="G4" s="56">
        <v>0</v>
      </c>
    </row>
    <row r="5" spans="1:7" x14ac:dyDescent="0.25">
      <c r="B5" s="98" t="s">
        <v>122</v>
      </c>
      <c r="C5" s="55">
        <v>-8.1000001728170896E-9</v>
      </c>
      <c r="D5" s="55">
        <v>0.13797746</v>
      </c>
      <c r="E5" s="55">
        <v>0.42682439088821389</v>
      </c>
      <c r="F5" s="55">
        <v>0.69312185049057007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2022-02-01T03:23:34Z</dcterms:modified>
</cp:coreProperties>
</file>