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A354BFC-CC4F-448C-967B-C4AD6B7FCBE6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36" i="2"/>
  <c r="A4" i="2"/>
  <c r="A5" i="2" s="1"/>
  <c r="A20" i="2"/>
  <c r="A37" i="2"/>
  <c r="A6" i="2"/>
  <c r="A7" i="2" s="1"/>
  <c r="A8" i="2" s="1"/>
  <c r="A9" i="2" s="1"/>
  <c r="A10" i="2" s="1"/>
  <c r="A11" i="2" s="1"/>
  <c r="A12" i="2"/>
  <c r="A28" i="2"/>
  <c r="A13" i="2"/>
  <c r="A14" i="2"/>
  <c r="A40" i="2"/>
  <c r="D58" i="20"/>
  <c r="A21" i="2"/>
  <c r="A29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<sst xmlns="http://schemas.openxmlformats.org/spreadsheetml/2006/main" count="2092" uniqueCount="341">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</sst>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250580.55078125</v>
      </c>
    </row>
    <row r="8" spans="1:3" ht="15" customHeight="1" x14ac:dyDescent="0.25">
      <c r="B8" s="7" t="s">
        <v>8</v>
      </c>
      <c r="C8" s="46">
        <v>0.49700000000000011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0.447736206054688</v>
      </c>
    </row>
    <row r="11" spans="1:3" ht="15" customHeight="1" x14ac:dyDescent="0.25">
      <c r="B11" s="7" t="s">
        <v>11</v>
      </c>
      <c r="C11" s="46">
        <v>0.74400000000000011</v>
      </c>
    </row>
    <row r="12" spans="1:3" ht="15" customHeight="1" x14ac:dyDescent="0.25">
      <c r="B12" s="7" t="s">
        <v>12</v>
      </c>
      <c r="C12" s="46">
        <v>0.63100000000000001</v>
      </c>
    </row>
    <row r="13" spans="1:3" ht="15" customHeight="1" x14ac:dyDescent="0.25">
      <c r="B13" s="7" t="s">
        <v>13</v>
      </c>
      <c r="C13" s="46">
        <v>0.23899999999999999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0.1454</v>
      </c>
    </row>
    <row r="24" spans="1:3" ht="15" customHeight="1" x14ac:dyDescent="0.25">
      <c r="B24" s="12" t="s">
        <v>22</v>
      </c>
      <c r="C24" s="47">
        <v>0.49180000000000001</v>
      </c>
    </row>
    <row r="25" spans="1:3" ht="15" customHeight="1" x14ac:dyDescent="0.25">
      <c r="B25" s="12" t="s">
        <v>23</v>
      </c>
      <c r="C25" s="47">
        <v>0.28089999999999998</v>
      </c>
    </row>
    <row r="26" spans="1:3" ht="15" customHeight="1" x14ac:dyDescent="0.25">
      <c r="B26" s="12" t="s">
        <v>24</v>
      </c>
      <c r="C26" s="47">
        <v>8.1900000000000001E-2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0.39200000000000002</v>
      </c>
    </row>
    <row r="30" spans="1:3" ht="14.25" customHeight="1" x14ac:dyDescent="0.25">
      <c r="B30" s="22" t="s">
        <v>27</v>
      </c>
      <c r="C30" s="49">
        <v>2.8000000000000001E-2</v>
      </c>
    </row>
    <row r="31" spans="1:3" ht="14.25" customHeight="1" x14ac:dyDescent="0.25">
      <c r="B31" s="22" t="s">
        <v>28</v>
      </c>
      <c r="C31" s="49">
        <v>5.8000000000000003E-2</v>
      </c>
    </row>
    <row r="32" spans="1:3" ht="14.25" customHeight="1" x14ac:dyDescent="0.25">
      <c r="B32" s="22" t="s">
        <v>29</v>
      </c>
      <c r="C32" s="49">
        <v>0.52200000001490121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42.806919538739599</v>
      </c>
    </row>
    <row r="38" spans="1:5" ht="15" customHeight="1" x14ac:dyDescent="0.25">
      <c r="B38" s="28" t="s">
        <v>34</v>
      </c>
      <c r="C38" s="117">
        <v>68.076962444868101</v>
      </c>
      <c r="D38" s="9"/>
      <c r="E38" s="10"/>
    </row>
    <row r="39" spans="1:5" ht="15" customHeight="1" x14ac:dyDescent="0.25">
      <c r="B39" s="28" t="s">
        <v>35</v>
      </c>
      <c r="C39" s="117">
        <v>86.403493498622794</v>
      </c>
      <c r="D39" s="9"/>
      <c r="E39" s="9"/>
    </row>
    <row r="40" spans="1:5" ht="15" customHeight="1" x14ac:dyDescent="0.25">
      <c r="B40" s="28" t="s">
        <v>36</v>
      </c>
      <c r="C40" s="117">
        <v>544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27.900858410000001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1.9141999999999999E-2</v>
      </c>
      <c r="D45" s="9"/>
    </row>
    <row r="46" spans="1:5" ht="15.75" customHeight="1" x14ac:dyDescent="0.25">
      <c r="B46" s="28" t="s">
        <v>41</v>
      </c>
      <c r="C46" s="47">
        <v>9.9993800000000008E-2</v>
      </c>
      <c r="D46" s="9"/>
    </row>
    <row r="47" spans="1:5" ht="15.75" customHeight="1" x14ac:dyDescent="0.25">
      <c r="B47" s="28" t="s">
        <v>42</v>
      </c>
      <c r="C47" s="47">
        <v>0.19766049999999999</v>
      </c>
      <c r="D47" s="9"/>
      <c r="E47" s="10"/>
    </row>
    <row r="48" spans="1:5" ht="15" customHeight="1" x14ac:dyDescent="0.25">
      <c r="B48" s="28" t="s">
        <v>43</v>
      </c>
      <c r="C48" s="48">
        <v>0.68320369999999997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0.4519504239805931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14.607059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0.18401515539529401</v>
      </c>
      <c r="C2" s="115">
        <v>0.95</v>
      </c>
      <c r="D2" s="116">
        <v>38.228563212348718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39.436317937111831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103.97040719198429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0.32878945946683652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12.568617380907741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12.568617380907741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12.568617380907741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12.568617380907741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12.568617380907741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12.568617380907741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0.27538318080309132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0.1669523</v>
      </c>
      <c r="C18" s="115">
        <v>0.95</v>
      </c>
      <c r="D18" s="116">
        <v>2.4903242449752758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0.1669523</v>
      </c>
      <c r="C19" s="115">
        <v>0.95</v>
      </c>
      <c r="D19" s="116">
        <v>2.4903242449752758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0.90870649999999997</v>
      </c>
      <c r="C21" s="115">
        <v>0.95</v>
      </c>
      <c r="D21" s="116">
        <v>3.0954058413748049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21.456851937503181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4.0021113729210773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0.68000333895065002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0.51401543617248502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18.113923100883021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0.17358129999999999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0.23100000000000001</v>
      </c>
      <c r="C29" s="115">
        <v>0.95</v>
      </c>
      <c r="D29" s="116">
        <v>68.455567700421739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0.4685375268623197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0.54566520211153513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0.52886623380000009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0.63420699360469701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2.1171114108910899E-2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3.150883261827913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0.42754320187174299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4.9420490600000005E-2</v>
      </c>
      <c r="C3" s="18">
        <f>frac_mam_1_5months * 2.6</f>
        <v>4.9420490600000005E-2</v>
      </c>
      <c r="D3" s="18">
        <f>frac_mam_6_11months * 2.6</f>
        <v>6.9301133200000004E-2</v>
      </c>
      <c r="E3" s="18">
        <f>frac_mam_12_23months * 2.6</f>
        <v>3.2179625400000002E-2</v>
      </c>
      <c r="F3" s="18">
        <f>frac_mam_24_59months * 2.6</f>
        <v>2.68214414E-2</v>
      </c>
    </row>
    <row r="4" spans="1:6" ht="15.75" customHeight="1" x14ac:dyDescent="0.25">
      <c r="A4" s="4" t="s">
        <v>205</v>
      </c>
      <c r="B4" s="18">
        <f>frac_sam_1month * 2.6</f>
        <v>5.2568723999999997E-2</v>
      </c>
      <c r="C4" s="18">
        <f>frac_sam_1_5months * 2.6</f>
        <v>5.2568723999999997E-2</v>
      </c>
      <c r="D4" s="18">
        <f>frac_sam_6_11months * 2.6</f>
        <v>2.2472065199999999E-2</v>
      </c>
      <c r="E4" s="18">
        <f>frac_sam_12_23months * 2.6</f>
        <v>2.6649201800000001E-2</v>
      </c>
      <c r="F4" s="18">
        <f>frac_sam_24_59months * 2.6</f>
        <v>1.4525793100000002E-2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0.49700000000000011</v>
      </c>
      <c r="E2" s="65">
        <f>food_insecure</f>
        <v>0.49700000000000011</v>
      </c>
      <c r="F2" s="65">
        <f>food_insecure</f>
        <v>0.49700000000000011</v>
      </c>
      <c r="G2" s="65">
        <f>food_insecure</f>
        <v>0.49700000000000011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0.49700000000000011</v>
      </c>
      <c r="F5" s="65">
        <f>food_insecure</f>
        <v>0.49700000000000011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0.49700000000000011</v>
      </c>
      <c r="F8" s="65">
        <f>food_insecure</f>
        <v>0.49700000000000011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0.49700000000000011</v>
      </c>
      <c r="F9" s="65">
        <f>food_insecure</f>
        <v>0.49700000000000011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0.63100000000000001</v>
      </c>
      <c r="E10" s="65">
        <f>IF(ISBLANK(comm_deliv), frac_children_health_facility,1)</f>
        <v>0.63100000000000001</v>
      </c>
      <c r="F10" s="65">
        <f>IF(ISBLANK(comm_deliv), frac_children_health_facility,1)</f>
        <v>0.63100000000000001</v>
      </c>
      <c r="G10" s="65">
        <f>IF(ISBLANK(comm_deliv), frac_children_health_facility,1)</f>
        <v>0.63100000000000001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0.49700000000000011</v>
      </c>
      <c r="I15" s="65">
        <f>food_insecure</f>
        <v>0.49700000000000011</v>
      </c>
      <c r="J15" s="65">
        <f>food_insecure</f>
        <v>0.49700000000000011</v>
      </c>
      <c r="K15" s="65">
        <f>food_insecure</f>
        <v>0.49700000000000011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0.74400000000000011</v>
      </c>
      <c r="I18" s="65">
        <f>frac_PW_health_facility</f>
        <v>0.74400000000000011</v>
      </c>
      <c r="J18" s="65">
        <f>frac_PW_health_facility</f>
        <v>0.74400000000000011</v>
      </c>
      <c r="K18" s="65">
        <f>frac_PW_health_facility</f>
        <v>0.74400000000000011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0.23899999999999999</v>
      </c>
      <c r="M24" s="65">
        <f>famplan_unmet_need</f>
        <v>0.23899999999999999</v>
      </c>
      <c r="N24" s="65">
        <f>famplan_unmet_need</f>
        <v>0.23899999999999999</v>
      </c>
      <c r="O24" s="65">
        <f>famplan_unmet_need</f>
        <v>0.23899999999999999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0.32824903120727511</v>
      </c>
      <c r="M25" s="65">
        <f>(1-food_insecure)*(0.49)+food_insecure*(0.7)</f>
        <v>0.59436999999999995</v>
      </c>
      <c r="N25" s="65">
        <f>(1-food_insecure)*(0.49)+food_insecure*(0.7)</f>
        <v>0.59436999999999995</v>
      </c>
      <c r="O25" s="65">
        <f>(1-food_insecure)*(0.49)+food_insecure*(0.7)</f>
        <v>0.59436999999999995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0.14067815623168933</v>
      </c>
      <c r="M26" s="65">
        <f>(1-food_insecure)*(0.21)+food_insecure*(0.3)</f>
        <v>0.25473000000000001</v>
      </c>
      <c r="N26" s="65">
        <f>(1-food_insecure)*(0.21)+food_insecure*(0.3)</f>
        <v>0.25473000000000001</v>
      </c>
      <c r="O26" s="65">
        <f>(1-food_insecure)*(0.21)+food_insecure*(0.3)</f>
        <v>0.25473000000000001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8.3336606506347555E-2</v>
      </c>
      <c r="M27" s="65">
        <f>(1-food_insecure)*(0.3)</f>
        <v>0.15089999999999995</v>
      </c>
      <c r="N27" s="65">
        <f>(1-food_insecure)*(0.3)</f>
        <v>0.15089999999999995</v>
      </c>
      <c r="O27" s="65">
        <f>(1-food_insecure)*(0.3)</f>
        <v>0.15089999999999995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0.447736206054688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61046.159999999989</v>
      </c>
      <c r="C2" s="53">
        <v>120000</v>
      </c>
      <c r="D2" s="53">
        <v>234000</v>
      </c>
      <c r="E2" s="53">
        <v>183000</v>
      </c>
      <c r="F2" s="53">
        <v>100000</v>
      </c>
      <c r="G2" s="14">
        <f t="shared" ref="G2:G11" si="0">C2+D2+E2+F2</f>
        <v>637000</v>
      </c>
      <c r="H2" s="14">
        <f t="shared" ref="H2:H11" si="1">(B2 + stillbirth*B2/(1000-stillbirth))/(1-abortion)</f>
        <v>65826.295690301064</v>
      </c>
      <c r="I2" s="14">
        <f t="shared" ref="I2:I11" si="2">G2-H2</f>
        <v>571173.70430969889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60822.64499999999</v>
      </c>
      <c r="C3" s="53">
        <v>120000</v>
      </c>
      <c r="D3" s="53">
        <v>234000</v>
      </c>
      <c r="E3" s="53">
        <v>186000</v>
      </c>
      <c r="F3" s="53">
        <v>104000</v>
      </c>
      <c r="G3" s="14">
        <f t="shared" si="0"/>
        <v>644000</v>
      </c>
      <c r="H3" s="14">
        <f t="shared" si="1"/>
        <v>65585.278655303002</v>
      </c>
      <c r="I3" s="14">
        <f t="shared" si="2"/>
        <v>578414.72134469706</v>
      </c>
    </row>
    <row r="4" spans="1:9" ht="15.75" customHeight="1" x14ac:dyDescent="0.25">
      <c r="A4" s="7">
        <f t="shared" si="3"/>
        <v>2023</v>
      </c>
      <c r="B4" s="52">
        <v>60550.214999999989</v>
      </c>
      <c r="C4" s="53">
        <v>120000</v>
      </c>
      <c r="D4" s="53">
        <v>234000</v>
      </c>
      <c r="E4" s="53">
        <v>190000</v>
      </c>
      <c r="F4" s="53">
        <v>111000</v>
      </c>
      <c r="G4" s="14">
        <f t="shared" si="0"/>
        <v>655000</v>
      </c>
      <c r="H4" s="14">
        <f t="shared" si="1"/>
        <v>65291.516398431995</v>
      </c>
      <c r="I4" s="14">
        <f t="shared" si="2"/>
        <v>589708.48360156803</v>
      </c>
    </row>
    <row r="5" spans="1:9" ht="15.75" customHeight="1" x14ac:dyDescent="0.25">
      <c r="A5" s="7">
        <f t="shared" si="3"/>
        <v>2024</v>
      </c>
      <c r="B5" s="52">
        <v>60279.55</v>
      </c>
      <c r="C5" s="53">
        <v>121000</v>
      </c>
      <c r="D5" s="53">
        <v>234000</v>
      </c>
      <c r="E5" s="53">
        <v>193000</v>
      </c>
      <c r="F5" s="53">
        <v>117000</v>
      </c>
      <c r="G5" s="14">
        <f t="shared" si="0"/>
        <v>665000</v>
      </c>
      <c r="H5" s="14">
        <f t="shared" si="1"/>
        <v>64999.65734746115</v>
      </c>
      <c r="I5" s="14">
        <f t="shared" si="2"/>
        <v>600000.34265253879</v>
      </c>
    </row>
    <row r="6" spans="1:9" ht="15.75" customHeight="1" x14ac:dyDescent="0.25">
      <c r="A6" s="7">
        <f t="shared" si="3"/>
        <v>2025</v>
      </c>
      <c r="B6" s="52">
        <v>59960.79</v>
      </c>
      <c r="C6" s="53">
        <v>122000</v>
      </c>
      <c r="D6" s="53">
        <v>234000</v>
      </c>
      <c r="E6" s="53">
        <v>196000</v>
      </c>
      <c r="F6" s="53">
        <v>123000</v>
      </c>
      <c r="G6" s="14">
        <f t="shared" si="0"/>
        <v>675000</v>
      </c>
      <c r="H6" s="14">
        <f t="shared" si="1"/>
        <v>64655.937283590785</v>
      </c>
      <c r="I6" s="14">
        <f t="shared" si="2"/>
        <v>610344.06271640921</v>
      </c>
    </row>
    <row r="7" spans="1:9" ht="15.75" customHeight="1" x14ac:dyDescent="0.25">
      <c r="A7" s="7">
        <f t="shared" si="3"/>
        <v>2026</v>
      </c>
      <c r="B7" s="52">
        <v>59839.581000000013</v>
      </c>
      <c r="C7" s="53">
        <v>124000</v>
      </c>
      <c r="D7" s="53">
        <v>234000</v>
      </c>
      <c r="E7" s="53">
        <v>199000</v>
      </c>
      <c r="F7" s="53">
        <v>129000</v>
      </c>
      <c r="G7" s="14">
        <f t="shared" si="0"/>
        <v>686000</v>
      </c>
      <c r="H7" s="14">
        <f t="shared" si="1"/>
        <v>64525.237179369244</v>
      </c>
      <c r="I7" s="14">
        <f t="shared" si="2"/>
        <v>621474.7628206308</v>
      </c>
    </row>
    <row r="8" spans="1:9" ht="15.75" customHeight="1" x14ac:dyDescent="0.25">
      <c r="A8" s="7">
        <f t="shared" si="3"/>
        <v>2027</v>
      </c>
      <c r="B8" s="52">
        <v>59675.509800000007</v>
      </c>
      <c r="C8" s="53">
        <v>127000</v>
      </c>
      <c r="D8" s="53">
        <v>233000</v>
      </c>
      <c r="E8" s="53">
        <v>202000</v>
      </c>
      <c r="F8" s="53">
        <v>135000</v>
      </c>
      <c r="G8" s="14">
        <f t="shared" si="0"/>
        <v>697000</v>
      </c>
      <c r="H8" s="14">
        <f t="shared" si="1"/>
        <v>64348.318609463073</v>
      </c>
      <c r="I8" s="14">
        <f t="shared" si="2"/>
        <v>632651.68139053695</v>
      </c>
    </row>
    <row r="9" spans="1:9" ht="15.75" customHeight="1" x14ac:dyDescent="0.25">
      <c r="A9" s="7">
        <f t="shared" si="3"/>
        <v>2028</v>
      </c>
      <c r="B9" s="52">
        <v>59492.891400000008</v>
      </c>
      <c r="C9" s="53">
        <v>130000</v>
      </c>
      <c r="D9" s="53">
        <v>232000</v>
      </c>
      <c r="E9" s="53">
        <v>204000</v>
      </c>
      <c r="F9" s="53">
        <v>140000</v>
      </c>
      <c r="G9" s="14">
        <f t="shared" si="0"/>
        <v>706000</v>
      </c>
      <c r="H9" s="14">
        <f t="shared" si="1"/>
        <v>64151.400526542064</v>
      </c>
      <c r="I9" s="14">
        <f t="shared" si="2"/>
        <v>641848.5994734579</v>
      </c>
    </row>
    <row r="10" spans="1:9" ht="15.75" customHeight="1" x14ac:dyDescent="0.25">
      <c r="A10" s="7">
        <f t="shared" si="3"/>
        <v>2029</v>
      </c>
      <c r="B10" s="52">
        <v>59314.716000000008</v>
      </c>
      <c r="C10" s="53">
        <v>133000</v>
      </c>
      <c r="D10" s="53">
        <v>232000</v>
      </c>
      <c r="E10" s="53">
        <v>208000</v>
      </c>
      <c r="F10" s="53">
        <v>146000</v>
      </c>
      <c r="G10" s="14">
        <f t="shared" si="0"/>
        <v>719000</v>
      </c>
      <c r="H10" s="14">
        <f t="shared" si="1"/>
        <v>63959.273346632006</v>
      </c>
      <c r="I10" s="14">
        <f t="shared" si="2"/>
        <v>655040.72665336798</v>
      </c>
    </row>
    <row r="11" spans="1:9" ht="15.75" customHeight="1" x14ac:dyDescent="0.25">
      <c r="A11" s="7">
        <f t="shared" si="3"/>
        <v>2030</v>
      </c>
      <c r="B11" s="52">
        <v>59094.671999999999</v>
      </c>
      <c r="C11" s="53">
        <v>135000</v>
      </c>
      <c r="D11" s="53">
        <v>233000</v>
      </c>
      <c r="E11" s="53">
        <v>209000</v>
      </c>
      <c r="F11" s="53">
        <v>151000</v>
      </c>
      <c r="G11" s="14">
        <f t="shared" si="0"/>
        <v>728000</v>
      </c>
      <c r="H11" s="14">
        <f t="shared" si="1"/>
        <v>63721.999103520291</v>
      </c>
      <c r="I11" s="14">
        <f t="shared" si="2"/>
        <v>664278.0008964797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7.1304720508941844E-3</v>
      </c>
    </row>
    <row r="4" spans="1:8" ht="15.75" customHeight="1" x14ac:dyDescent="0.25">
      <c r="B4" s="16" t="s">
        <v>69</v>
      </c>
      <c r="C4" s="54">
        <v>0.1433081410459135</v>
      </c>
    </row>
    <row r="5" spans="1:8" ht="15.75" customHeight="1" x14ac:dyDescent="0.25">
      <c r="B5" s="16" t="s">
        <v>70</v>
      </c>
      <c r="C5" s="54">
        <v>6.6436422080704285E-2</v>
      </c>
    </row>
    <row r="6" spans="1:8" ht="15.75" customHeight="1" x14ac:dyDescent="0.25">
      <c r="B6" s="16" t="s">
        <v>71</v>
      </c>
      <c r="C6" s="54">
        <v>0.27730277788717428</v>
      </c>
    </row>
    <row r="7" spans="1:8" ht="15.75" customHeight="1" x14ac:dyDescent="0.25">
      <c r="B7" s="16" t="s">
        <v>72</v>
      </c>
      <c r="C7" s="54">
        <v>0.3525175991802259</v>
      </c>
    </row>
    <row r="8" spans="1:8" ht="15.75" customHeight="1" x14ac:dyDescent="0.25">
      <c r="B8" s="16" t="s">
        <v>73</v>
      </c>
      <c r="C8" s="54">
        <v>1.702472915188815E-2</v>
      </c>
    </row>
    <row r="9" spans="1:8" ht="15.75" customHeight="1" x14ac:dyDescent="0.25">
      <c r="B9" s="16" t="s">
        <v>74</v>
      </c>
      <c r="C9" s="54">
        <v>6.9545097665099878E-2</v>
      </c>
    </row>
    <row r="10" spans="1:8" ht="15.75" customHeight="1" x14ac:dyDescent="0.25">
      <c r="B10" s="16" t="s">
        <v>75</v>
      </c>
      <c r="C10" s="54">
        <v>6.6734760938099769E-2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0.16191501270956851</v>
      </c>
      <c r="D14" s="54">
        <v>0.16191501270956851</v>
      </c>
      <c r="E14" s="54">
        <v>0.16191501270956851</v>
      </c>
      <c r="F14" s="54">
        <v>0.16191501270956851</v>
      </c>
    </row>
    <row r="15" spans="1:8" ht="15.75" customHeight="1" x14ac:dyDescent="0.25">
      <c r="B15" s="16" t="s">
        <v>82</v>
      </c>
      <c r="C15" s="54">
        <v>0.1842066632396834</v>
      </c>
      <c r="D15" s="54">
        <v>0.1842066632396834</v>
      </c>
      <c r="E15" s="54">
        <v>0.1842066632396834</v>
      </c>
      <c r="F15" s="54">
        <v>0.1842066632396834</v>
      </c>
    </row>
    <row r="16" spans="1:8" ht="15.75" customHeight="1" x14ac:dyDescent="0.25">
      <c r="B16" s="16" t="s">
        <v>83</v>
      </c>
      <c r="C16" s="54">
        <v>1.622548566032421E-2</v>
      </c>
      <c r="D16" s="54">
        <v>1.622548566032421E-2</v>
      </c>
      <c r="E16" s="54">
        <v>1.622548566032421E-2</v>
      </c>
      <c r="F16" s="54">
        <v>1.622548566032421E-2</v>
      </c>
    </row>
    <row r="17" spans="1:8" ht="15.75" customHeight="1" x14ac:dyDescent="0.25">
      <c r="B17" s="16" t="s">
        <v>84</v>
      </c>
      <c r="C17" s="54">
        <v>9.9383095525934009E-3</v>
      </c>
      <c r="D17" s="54">
        <v>9.9383095525934009E-3</v>
      </c>
      <c r="E17" s="54">
        <v>9.9383095525934009E-3</v>
      </c>
      <c r="F17" s="54">
        <v>9.9383095525934009E-3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2.1421625871163349E-2</v>
      </c>
      <c r="D19" s="54">
        <v>2.1421625871163349E-2</v>
      </c>
      <c r="E19" s="54">
        <v>2.1421625871163349E-2</v>
      </c>
      <c r="F19" s="54">
        <v>2.1421625871163349E-2</v>
      </c>
    </row>
    <row r="20" spans="1:8" ht="15.75" customHeight="1" x14ac:dyDescent="0.25">
      <c r="B20" s="16" t="s">
        <v>87</v>
      </c>
      <c r="C20" s="54">
        <v>0.1555667341462956</v>
      </c>
      <c r="D20" s="54">
        <v>0.1555667341462956</v>
      </c>
      <c r="E20" s="54">
        <v>0.1555667341462956</v>
      </c>
      <c r="F20" s="54">
        <v>0.1555667341462956</v>
      </c>
    </row>
    <row r="21" spans="1:8" ht="15.75" customHeight="1" x14ac:dyDescent="0.25">
      <c r="B21" s="16" t="s">
        <v>88</v>
      </c>
      <c r="C21" s="54">
        <v>9.313462986880186E-2</v>
      </c>
      <c r="D21" s="54">
        <v>9.313462986880186E-2</v>
      </c>
      <c r="E21" s="54">
        <v>9.313462986880186E-2</v>
      </c>
      <c r="F21" s="54">
        <v>9.313462986880186E-2</v>
      </c>
    </row>
    <row r="22" spans="1:8" ht="15.75" customHeight="1" x14ac:dyDescent="0.25">
      <c r="B22" s="16" t="s">
        <v>89</v>
      </c>
      <c r="C22" s="54">
        <v>0.35759153895156959</v>
      </c>
      <c r="D22" s="54">
        <v>0.35759153895156959</v>
      </c>
      <c r="E22" s="54">
        <v>0.35759153895156959</v>
      </c>
      <c r="F22" s="54">
        <v>0.35759153895156959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7.85E-2</v>
      </c>
    </row>
    <row r="27" spans="1:8" ht="15.75" customHeight="1" x14ac:dyDescent="0.25">
      <c r="B27" s="16" t="s">
        <v>92</v>
      </c>
      <c r="C27" s="54">
        <v>7.9000000000000008E-3</v>
      </c>
    </row>
    <row r="28" spans="1:8" ht="15.75" customHeight="1" x14ac:dyDescent="0.25">
      <c r="B28" s="16" t="s">
        <v>93</v>
      </c>
      <c r="C28" s="54">
        <v>0.1394</v>
      </c>
    </row>
    <row r="29" spans="1:8" ht="15.75" customHeight="1" x14ac:dyDescent="0.25">
      <c r="B29" s="16" t="s">
        <v>94</v>
      </c>
      <c r="C29" s="54">
        <v>0.1515</v>
      </c>
    </row>
    <row r="30" spans="1:8" ht="15.75" customHeight="1" x14ac:dyDescent="0.25">
      <c r="B30" s="16" t="s">
        <v>95</v>
      </c>
      <c r="C30" s="54">
        <v>9.5600000000000004E-2</v>
      </c>
    </row>
    <row r="31" spans="1:8" ht="15.75" customHeight="1" x14ac:dyDescent="0.25">
      <c r="B31" s="16" t="s">
        <v>96</v>
      </c>
      <c r="C31" s="54">
        <v>9.8100000000000007E-2</v>
      </c>
    </row>
    <row r="32" spans="1:8" ht="15.75" customHeight="1" x14ac:dyDescent="0.25">
      <c r="B32" s="16" t="s">
        <v>97</v>
      </c>
      <c r="C32" s="54">
        <v>1.6500000000000001E-2</v>
      </c>
    </row>
    <row r="33" spans="2:3" ht="15.75" customHeight="1" x14ac:dyDescent="0.25">
      <c r="B33" s="16" t="s">
        <v>98</v>
      </c>
      <c r="C33" s="54">
        <v>7.5600000000000001E-2</v>
      </c>
    </row>
    <row r="34" spans="2:3" ht="15.75" customHeight="1" x14ac:dyDescent="0.25">
      <c r="B34" s="16" t="s">
        <v>99</v>
      </c>
      <c r="C34" s="54">
        <v>0.33689999999999998</v>
      </c>
    </row>
    <row r="35" spans="2:3" ht="15.75" customHeight="1" x14ac:dyDescent="0.25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0.50954276999999992</v>
      </c>
      <c r="D2" s="55">
        <v>0.50954276999999992</v>
      </c>
      <c r="E2" s="55">
        <v>0.48586231000000002</v>
      </c>
      <c r="F2" s="55">
        <v>0.21504412000000001</v>
      </c>
      <c r="G2" s="55">
        <v>0.30243954000000001</v>
      </c>
    </row>
    <row r="3" spans="1:15" ht="15.75" customHeight="1" x14ac:dyDescent="0.25">
      <c r="B3" s="7" t="s">
        <v>103</v>
      </c>
      <c r="C3" s="55">
        <v>0.29368326</v>
      </c>
      <c r="D3" s="55">
        <v>0.29368326</v>
      </c>
      <c r="E3" s="55">
        <v>0.28018580999999998</v>
      </c>
      <c r="F3" s="55">
        <v>0.33804718</v>
      </c>
      <c r="G3" s="55">
        <v>0.35117980999999998</v>
      </c>
    </row>
    <row r="4" spans="1:15" ht="15.75" customHeight="1" x14ac:dyDescent="0.25">
      <c r="B4" s="7" t="s">
        <v>104</v>
      </c>
      <c r="C4" s="56">
        <v>0.13775412000000001</v>
      </c>
      <c r="D4" s="56">
        <v>0.13775412000000001</v>
      </c>
      <c r="E4" s="56">
        <v>0.12470172</v>
      </c>
      <c r="F4" s="56">
        <v>0.28340530000000003</v>
      </c>
      <c r="G4" s="56">
        <v>0.24160334</v>
      </c>
    </row>
    <row r="5" spans="1:15" ht="15.75" customHeight="1" x14ac:dyDescent="0.25">
      <c r="B5" s="7" t="s">
        <v>105</v>
      </c>
      <c r="C5" s="56">
        <v>5.9019836999999999E-2</v>
      </c>
      <c r="D5" s="56">
        <v>5.9019836999999999E-2</v>
      </c>
      <c r="E5" s="56">
        <v>0.10925014</v>
      </c>
      <c r="F5" s="56">
        <v>0.16350342000000001</v>
      </c>
      <c r="G5" s="56">
        <v>0.1047773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0.89970085</v>
      </c>
      <c r="D8" s="55">
        <v>0.89970085</v>
      </c>
      <c r="E8" s="55">
        <v>0.86402671999999991</v>
      </c>
      <c r="F8" s="55">
        <v>0.86814773999999995</v>
      </c>
      <c r="G8" s="55">
        <v>0.90995002999999997</v>
      </c>
    </row>
    <row r="9" spans="1:15" ht="15.75" customHeight="1" x14ac:dyDescent="0.25">
      <c r="B9" s="7" t="s">
        <v>108</v>
      </c>
      <c r="C9" s="55">
        <v>6.1072477999999999E-2</v>
      </c>
      <c r="D9" s="55">
        <v>6.1072477999999999E-2</v>
      </c>
      <c r="E9" s="55">
        <v>0.1006759</v>
      </c>
      <c r="F9" s="55">
        <v>0.10922583</v>
      </c>
      <c r="G9" s="55">
        <v>7.4147215000000002E-2</v>
      </c>
    </row>
    <row r="10" spans="1:15" ht="15.75" customHeight="1" x14ac:dyDescent="0.25">
      <c r="B10" s="7" t="s">
        <v>109</v>
      </c>
      <c r="C10" s="56">
        <v>1.9007881000000001E-2</v>
      </c>
      <c r="D10" s="56">
        <v>1.9007881000000001E-2</v>
      </c>
      <c r="E10" s="56">
        <v>2.6654282000000001E-2</v>
      </c>
      <c r="F10" s="56">
        <v>1.2376778999999999E-2</v>
      </c>
      <c r="G10" s="56">
        <v>1.0315939E-2</v>
      </c>
    </row>
    <row r="11" spans="1:15" ht="15.75" customHeight="1" x14ac:dyDescent="0.25">
      <c r="B11" s="7" t="s">
        <v>110</v>
      </c>
      <c r="C11" s="56">
        <v>2.0218739999999999E-2</v>
      </c>
      <c r="D11" s="56">
        <v>2.0218739999999999E-2</v>
      </c>
      <c r="E11" s="56">
        <v>8.6431019999999997E-3</v>
      </c>
      <c r="F11" s="56">
        <v>1.0249693000000001E-2</v>
      </c>
      <c r="G11" s="56">
        <v>5.5868435000000008E-3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0.54817841550000002</v>
      </c>
      <c r="D14" s="57">
        <v>0.53192778054099998</v>
      </c>
      <c r="E14" s="57">
        <v>0.53192778054099998</v>
      </c>
      <c r="F14" s="57">
        <v>0.51498086482299998</v>
      </c>
      <c r="G14" s="57">
        <v>0.51498086482299998</v>
      </c>
      <c r="H14" s="58">
        <v>0.61299999999999999</v>
      </c>
      <c r="I14" s="58">
        <v>0.31338827838827837</v>
      </c>
      <c r="J14" s="58">
        <v>0.37710622710622721</v>
      </c>
      <c r="K14" s="58">
        <v>0.37190476190476202</v>
      </c>
      <c r="L14" s="58">
        <v>0.24137671558400001</v>
      </c>
      <c r="M14" s="58">
        <v>0.191743320178</v>
      </c>
      <c r="N14" s="58">
        <v>0.2286784670035</v>
      </c>
      <c r="O14" s="58">
        <v>0.24380363512799999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0.24774946730223474</v>
      </c>
      <c r="D15" s="55">
        <f t="shared" si="0"/>
        <v>0.24040498594256082</v>
      </c>
      <c r="E15" s="55">
        <f t="shared" si="0"/>
        <v>0.24040498594256082</v>
      </c>
      <c r="F15" s="55">
        <f t="shared" si="0"/>
        <v>0.23274582019864734</v>
      </c>
      <c r="G15" s="55">
        <f t="shared" si="0"/>
        <v>0.23274582019864734</v>
      </c>
      <c r="H15" s="55">
        <f t="shared" si="0"/>
        <v>0.27704560990010357</v>
      </c>
      <c r="I15" s="55">
        <f t="shared" si="0"/>
        <v>0.14163596528813055</v>
      </c>
      <c r="J15" s="55">
        <f t="shared" si="0"/>
        <v>0.17043331922638122</v>
      </c>
      <c r="K15" s="55">
        <f t="shared" si="0"/>
        <v>0.16808251482325873</v>
      </c>
      <c r="L15" s="55">
        <f t="shared" si="0"/>
        <v>0.10909030894723183</v>
      </c>
      <c r="M15" s="55">
        <f t="shared" si="0"/>
        <v>8.665847484989371E-2</v>
      </c>
      <c r="N15" s="55">
        <f t="shared" si="0"/>
        <v>0.10335133011746389</v>
      </c>
      <c r="O15" s="55">
        <f t="shared" si="0"/>
        <v>0.11018715626410942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0.82486890000000002</v>
      </c>
      <c r="D2" s="56">
        <v>0.54791509999999999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3.1576939999999998E-2</v>
      </c>
      <c r="D3" s="56">
        <v>5.6371119999999997E-2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0.1075892</v>
      </c>
      <c r="D4" s="56">
        <v>0.28015960000000001</v>
      </c>
      <c r="E4" s="56">
        <v>0.85866099596023604</v>
      </c>
      <c r="F4" s="56">
        <v>0.53487962484359697</v>
      </c>
      <c r="G4" s="56">
        <v>0</v>
      </c>
    </row>
    <row r="5" spans="1:7" x14ac:dyDescent="0.25">
      <c r="B5" s="98" t="s">
        <v>122</v>
      </c>
      <c r="C5" s="55">
        <v>3.59649599999999E-2</v>
      </c>
      <c r="D5" s="55">
        <v>0.11555418000000001</v>
      </c>
      <c r="E5" s="55">
        <v>0.14133900403976399</v>
      </c>
      <c r="F5" s="55">
        <v>0.46512037515640298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2022-02-01T03:24:27Z</dcterms:modified>
</cp:coreProperties>
</file>