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0CA95CA-F70C-407E-8C1C-CAF0AF85D35C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5" i="2"/>
  <c r="A34" i="2"/>
  <c r="A33" i="2"/>
  <c r="A32" i="2"/>
  <c r="A27" i="2"/>
  <c r="A26" i="2"/>
  <c r="A25" i="2"/>
  <c r="A24" i="2"/>
  <c r="A19" i="2"/>
  <c r="A18" i="2"/>
  <c r="A17" i="2"/>
  <c r="A16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D58" i="20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<sst xmlns="http://schemas.openxmlformats.org/spreadsheetml/2006/main" count="2092" uniqueCount="341">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</sst>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37035.955810546897</v>
      </c>
    </row>
    <row r="8" spans="1:3" ht="15" customHeight="1" x14ac:dyDescent="0.25">
      <c r="B8" s="7" t="s">
        <v>8</v>
      </c>
      <c r="C8" s="46">
        <v>0.23599999999999999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0.89240097045898392</v>
      </c>
    </row>
    <row r="11" spans="1:3" ht="15" customHeight="1" x14ac:dyDescent="0.25">
      <c r="B11" s="7" t="s">
        <v>11</v>
      </c>
      <c r="C11" s="46">
        <v>0.86599999999999999</v>
      </c>
    </row>
    <row r="12" spans="1:3" ht="15" customHeight="1" x14ac:dyDescent="0.25">
      <c r="B12" s="7" t="s">
        <v>12</v>
      </c>
      <c r="C12" s="46">
        <v>0.89400000000000002</v>
      </c>
    </row>
    <row r="13" spans="1:3" ht="15" customHeight="1" x14ac:dyDescent="0.25">
      <c r="B13" s="7" t="s">
        <v>13</v>
      </c>
      <c r="C13" s="46">
        <v>0.65900000000000003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3.6700000000000003E-2</v>
      </c>
    </row>
    <row r="24" spans="1:3" ht="15" customHeight="1" x14ac:dyDescent="0.25">
      <c r="B24" s="12" t="s">
        <v>22</v>
      </c>
      <c r="C24" s="47">
        <v>0.53120000000000001</v>
      </c>
    </row>
    <row r="25" spans="1:3" ht="15" customHeight="1" x14ac:dyDescent="0.25">
      <c r="B25" s="12" t="s">
        <v>23</v>
      </c>
      <c r="C25" s="47">
        <v>0.40350000000000003</v>
      </c>
    </row>
    <row r="26" spans="1:3" ht="15" customHeight="1" x14ac:dyDescent="0.25">
      <c r="B26" s="12" t="s">
        <v>24</v>
      </c>
      <c r="C26" s="47">
        <v>2.86E-2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0.29199999999999998</v>
      </c>
    </row>
    <row r="30" spans="1:3" ht="14.25" customHeight="1" x14ac:dyDescent="0.25">
      <c r="B30" s="22" t="s">
        <v>27</v>
      </c>
      <c r="C30" s="49">
        <v>5.8000000000000003E-2</v>
      </c>
    </row>
    <row r="31" spans="1:3" ht="14.25" customHeight="1" x14ac:dyDescent="0.25">
      <c r="B31" s="22" t="s">
        <v>28</v>
      </c>
      <c r="C31" s="49">
        <v>0.12</v>
      </c>
    </row>
    <row r="32" spans="1:3" ht="14.25" customHeight="1" x14ac:dyDescent="0.25">
      <c r="B32" s="22" t="s">
        <v>29</v>
      </c>
      <c r="C32" s="49">
        <v>0.53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1.30269341644374</v>
      </c>
    </row>
    <row r="38" spans="1:5" ht="15" customHeight="1" x14ac:dyDescent="0.25">
      <c r="B38" s="28" t="s">
        <v>34</v>
      </c>
      <c r="C38" s="117">
        <v>2.0397516103772699</v>
      </c>
      <c r="D38" s="9"/>
      <c r="E38" s="10"/>
    </row>
    <row r="39" spans="1:5" ht="15" customHeight="1" x14ac:dyDescent="0.25">
      <c r="B39" s="28" t="s">
        <v>35</v>
      </c>
      <c r="C39" s="117">
        <v>2.32534602782781</v>
      </c>
      <c r="D39" s="9"/>
      <c r="E39" s="9"/>
    </row>
    <row r="40" spans="1:5" ht="15" customHeight="1" x14ac:dyDescent="0.25">
      <c r="B40" s="28" t="s">
        <v>36</v>
      </c>
      <c r="C40" s="117">
        <v>6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3.5746903539999999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2.11395375E-2</v>
      </c>
      <c r="D45" s="9"/>
    </row>
    <row r="46" spans="1:5" ht="15.75" customHeight="1" x14ac:dyDescent="0.25">
      <c r="B46" s="28" t="s">
        <v>41</v>
      </c>
      <c r="C46" s="47">
        <v>7.4799499999999991E-2</v>
      </c>
      <c r="D46" s="9"/>
    </row>
    <row r="47" spans="1:5" ht="15.75" customHeight="1" x14ac:dyDescent="0.25">
      <c r="B47" s="28" t="s">
        <v>42</v>
      </c>
      <c r="C47" s="47">
        <v>0.13228186250000001</v>
      </c>
      <c r="D47" s="9"/>
      <c r="E47" s="10"/>
    </row>
    <row r="48" spans="1:5" ht="15" customHeight="1" x14ac:dyDescent="0.25">
      <c r="B48" s="28" t="s">
        <v>43</v>
      </c>
      <c r="C48" s="48">
        <v>0.77177909999999994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2.8</v>
      </c>
      <c r="D51" s="9"/>
    </row>
    <row r="52" spans="1:4" ht="15" customHeight="1" x14ac:dyDescent="0.25">
      <c r="B52" s="28" t="s">
        <v>46</v>
      </c>
      <c r="C52" s="51">
        <v>2.8</v>
      </c>
    </row>
    <row r="53" spans="1:4" ht="15.75" customHeight="1" x14ac:dyDescent="0.25">
      <c r="B53" s="28" t="s">
        <v>47</v>
      </c>
      <c r="C53" s="51">
        <v>2.8</v>
      </c>
    </row>
    <row r="54" spans="1:4" ht="15.75" customHeight="1" x14ac:dyDescent="0.25">
      <c r="B54" s="28" t="s">
        <v>48</v>
      </c>
      <c r="C54" s="51">
        <v>2.8</v>
      </c>
    </row>
    <row r="55" spans="1:4" ht="15.75" customHeight="1" x14ac:dyDescent="0.25">
      <c r="B55" s="28" t="s">
        <v>49</v>
      </c>
      <c r="C55" s="51">
        <v>2.8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1.6202203499675959E-2</v>
      </c>
    </row>
    <row r="59" spans="1:4" ht="15.75" customHeight="1" x14ac:dyDescent="0.25">
      <c r="B59" s="28" t="s">
        <v>52</v>
      </c>
      <c r="C59" s="46">
        <v>0.57351605608011647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5.4530763999999898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0.22617385687432801</v>
      </c>
      <c r="C2" s="115">
        <v>0.95</v>
      </c>
      <c r="D2" s="116">
        <v>76.430830296277207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40.292575813137638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702.89347992688124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6.6292215715502589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13.42487525693355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13.42487525693355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13.42487525693355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13.42487525693355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13.42487525693355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13.42487525693355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1.131641056828899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0.66023089999999995</v>
      </c>
      <c r="C18" s="115">
        <v>0.95</v>
      </c>
      <c r="D18" s="116">
        <v>16.11738326300533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0.66023089999999995</v>
      </c>
      <c r="C19" s="115">
        <v>0.95</v>
      </c>
      <c r="D19" s="116">
        <v>16.11738326300533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0.98607889999999998</v>
      </c>
      <c r="C21" s="115">
        <v>0.95</v>
      </c>
      <c r="D21" s="116">
        <v>70.114008769456447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23.383432158561249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4.5372725454372071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0.73790266105588997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18.854821117415401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0.81299999999999994</v>
      </c>
      <c r="C29" s="115">
        <v>0.95</v>
      </c>
      <c r="D29" s="116">
        <v>155.6465054085146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1.36088480804361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2.472250321876178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0.21345476806163799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0.84879424812536697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0.996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2.134910144430378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0.9777387829326899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5">
      <c r="A3" s="4" t="s">
        <v>204</v>
      </c>
      <c r="B3" s="18">
        <f>frac_mam_1month * 2.6</f>
        <v>0.2067890604</v>
      </c>
      <c r="C3" s="18">
        <f>frac_mam_1_5months * 2.6</f>
        <v>0.2067890604</v>
      </c>
      <c r="D3" s="18">
        <f>frac_mam_6_11months * 2.6</f>
        <v>9.4452256599999992E-2</v>
      </c>
      <c r="E3" s="18">
        <f>frac_mam_12_23months * 2.6</f>
        <v>0</v>
      </c>
      <c r="F3" s="18">
        <f>frac_mam_24_59months * 2.6</f>
        <v>2.6917261800000002E-2</v>
      </c>
    </row>
    <row r="4" spans="1:6" ht="15.75" customHeight="1" x14ac:dyDescent="0.25">
      <c r="A4" s="4" t="s">
        <v>205</v>
      </c>
      <c r="B4" s="18">
        <f>frac_sam_1month * 2.6</f>
        <v>4.02068316E-2</v>
      </c>
      <c r="C4" s="18">
        <f>frac_sam_1_5months * 2.6</f>
        <v>4.02068316E-2</v>
      </c>
      <c r="D4" s="18">
        <f>frac_sam_6_11months * 2.6</f>
        <v>0</v>
      </c>
      <c r="E4" s="18">
        <f>frac_sam_12_23months * 2.6</f>
        <v>2.3977090539999999E-2</v>
      </c>
      <c r="F4" s="18">
        <f>frac_sam_24_59months * 2.6</f>
        <v>1.0915497060000001E-2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0.23599999999999999</v>
      </c>
      <c r="E2" s="65">
        <f>food_insecure</f>
        <v>0.23599999999999999</v>
      </c>
      <c r="F2" s="65">
        <f>food_insecure</f>
        <v>0.23599999999999999</v>
      </c>
      <c r="G2" s="65">
        <f>food_insecure</f>
        <v>0.23599999999999999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0.23599999999999999</v>
      </c>
      <c r="F5" s="65">
        <f>food_insecure</f>
        <v>0.23599999999999999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0.23599999999999999</v>
      </c>
      <c r="F8" s="65">
        <f>food_insecure</f>
        <v>0.23599999999999999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0.23599999999999999</v>
      </c>
      <c r="F9" s="65">
        <f>food_insecure</f>
        <v>0.23599999999999999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0.89400000000000002</v>
      </c>
      <c r="E10" s="65">
        <f>IF(ISBLANK(comm_deliv), frac_children_health_facility,1)</f>
        <v>0.89400000000000002</v>
      </c>
      <c r="F10" s="65">
        <f>IF(ISBLANK(comm_deliv), frac_children_health_facility,1)</f>
        <v>0.89400000000000002</v>
      </c>
      <c r="G10" s="65">
        <f>IF(ISBLANK(comm_deliv), frac_children_health_facility,1)</f>
        <v>0.89400000000000002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0.23599999999999999</v>
      </c>
      <c r="I15" s="65">
        <f>food_insecure</f>
        <v>0.23599999999999999</v>
      </c>
      <c r="J15" s="65">
        <f>food_insecure</f>
        <v>0.23599999999999999</v>
      </c>
      <c r="K15" s="65">
        <f>food_insecure</f>
        <v>0.23599999999999999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0.86599999999999999</v>
      </c>
      <c r="I18" s="65">
        <f>frac_PW_health_facility</f>
        <v>0.86599999999999999</v>
      </c>
      <c r="J18" s="65">
        <f>frac_PW_health_facility</f>
        <v>0.86599999999999999</v>
      </c>
      <c r="K18" s="65">
        <f>frac_PW_health_facility</f>
        <v>0.86599999999999999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0.65900000000000003</v>
      </c>
      <c r="M24" s="65">
        <f>famplan_unmet_need</f>
        <v>0.65900000000000003</v>
      </c>
      <c r="N24" s="65">
        <f>famplan_unmet_need</f>
        <v>0.65900000000000003</v>
      </c>
      <c r="O24" s="65">
        <f>famplan_unmet_need</f>
        <v>0.65900000000000003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5.8056132379150638E-2</v>
      </c>
      <c r="M25" s="65">
        <f>(1-food_insecure)*(0.49)+food_insecure*(0.7)</f>
        <v>0.53956000000000004</v>
      </c>
      <c r="N25" s="65">
        <f>(1-food_insecure)*(0.49)+food_insecure*(0.7)</f>
        <v>0.53956000000000004</v>
      </c>
      <c r="O25" s="65">
        <f>(1-food_insecure)*(0.49)+food_insecure*(0.7)</f>
        <v>0.53956000000000004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2.4881199591064555E-2</v>
      </c>
      <c r="M26" s="65">
        <f>(1-food_insecure)*(0.21)+food_insecure*(0.3)</f>
        <v>0.23124</v>
      </c>
      <c r="N26" s="65">
        <f>(1-food_insecure)*(0.21)+food_insecure*(0.3)</f>
        <v>0.23124</v>
      </c>
      <c r="O26" s="65">
        <f>(1-food_insecure)*(0.21)+food_insecure*(0.3)</f>
        <v>0.23124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2.4661697570800882E-2</v>
      </c>
      <c r="M27" s="65">
        <f>(1-food_insecure)*(0.3)</f>
        <v>0.22919999999999999</v>
      </c>
      <c r="N27" s="65">
        <f>(1-food_insecure)*(0.3)</f>
        <v>0.22919999999999999</v>
      </c>
      <c r="O27" s="65">
        <f>(1-food_insecure)*(0.3)</f>
        <v>0.22919999999999999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0.89240097045898392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6695.9544000000014</v>
      </c>
      <c r="C2" s="53">
        <v>18000</v>
      </c>
      <c r="D2" s="53">
        <v>39000</v>
      </c>
      <c r="E2" s="53">
        <v>42000</v>
      </c>
      <c r="F2" s="53">
        <v>43000</v>
      </c>
      <c r="G2" s="14">
        <f t="shared" ref="G2:G11" si="0">C2+D2+E2+F2</f>
        <v>142000</v>
      </c>
      <c r="H2" s="14">
        <f t="shared" ref="H2:H11" si="1">(B2 + stillbirth*B2/(1000-stillbirth))/(1-abortion)</f>
        <v>7044.0002455173899</v>
      </c>
      <c r="I2" s="14">
        <f t="shared" ref="I2:I11" si="2">G2-H2</f>
        <v>134955.99975448262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6637.6107999999986</v>
      </c>
      <c r="C3" s="53">
        <v>19000</v>
      </c>
      <c r="D3" s="53">
        <v>39000</v>
      </c>
      <c r="E3" s="53">
        <v>42000</v>
      </c>
      <c r="F3" s="53">
        <v>43000</v>
      </c>
      <c r="G3" s="14">
        <f t="shared" si="0"/>
        <v>143000</v>
      </c>
      <c r="H3" s="14">
        <f t="shared" si="1"/>
        <v>6982.6240311386919</v>
      </c>
      <c r="I3" s="14">
        <f t="shared" si="2"/>
        <v>136017.37596886131</v>
      </c>
    </row>
    <row r="4" spans="1:9" ht="15.75" customHeight="1" x14ac:dyDescent="0.25">
      <c r="A4" s="7">
        <f t="shared" si="3"/>
        <v>2023</v>
      </c>
      <c r="B4" s="52">
        <v>6568.6896000000006</v>
      </c>
      <c r="C4" s="53">
        <v>19000</v>
      </c>
      <c r="D4" s="53">
        <v>39000</v>
      </c>
      <c r="E4" s="53">
        <v>41000</v>
      </c>
      <c r="F4" s="53">
        <v>43000</v>
      </c>
      <c r="G4" s="14">
        <f t="shared" si="0"/>
        <v>142000</v>
      </c>
      <c r="H4" s="14">
        <f t="shared" si="1"/>
        <v>6910.1204086944681</v>
      </c>
      <c r="I4" s="14">
        <f t="shared" si="2"/>
        <v>135089.87959130554</v>
      </c>
    </row>
    <row r="5" spans="1:9" ht="15.75" customHeight="1" x14ac:dyDescent="0.25">
      <c r="A5" s="7">
        <f t="shared" si="3"/>
        <v>2024</v>
      </c>
      <c r="B5" s="52">
        <v>6510.439800000001</v>
      </c>
      <c r="C5" s="53">
        <v>19000</v>
      </c>
      <c r="D5" s="53">
        <v>39000</v>
      </c>
      <c r="E5" s="53">
        <v>41000</v>
      </c>
      <c r="F5" s="53">
        <v>43000</v>
      </c>
      <c r="G5" s="14">
        <f t="shared" si="0"/>
        <v>142000</v>
      </c>
      <c r="H5" s="14">
        <f t="shared" si="1"/>
        <v>6848.8428699015913</v>
      </c>
      <c r="I5" s="14">
        <f t="shared" si="2"/>
        <v>135151.15713009841</v>
      </c>
    </row>
    <row r="6" spans="1:9" ht="15.75" customHeight="1" x14ac:dyDescent="0.25">
      <c r="A6" s="7">
        <f t="shared" si="3"/>
        <v>2025</v>
      </c>
      <c r="B6" s="52">
        <v>6452.19</v>
      </c>
      <c r="C6" s="53">
        <v>19000</v>
      </c>
      <c r="D6" s="53">
        <v>37000</v>
      </c>
      <c r="E6" s="53">
        <v>40000</v>
      </c>
      <c r="F6" s="53">
        <v>43000</v>
      </c>
      <c r="G6" s="14">
        <f t="shared" si="0"/>
        <v>139000</v>
      </c>
      <c r="H6" s="14">
        <f t="shared" si="1"/>
        <v>6787.5653311087117</v>
      </c>
      <c r="I6" s="14">
        <f t="shared" si="2"/>
        <v>132212.43466889128</v>
      </c>
    </row>
    <row r="7" spans="1:9" ht="15.75" customHeight="1" x14ac:dyDescent="0.25">
      <c r="A7" s="7">
        <f t="shared" si="3"/>
        <v>2026</v>
      </c>
      <c r="B7" s="52">
        <v>6398.7719999999999</v>
      </c>
      <c r="C7" s="53">
        <v>18000</v>
      </c>
      <c r="D7" s="53">
        <v>37000</v>
      </c>
      <c r="E7" s="53">
        <v>40000</v>
      </c>
      <c r="F7" s="53">
        <v>43000</v>
      </c>
      <c r="G7" s="14">
        <f t="shared" si="0"/>
        <v>138000</v>
      </c>
      <c r="H7" s="14">
        <f t="shared" si="1"/>
        <v>6731.3707421618328</v>
      </c>
      <c r="I7" s="14">
        <f t="shared" si="2"/>
        <v>131268.62925783815</v>
      </c>
    </row>
    <row r="8" spans="1:9" ht="15.75" customHeight="1" x14ac:dyDescent="0.25">
      <c r="A8" s="7">
        <f t="shared" si="3"/>
        <v>2027</v>
      </c>
      <c r="B8" s="52">
        <v>6355.7440000000006</v>
      </c>
      <c r="C8" s="53">
        <v>18000</v>
      </c>
      <c r="D8" s="53">
        <v>37000</v>
      </c>
      <c r="E8" s="53">
        <v>40000</v>
      </c>
      <c r="F8" s="53">
        <v>44000</v>
      </c>
      <c r="G8" s="14">
        <f t="shared" si="0"/>
        <v>139000</v>
      </c>
      <c r="H8" s="14">
        <f t="shared" si="1"/>
        <v>6686.1062101088492</v>
      </c>
      <c r="I8" s="14">
        <f t="shared" si="2"/>
        <v>132313.89378989115</v>
      </c>
    </row>
    <row r="9" spans="1:9" ht="15.75" customHeight="1" x14ac:dyDescent="0.25">
      <c r="A9" s="7">
        <f t="shared" si="3"/>
        <v>2028</v>
      </c>
      <c r="B9" s="52">
        <v>6302.5342000000001</v>
      </c>
      <c r="C9" s="53">
        <v>18000</v>
      </c>
      <c r="D9" s="53">
        <v>37000</v>
      </c>
      <c r="E9" s="53">
        <v>40000</v>
      </c>
      <c r="F9" s="53">
        <v>43000</v>
      </c>
      <c r="G9" s="14">
        <f t="shared" si="0"/>
        <v>138000</v>
      </c>
      <c r="H9" s="14">
        <f t="shared" si="1"/>
        <v>6630.1306430912573</v>
      </c>
      <c r="I9" s="14">
        <f t="shared" si="2"/>
        <v>131369.86935690875</v>
      </c>
    </row>
    <row r="10" spans="1:9" ht="15.75" customHeight="1" x14ac:dyDescent="0.25">
      <c r="A10" s="7">
        <f t="shared" si="3"/>
        <v>2029</v>
      </c>
      <c r="B10" s="52">
        <v>6249.4632000000001</v>
      </c>
      <c r="C10" s="53">
        <v>18000</v>
      </c>
      <c r="D10" s="53">
        <v>36000</v>
      </c>
      <c r="E10" s="53">
        <v>40000</v>
      </c>
      <c r="F10" s="53">
        <v>42000</v>
      </c>
      <c r="G10" s="14">
        <f t="shared" si="0"/>
        <v>136000</v>
      </c>
      <c r="H10" s="14">
        <f t="shared" si="1"/>
        <v>6574.3010906931931</v>
      </c>
      <c r="I10" s="14">
        <f t="shared" si="2"/>
        <v>129425.69890930681</v>
      </c>
    </row>
    <row r="11" spans="1:9" ht="15.75" customHeight="1" x14ac:dyDescent="0.25">
      <c r="A11" s="7">
        <f t="shared" si="3"/>
        <v>2030</v>
      </c>
      <c r="B11" s="52">
        <v>6196.5309999999999</v>
      </c>
      <c r="C11" s="53">
        <v>18000</v>
      </c>
      <c r="D11" s="53">
        <v>36000</v>
      </c>
      <c r="E11" s="53">
        <v>39000</v>
      </c>
      <c r="F11" s="53">
        <v>42000</v>
      </c>
      <c r="G11" s="14">
        <f t="shared" si="0"/>
        <v>135000</v>
      </c>
      <c r="H11" s="14">
        <f t="shared" si="1"/>
        <v>6518.617552914654</v>
      </c>
      <c r="I11" s="14">
        <f t="shared" si="2"/>
        <v>128481.38244708534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3.4692830714039037E-2</v>
      </c>
    </row>
    <row r="5" spans="1:8" ht="15.75" customHeight="1" x14ac:dyDescent="0.25">
      <c r="B5" s="16" t="s">
        <v>70</v>
      </c>
      <c r="C5" s="54">
        <v>2.723151130324708E-2</v>
      </c>
    </row>
    <row r="6" spans="1:8" ht="15.75" customHeight="1" x14ac:dyDescent="0.25">
      <c r="B6" s="16" t="s">
        <v>71</v>
      </c>
      <c r="C6" s="54">
        <v>0.48729164784512352</v>
      </c>
    </row>
    <row r="7" spans="1:8" ht="15.75" customHeight="1" x14ac:dyDescent="0.25">
      <c r="B7" s="16" t="s">
        <v>72</v>
      </c>
      <c r="C7" s="54">
        <v>0.36385265265342698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7.7604710544111083E-2</v>
      </c>
    </row>
    <row r="10" spans="1:8" ht="15.75" customHeight="1" x14ac:dyDescent="0.25">
      <c r="B10" s="16" t="s">
        <v>75</v>
      </c>
      <c r="C10" s="54">
        <v>9.3266469400522314E-3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</v>
      </c>
      <c r="D14" s="54">
        <v>0</v>
      </c>
      <c r="E14" s="54">
        <v>0</v>
      </c>
      <c r="F14" s="54">
        <v>0</v>
      </c>
    </row>
    <row r="15" spans="1:8" ht="15.75" customHeight="1" x14ac:dyDescent="0.25">
      <c r="B15" s="16" t="s">
        <v>82</v>
      </c>
      <c r="C15" s="54">
        <v>5.8897618956914123E-2</v>
      </c>
      <c r="D15" s="54">
        <v>5.8897618956914123E-2</v>
      </c>
      <c r="E15" s="54">
        <v>5.8897618956914123E-2</v>
      </c>
      <c r="F15" s="54">
        <v>5.8897618956914123E-2</v>
      </c>
    </row>
    <row r="16" spans="1:8" ht="15.75" customHeight="1" x14ac:dyDescent="0.25">
      <c r="B16" s="16" t="s">
        <v>83</v>
      </c>
      <c r="C16" s="54">
        <v>3.0310114229579181E-2</v>
      </c>
      <c r="D16" s="54">
        <v>3.0310114229579181E-2</v>
      </c>
      <c r="E16" s="54">
        <v>3.0310114229579181E-2</v>
      </c>
      <c r="F16" s="54">
        <v>3.0310114229579181E-2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87</v>
      </c>
      <c r="C20" s="54">
        <v>7.48161696518913E-3</v>
      </c>
      <c r="D20" s="54">
        <v>7.48161696518913E-3</v>
      </c>
      <c r="E20" s="54">
        <v>7.48161696518913E-3</v>
      </c>
      <c r="F20" s="54">
        <v>7.48161696518913E-3</v>
      </c>
    </row>
    <row r="21" spans="1:8" ht="15.75" customHeight="1" x14ac:dyDescent="0.25">
      <c r="B21" s="16" t="s">
        <v>88</v>
      </c>
      <c r="C21" s="54">
        <v>5.3685921005024777E-2</v>
      </c>
      <c r="D21" s="54">
        <v>5.3685921005024777E-2</v>
      </c>
      <c r="E21" s="54">
        <v>5.3685921005024777E-2</v>
      </c>
      <c r="F21" s="54">
        <v>5.3685921005024777E-2</v>
      </c>
    </row>
    <row r="22" spans="1:8" ht="15.75" customHeight="1" x14ac:dyDescent="0.25">
      <c r="B22" s="16" t="s">
        <v>89</v>
      </c>
      <c r="C22" s="54">
        <v>0.84962472884329276</v>
      </c>
      <c r="D22" s="54">
        <v>0.84962472884329276</v>
      </c>
      <c r="E22" s="54">
        <v>0.84962472884329276</v>
      </c>
      <c r="F22" s="54">
        <v>0.84962472884329276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4.0999999999999988E-2</v>
      </c>
    </row>
    <row r="27" spans="1:8" ht="15.75" customHeight="1" x14ac:dyDescent="0.25">
      <c r="B27" s="16" t="s">
        <v>92</v>
      </c>
      <c r="C27" s="54">
        <v>0.312</v>
      </c>
    </row>
    <row r="28" spans="1:8" ht="15.75" customHeight="1" x14ac:dyDescent="0.25">
      <c r="B28" s="16" t="s">
        <v>93</v>
      </c>
      <c r="C28" s="54">
        <v>7.1399999999999991E-2</v>
      </c>
    </row>
    <row r="29" spans="1:8" ht="15.75" customHeight="1" x14ac:dyDescent="0.25">
      <c r="B29" s="16" t="s">
        <v>94</v>
      </c>
      <c r="C29" s="54">
        <v>8.7799999999999989E-2</v>
      </c>
    </row>
    <row r="30" spans="1:8" ht="15.75" customHeight="1" x14ac:dyDescent="0.25">
      <c r="B30" s="16" t="s">
        <v>95</v>
      </c>
      <c r="C30" s="54">
        <v>4.53E-2</v>
      </c>
    </row>
    <row r="31" spans="1:8" ht="15.75" customHeight="1" x14ac:dyDescent="0.25">
      <c r="B31" s="16" t="s">
        <v>96</v>
      </c>
      <c r="C31" s="54">
        <v>6.0499999999999998E-2</v>
      </c>
    </row>
    <row r="32" spans="1:8" ht="15.75" customHeight="1" x14ac:dyDescent="0.25">
      <c r="B32" s="16" t="s">
        <v>97</v>
      </c>
      <c r="C32" s="54">
        <v>0.1116</v>
      </c>
    </row>
    <row r="33" spans="2:3" ht="15.75" customHeight="1" x14ac:dyDescent="0.25">
      <c r="B33" s="16" t="s">
        <v>98</v>
      </c>
      <c r="C33" s="54">
        <v>0.1353</v>
      </c>
    </row>
    <row r="34" spans="2:3" ht="15.75" customHeight="1" x14ac:dyDescent="0.25">
      <c r="B34" s="16" t="s">
        <v>99</v>
      </c>
      <c r="C34" s="54">
        <v>0.13509999999776481</v>
      </c>
    </row>
    <row r="35" spans="2:3" ht="15.75" customHeight="1" x14ac:dyDescent="0.25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0.89447838000000002</v>
      </c>
      <c r="D2" s="55">
        <v>0.89447838000000002</v>
      </c>
      <c r="E2" s="55">
        <v>0.81597167999999998</v>
      </c>
      <c r="F2" s="55">
        <v>0.79079085999999998</v>
      </c>
      <c r="G2" s="55">
        <v>0.76917465000000007</v>
      </c>
    </row>
    <row r="3" spans="1:15" ht="15.75" customHeight="1" x14ac:dyDescent="0.25">
      <c r="B3" s="7" t="s">
        <v>103</v>
      </c>
      <c r="C3" s="55">
        <v>5.3369842000000001E-2</v>
      </c>
      <c r="D3" s="55">
        <v>5.3369842000000001E-2</v>
      </c>
      <c r="E3" s="55">
        <v>0.16311328999999999</v>
      </c>
      <c r="F3" s="55">
        <v>6.0080895000000002E-2</v>
      </c>
      <c r="G3" s="55">
        <v>0.1706559</v>
      </c>
    </row>
    <row r="4" spans="1:15" ht="15.75" customHeight="1" x14ac:dyDescent="0.25">
      <c r="B4" s="7" t="s">
        <v>104</v>
      </c>
      <c r="C4" s="56">
        <v>2.8926113E-2</v>
      </c>
      <c r="D4" s="56">
        <v>2.8926113E-2</v>
      </c>
      <c r="E4" s="56">
        <v>4.0536401000000003E-3</v>
      </c>
      <c r="F4" s="56">
        <v>2.2028604E-2</v>
      </c>
      <c r="G4" s="56">
        <v>5.1829629000000002E-2</v>
      </c>
    </row>
    <row r="5" spans="1:15" ht="15.75" customHeight="1" x14ac:dyDescent="0.25">
      <c r="B5" s="7" t="s">
        <v>105</v>
      </c>
      <c r="C5" s="56">
        <v>2.3225658E-2</v>
      </c>
      <c r="D5" s="56">
        <v>2.3225658E-2</v>
      </c>
      <c r="E5" s="56">
        <v>1.6861391999999999E-2</v>
      </c>
      <c r="F5" s="56">
        <v>0.12709962999999999</v>
      </c>
      <c r="G5" s="56">
        <v>8.3398223000000007E-3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0.68156363999999992</v>
      </c>
      <c r="D8" s="55">
        <v>0.68156363999999992</v>
      </c>
      <c r="E8" s="55">
        <v>0.88006934999999997</v>
      </c>
      <c r="F8" s="55">
        <v>0.83114211999999998</v>
      </c>
      <c r="G8" s="55">
        <v>0.921763</v>
      </c>
    </row>
    <row r="9" spans="1:15" ht="15.75" customHeight="1" x14ac:dyDescent="0.25">
      <c r="B9" s="7" t="s">
        <v>108</v>
      </c>
      <c r="C9" s="55">
        <v>0.22343794</v>
      </c>
      <c r="D9" s="55">
        <v>0.22343794</v>
      </c>
      <c r="E9" s="55">
        <v>8.3602895999999996E-2</v>
      </c>
      <c r="F9" s="55">
        <v>0.15963591999999999</v>
      </c>
      <c r="G9" s="55">
        <v>6.3685932000000001E-2</v>
      </c>
    </row>
    <row r="10" spans="1:15" ht="15.75" customHeight="1" x14ac:dyDescent="0.25">
      <c r="B10" s="7" t="s">
        <v>109</v>
      </c>
      <c r="C10" s="56">
        <v>7.9534253999999999E-2</v>
      </c>
      <c r="D10" s="56">
        <v>7.9534253999999999E-2</v>
      </c>
      <c r="E10" s="56">
        <v>3.6327790999999998E-2</v>
      </c>
      <c r="F10" s="56">
        <v>0</v>
      </c>
      <c r="G10" s="56">
        <v>1.0352793000000001E-2</v>
      </c>
    </row>
    <row r="11" spans="1:15" ht="15.75" customHeight="1" x14ac:dyDescent="0.25">
      <c r="B11" s="7" t="s">
        <v>110</v>
      </c>
      <c r="C11" s="56">
        <v>1.5464166E-2</v>
      </c>
      <c r="D11" s="56">
        <v>1.5464166E-2</v>
      </c>
      <c r="E11" s="56">
        <v>0</v>
      </c>
      <c r="F11" s="56">
        <v>9.2219578999999993E-3</v>
      </c>
      <c r="G11" s="56">
        <v>4.1982681000000003E-3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0.38283535024999998</v>
      </c>
      <c r="D14" s="57">
        <v>0.38541007546400002</v>
      </c>
      <c r="E14" s="57">
        <v>0.38541007546400002</v>
      </c>
      <c r="F14" s="57">
        <v>0.17029895451300001</v>
      </c>
      <c r="G14" s="57">
        <v>0.17029895451300001</v>
      </c>
      <c r="H14" s="58">
        <v>0.27200000000000002</v>
      </c>
      <c r="I14" s="58">
        <v>0.27200000000000002</v>
      </c>
      <c r="J14" s="58">
        <v>0.27200000000000002</v>
      </c>
      <c r="K14" s="58">
        <v>0.27200000000000002</v>
      </c>
      <c r="L14" s="58">
        <v>0.10445937697</v>
      </c>
      <c r="M14" s="58">
        <v>0.1242685294965</v>
      </c>
      <c r="N14" s="58">
        <v>0.14773287396699999</v>
      </c>
      <c r="O14" s="58">
        <v>0.13202566515200001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0.21956222020343003</v>
      </c>
      <c r="D15" s="55">
        <f t="shared" si="0"/>
        <v>0.22103886645365337</v>
      </c>
      <c r="E15" s="55">
        <f t="shared" si="0"/>
        <v>0.22103886645365337</v>
      </c>
      <c r="F15" s="55">
        <f t="shared" si="0"/>
        <v>9.7669184746862911E-2</v>
      </c>
      <c r="G15" s="55">
        <f t="shared" si="0"/>
        <v>9.7669184746862911E-2</v>
      </c>
      <c r="H15" s="55">
        <f t="shared" si="0"/>
        <v>0.15599636725379168</v>
      </c>
      <c r="I15" s="55">
        <f t="shared" si="0"/>
        <v>0.15599636725379168</v>
      </c>
      <c r="J15" s="55">
        <f t="shared" si="0"/>
        <v>0.15599636725379168</v>
      </c>
      <c r="K15" s="55">
        <f t="shared" si="0"/>
        <v>0.15599636725379168</v>
      </c>
      <c r="L15" s="55">
        <f t="shared" si="0"/>
        <v>5.9909129900420549E-2</v>
      </c>
      <c r="M15" s="55">
        <f t="shared" si="0"/>
        <v>7.1269996931708296E-2</v>
      </c>
      <c r="N15" s="55">
        <f t="shared" si="0"/>
        <v>8.4727175230934745E-2</v>
      </c>
      <c r="O15" s="55">
        <f t="shared" si="0"/>
        <v>7.5718838779329112E-2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0.31399870000000002</v>
      </c>
      <c r="D2" s="56">
        <v>0.17159460000000001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5.1355570000000003E-2</v>
      </c>
      <c r="D3" s="56">
        <v>0.1553949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0.4142324</v>
      </c>
      <c r="D4" s="56">
        <v>0.40510950000000001</v>
      </c>
      <c r="E4" s="56">
        <v>0.44936838746070901</v>
      </c>
      <c r="F4" s="56">
        <v>0.146428138017654</v>
      </c>
      <c r="G4" s="56">
        <v>0</v>
      </c>
    </row>
    <row r="5" spans="1:7" x14ac:dyDescent="0.25">
      <c r="B5" s="98" t="s">
        <v>122</v>
      </c>
      <c r="C5" s="55">
        <v>0.22041332999999999</v>
      </c>
      <c r="D5" s="55">
        <v>0.267901</v>
      </c>
      <c r="E5" s="55">
        <v>0.55063161253929105</v>
      </c>
      <c r="F5" s="55">
        <v>0.85357186198234603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2022-02-01T03:24:46Z</dcterms:modified>
</cp:coreProperties>
</file>