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99E078B-30DB-43A4-8082-984EE340930B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<sst xmlns="http://schemas.openxmlformats.org/spreadsheetml/2006/main" count="2092" uniqueCount="341">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</sst>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717961.1953125</v>
      </c>
    </row>
    <row r="8" spans="1:3" ht="15" customHeight="1" x14ac:dyDescent="0.25">
      <c r="B8" s="7" t="s">
        <v>8</v>
      </c>
      <c r="C8" s="46">
        <v>0.26400000000000001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0.66318046569824207</v>
      </c>
    </row>
    <row r="11" spans="1:3" ht="15" customHeight="1" x14ac:dyDescent="0.25">
      <c r="B11" s="7" t="s">
        <v>11</v>
      </c>
      <c r="C11" s="46">
        <v>0.77400000000000002</v>
      </c>
    </row>
    <row r="12" spans="1:3" ht="15" customHeight="1" x14ac:dyDescent="0.25">
      <c r="B12" s="7" t="s">
        <v>12</v>
      </c>
      <c r="C12" s="46">
        <v>0.89400000000000002</v>
      </c>
    </row>
    <row r="13" spans="1:3" ht="15" customHeight="1" x14ac:dyDescent="0.25">
      <c r="B13" s="7" t="s">
        <v>13</v>
      </c>
      <c r="C13" s="46">
        <v>0.17399999999999999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0.1144</v>
      </c>
    </row>
    <row r="24" spans="1:3" ht="15" customHeight="1" x14ac:dyDescent="0.25">
      <c r="B24" s="12" t="s">
        <v>22</v>
      </c>
      <c r="C24" s="47">
        <v>0.50659999999999994</v>
      </c>
    </row>
    <row r="25" spans="1:3" ht="15" customHeight="1" x14ac:dyDescent="0.25">
      <c r="B25" s="12" t="s">
        <v>23</v>
      </c>
      <c r="C25" s="47">
        <v>0.32169999999999999</v>
      </c>
    </row>
    <row r="26" spans="1:3" ht="15" customHeight="1" x14ac:dyDescent="0.25">
      <c r="B26" s="12" t="s">
        <v>24</v>
      </c>
      <c r="C26" s="47">
        <v>5.7299999999999997E-2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10.855233383654999</v>
      </c>
    </row>
    <row r="38" spans="1:5" ht="15" customHeight="1" x14ac:dyDescent="0.25">
      <c r="B38" s="28" t="s">
        <v>34</v>
      </c>
      <c r="C38" s="117">
        <v>16.633302094890301</v>
      </c>
      <c r="D38" s="9"/>
      <c r="E38" s="10"/>
    </row>
    <row r="39" spans="1:5" ht="15" customHeight="1" x14ac:dyDescent="0.25">
      <c r="B39" s="28" t="s">
        <v>35</v>
      </c>
      <c r="C39" s="117">
        <v>19.440405974279098</v>
      </c>
      <c r="D39" s="9"/>
      <c r="E39" s="9"/>
    </row>
    <row r="40" spans="1:5" ht="15" customHeight="1" x14ac:dyDescent="0.25">
      <c r="B40" s="28" t="s">
        <v>36</v>
      </c>
      <c r="C40" s="117">
        <v>129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10.536070929999999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1.6274299999999998E-2</v>
      </c>
      <c r="D45" s="9"/>
    </row>
    <row r="46" spans="1:5" ht="15.75" customHeight="1" x14ac:dyDescent="0.25">
      <c r="B46" s="28" t="s">
        <v>41</v>
      </c>
      <c r="C46" s="47">
        <v>6.1429240000000003E-2</v>
      </c>
      <c r="D46" s="9"/>
    </row>
    <row r="47" spans="1:5" ht="15.75" customHeight="1" x14ac:dyDescent="0.25">
      <c r="B47" s="28" t="s">
        <v>42</v>
      </c>
      <c r="C47" s="47">
        <v>9.1690599999999997E-2</v>
      </c>
      <c r="D47" s="9"/>
      <c r="E47" s="10"/>
    </row>
    <row r="48" spans="1:5" ht="15" customHeight="1" x14ac:dyDescent="0.25">
      <c r="B48" s="28" t="s">
        <v>43</v>
      </c>
      <c r="C48" s="48">
        <v>0.83060586000000003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0.54671681971830577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8.0900145000000006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0.22480435470051799</v>
      </c>
      <c r="C2" s="115">
        <v>0.95</v>
      </c>
      <c r="D2" s="116">
        <v>57.606667746332491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39.870654846835578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407.77420725897531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0.96257147415530553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13.0029542906315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13.0029542906315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13.0029542906315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13.0029542906315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13.0029542906315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13.0029542906315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0.70972009052684637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0.20165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0.520675</v>
      </c>
      <c r="C18" s="115">
        <v>0.95</v>
      </c>
      <c r="D18" s="116">
        <v>9.4026515569123248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0.520675</v>
      </c>
      <c r="C19" s="115">
        <v>0.95</v>
      </c>
      <c r="D19" s="116">
        <v>9.4026515569123248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0.93210550000000003</v>
      </c>
      <c r="C21" s="115">
        <v>0.95</v>
      </c>
      <c r="D21" s="116">
        <v>12.07130746537854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22.434109984381621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4.2735719414984246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0.69751328097054999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18.56902833381691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7.1380570530891405E-2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0.70400000000000007</v>
      </c>
      <c r="C29" s="115">
        <v>0.95</v>
      </c>
      <c r="D29" s="116">
        <v>112.6831812504641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0.38594540069210109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1.5229281476965579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0.221929475665093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0.93621555943179702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0.796015253008444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5.5334670981932863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0.89783691431137891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6.8953973054885889E-2</v>
      </c>
      <c r="C3" s="18">
        <f>frac_mam_1_5months * 2.6</f>
        <v>6.8953973054885889E-2</v>
      </c>
      <c r="D3" s="18">
        <f>frac_mam_6_11months * 2.6</f>
        <v>5.9499918483197399E-3</v>
      </c>
      <c r="E3" s="18">
        <f>frac_mam_12_23months * 2.6</f>
        <v>1.3200780563056579E-2</v>
      </c>
      <c r="F3" s="18">
        <f>frac_mam_24_59months * 2.6</f>
        <v>9.8195083905011603E-3</v>
      </c>
    </row>
    <row r="4" spans="1:6" ht="15.75" customHeight="1" x14ac:dyDescent="0.25">
      <c r="A4" s="4" t="s">
        <v>205</v>
      </c>
      <c r="B4" s="18">
        <f>frac_sam_1month * 2.6</f>
        <v>6.0713700950145624E-2</v>
      </c>
      <c r="C4" s="18">
        <f>frac_sam_1_5months * 2.6</f>
        <v>6.0713700950145624E-2</v>
      </c>
      <c r="D4" s="18">
        <f>frac_sam_6_11months * 2.6</f>
        <v>0</v>
      </c>
      <c r="E4" s="18">
        <f>frac_sam_12_23months * 2.6</f>
        <v>6.3535451889038998E-3</v>
      </c>
      <c r="F4" s="18">
        <f>frac_sam_24_59months * 2.6</f>
        <v>3.9512213319540003E-3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0.26400000000000001</v>
      </c>
      <c r="E2" s="65">
        <f>food_insecure</f>
        <v>0.26400000000000001</v>
      </c>
      <c r="F2" s="65">
        <f>food_insecure</f>
        <v>0.26400000000000001</v>
      </c>
      <c r="G2" s="65">
        <f>food_insecure</f>
        <v>0.26400000000000001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0.26400000000000001</v>
      </c>
      <c r="F5" s="65">
        <f>food_insecure</f>
        <v>0.26400000000000001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0.26400000000000001</v>
      </c>
      <c r="F8" s="65">
        <f>food_insecure</f>
        <v>0.26400000000000001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0.26400000000000001</v>
      </c>
      <c r="F9" s="65">
        <f>food_insecure</f>
        <v>0.26400000000000001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0.26400000000000001</v>
      </c>
      <c r="I15" s="65">
        <f>food_insecure</f>
        <v>0.26400000000000001</v>
      </c>
      <c r="J15" s="65">
        <f>food_insecure</f>
        <v>0.26400000000000001</v>
      </c>
      <c r="K15" s="65">
        <f>food_insecure</f>
        <v>0.26400000000000001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0.77400000000000002</v>
      </c>
      <c r="I18" s="65">
        <f>frac_PW_health_facility</f>
        <v>0.77400000000000002</v>
      </c>
      <c r="J18" s="65">
        <f>frac_PW_health_facility</f>
        <v>0.77400000000000002</v>
      </c>
      <c r="K18" s="65">
        <f>frac_PW_health_facility</f>
        <v>0.77400000000000002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0.17399999999999999</v>
      </c>
      <c r="M24" s="65">
        <f>famplan_unmet_need</f>
        <v>0.17399999999999999</v>
      </c>
      <c r="N24" s="65">
        <f>famplan_unmet_need</f>
        <v>0.17399999999999999</v>
      </c>
      <c r="O24" s="65">
        <f>famplan_unmet_need</f>
        <v>0.17399999999999999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0.18371484678955083</v>
      </c>
      <c r="M25" s="65">
        <f>(1-food_insecure)*(0.49)+food_insecure*(0.7)</f>
        <v>0.54543999999999992</v>
      </c>
      <c r="N25" s="65">
        <f>(1-food_insecure)*(0.49)+food_insecure*(0.7)</f>
        <v>0.54543999999999992</v>
      </c>
      <c r="O25" s="65">
        <f>(1-food_insecure)*(0.49)+food_insecure*(0.7)</f>
        <v>0.54543999999999992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7.8734934338378942E-2</v>
      </c>
      <c r="M26" s="65">
        <f>(1-food_insecure)*(0.21)+food_insecure*(0.3)</f>
        <v>0.23376000000000002</v>
      </c>
      <c r="N26" s="65">
        <f>(1-food_insecure)*(0.21)+food_insecure*(0.3)</f>
        <v>0.23376000000000002</v>
      </c>
      <c r="O26" s="65">
        <f>(1-food_insecure)*(0.21)+food_insecure*(0.3)</f>
        <v>0.23376000000000002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7.4369753173828143E-2</v>
      </c>
      <c r="M27" s="65">
        <f>(1-food_insecure)*(0.3)</f>
        <v>0.2208</v>
      </c>
      <c r="N27" s="65">
        <f>(1-food_insecure)*(0.3)</f>
        <v>0.2208</v>
      </c>
      <c r="O27" s="65">
        <f>(1-food_insecure)*(0.3)</f>
        <v>0.2208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0.66318046569824207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141296.87</v>
      </c>
      <c r="C2" s="53">
        <v>317000</v>
      </c>
      <c r="D2" s="53">
        <v>643000</v>
      </c>
      <c r="E2" s="53">
        <v>2551000</v>
      </c>
      <c r="F2" s="53">
        <v>2127000</v>
      </c>
      <c r="G2" s="14">
        <f t="shared" ref="G2:G11" si="0">C2+D2+E2+F2</f>
        <v>5638000</v>
      </c>
      <c r="H2" s="14">
        <f t="shared" ref="H2:H11" si="1">(B2 + stillbirth*B2/(1000-stillbirth))/(1-abortion)</f>
        <v>149687.03989436672</v>
      </c>
      <c r="I2" s="14">
        <f t="shared" ref="I2:I11" si="2">G2-H2</f>
        <v>5488312.9601056334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140825.8432</v>
      </c>
      <c r="C3" s="53">
        <v>318000</v>
      </c>
      <c r="D3" s="53">
        <v>642000</v>
      </c>
      <c r="E3" s="53">
        <v>2585000</v>
      </c>
      <c r="F3" s="53">
        <v>2164000</v>
      </c>
      <c r="G3" s="14">
        <f t="shared" si="0"/>
        <v>5709000</v>
      </c>
      <c r="H3" s="14">
        <f t="shared" si="1"/>
        <v>149188.04365048025</v>
      </c>
      <c r="I3" s="14">
        <f t="shared" si="2"/>
        <v>5559811.95634952</v>
      </c>
    </row>
    <row r="4" spans="1:9" ht="15.75" customHeight="1" x14ac:dyDescent="0.25">
      <c r="A4" s="7">
        <f t="shared" si="3"/>
        <v>2023</v>
      </c>
      <c r="B4" s="52">
        <v>140307.38759999999</v>
      </c>
      <c r="C4" s="53">
        <v>320000</v>
      </c>
      <c r="D4" s="53">
        <v>640000</v>
      </c>
      <c r="E4" s="53">
        <v>2614000</v>
      </c>
      <c r="F4" s="53">
        <v>2201000</v>
      </c>
      <c r="G4" s="14">
        <f t="shared" si="0"/>
        <v>5775000</v>
      </c>
      <c r="H4" s="14">
        <f t="shared" si="1"/>
        <v>148638.8022972878</v>
      </c>
      <c r="I4" s="14">
        <f t="shared" si="2"/>
        <v>5626361.1977027124</v>
      </c>
    </row>
    <row r="5" spans="1:9" ht="15.75" customHeight="1" x14ac:dyDescent="0.25">
      <c r="A5" s="7">
        <f t="shared" si="3"/>
        <v>2024</v>
      </c>
      <c r="B5" s="52">
        <v>139703.71479999999</v>
      </c>
      <c r="C5" s="53">
        <v>322000</v>
      </c>
      <c r="D5" s="53">
        <v>638000</v>
      </c>
      <c r="E5" s="53">
        <v>2637000</v>
      </c>
      <c r="F5" s="53">
        <v>2239000</v>
      </c>
      <c r="G5" s="14">
        <f t="shared" si="0"/>
        <v>5836000</v>
      </c>
      <c r="H5" s="14">
        <f t="shared" si="1"/>
        <v>147999.28356982596</v>
      </c>
      <c r="I5" s="14">
        <f t="shared" si="2"/>
        <v>5688000.7164301742</v>
      </c>
    </row>
    <row r="6" spans="1:9" ht="15.75" customHeight="1" x14ac:dyDescent="0.25">
      <c r="A6" s="7">
        <f t="shared" si="3"/>
        <v>2025</v>
      </c>
      <c r="B6" s="52">
        <v>139035.16500000001</v>
      </c>
      <c r="C6" s="53">
        <v>323000</v>
      </c>
      <c r="D6" s="53">
        <v>636000</v>
      </c>
      <c r="E6" s="53">
        <v>2652000</v>
      </c>
      <c r="F6" s="53">
        <v>2276000</v>
      </c>
      <c r="G6" s="14">
        <f t="shared" si="0"/>
        <v>5887000</v>
      </c>
      <c r="H6" s="14">
        <f t="shared" si="1"/>
        <v>147291.035463665</v>
      </c>
      <c r="I6" s="14">
        <f t="shared" si="2"/>
        <v>5739708.9645363353</v>
      </c>
    </row>
    <row r="7" spans="1:9" ht="15.75" customHeight="1" x14ac:dyDescent="0.25">
      <c r="A7" s="7">
        <f t="shared" si="3"/>
        <v>2026</v>
      </c>
      <c r="B7" s="52">
        <v>138270.8916</v>
      </c>
      <c r="C7" s="53">
        <v>323000</v>
      </c>
      <c r="D7" s="53">
        <v>633000</v>
      </c>
      <c r="E7" s="53">
        <v>2661000</v>
      </c>
      <c r="F7" s="53">
        <v>2314000</v>
      </c>
      <c r="G7" s="14">
        <f t="shared" si="0"/>
        <v>5931000</v>
      </c>
      <c r="H7" s="14">
        <f t="shared" si="1"/>
        <v>146481.3797160465</v>
      </c>
      <c r="I7" s="14">
        <f t="shared" si="2"/>
        <v>5784518.6202839538</v>
      </c>
    </row>
    <row r="8" spans="1:9" ht="15.75" customHeight="1" x14ac:dyDescent="0.25">
      <c r="A8" s="7">
        <f t="shared" si="3"/>
        <v>2027</v>
      </c>
      <c r="B8" s="52">
        <v>137406.79319999999</v>
      </c>
      <c r="C8" s="53">
        <v>323000</v>
      </c>
      <c r="D8" s="53">
        <v>630000</v>
      </c>
      <c r="E8" s="53">
        <v>2662000</v>
      </c>
      <c r="F8" s="53">
        <v>2352000</v>
      </c>
      <c r="G8" s="14">
        <f t="shared" si="0"/>
        <v>5967000</v>
      </c>
      <c r="H8" s="14">
        <f t="shared" si="1"/>
        <v>145565.9713869486</v>
      </c>
      <c r="I8" s="14">
        <f t="shared" si="2"/>
        <v>5821434.0286130514</v>
      </c>
    </row>
    <row r="9" spans="1:9" ht="15.75" customHeight="1" x14ac:dyDescent="0.25">
      <c r="A9" s="7">
        <f t="shared" si="3"/>
        <v>2028</v>
      </c>
      <c r="B9" s="52">
        <v>136498.68479999999</v>
      </c>
      <c r="C9" s="53">
        <v>322000</v>
      </c>
      <c r="D9" s="53">
        <v>628000</v>
      </c>
      <c r="E9" s="53">
        <v>2656000</v>
      </c>
      <c r="F9" s="53">
        <v>2389000</v>
      </c>
      <c r="G9" s="14">
        <f t="shared" si="0"/>
        <v>5995000</v>
      </c>
      <c r="H9" s="14">
        <f t="shared" si="1"/>
        <v>144603.93975596337</v>
      </c>
      <c r="I9" s="14">
        <f t="shared" si="2"/>
        <v>5850396.0602440368</v>
      </c>
    </row>
    <row r="10" spans="1:9" ht="15.75" customHeight="1" x14ac:dyDescent="0.25">
      <c r="A10" s="7">
        <f t="shared" si="3"/>
        <v>2029</v>
      </c>
      <c r="B10" s="52">
        <v>135511.7036000001</v>
      </c>
      <c r="C10" s="53">
        <v>322000</v>
      </c>
      <c r="D10" s="53">
        <v>625000</v>
      </c>
      <c r="E10" s="53">
        <v>2649000</v>
      </c>
      <c r="F10" s="53">
        <v>2425000</v>
      </c>
      <c r="G10" s="14">
        <f t="shared" si="0"/>
        <v>6021000</v>
      </c>
      <c r="H10" s="14">
        <f t="shared" si="1"/>
        <v>143558.35187946353</v>
      </c>
      <c r="I10" s="14">
        <f t="shared" si="2"/>
        <v>5877441.6481205365</v>
      </c>
    </row>
    <row r="11" spans="1:9" ht="15.75" customHeight="1" x14ac:dyDescent="0.25">
      <c r="A11" s="7">
        <f t="shared" si="3"/>
        <v>2030</v>
      </c>
      <c r="B11" s="52">
        <v>134447.60999999999</v>
      </c>
      <c r="C11" s="53">
        <v>323000</v>
      </c>
      <c r="D11" s="53">
        <v>624000</v>
      </c>
      <c r="E11" s="53">
        <v>2643000</v>
      </c>
      <c r="F11" s="53">
        <v>2461000</v>
      </c>
      <c r="G11" s="14">
        <f t="shared" si="0"/>
        <v>6051000</v>
      </c>
      <c r="H11" s="14">
        <f t="shared" si="1"/>
        <v>142431.07268952427</v>
      </c>
      <c r="I11" s="14">
        <f t="shared" si="2"/>
        <v>5908568.9273104761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0.1181094422949656</v>
      </c>
    </row>
    <row r="5" spans="1:8" ht="15.75" customHeight="1" x14ac:dyDescent="0.25">
      <c r="B5" s="16" t="s">
        <v>70</v>
      </c>
      <c r="C5" s="54">
        <v>4.092669375070615E-2</v>
      </c>
    </row>
    <row r="6" spans="1:8" ht="15.75" customHeight="1" x14ac:dyDescent="0.25">
      <c r="B6" s="16" t="s">
        <v>71</v>
      </c>
      <c r="C6" s="54">
        <v>0.1246720913512278</v>
      </c>
    </row>
    <row r="7" spans="1:8" ht="15.75" customHeight="1" x14ac:dyDescent="0.25">
      <c r="B7" s="16" t="s">
        <v>72</v>
      </c>
      <c r="C7" s="54">
        <v>0.39358253472970761</v>
      </c>
    </row>
    <row r="8" spans="1:8" ht="15.75" customHeight="1" x14ac:dyDescent="0.25">
      <c r="B8" s="16" t="s">
        <v>73</v>
      </c>
      <c r="C8" s="54">
        <v>6.2908432630607329E-3</v>
      </c>
    </row>
    <row r="9" spans="1:8" ht="15.75" customHeight="1" x14ac:dyDescent="0.25">
      <c r="B9" s="16" t="s">
        <v>74</v>
      </c>
      <c r="C9" s="54">
        <v>0.2220567842889403</v>
      </c>
    </row>
    <row r="10" spans="1:8" ht="15.75" customHeight="1" x14ac:dyDescent="0.25">
      <c r="B10" s="16" t="s">
        <v>75</v>
      </c>
      <c r="C10" s="54">
        <v>9.4361610321391579E-2</v>
      </c>
    </row>
    <row r="11" spans="1:8" ht="15.75" customHeight="1" x14ac:dyDescent="0.25">
      <c r="B11" s="24" t="s">
        <v>30</v>
      </c>
      <c r="C11" s="50">
        <f>SUM(C3:C10)</f>
        <v>0.99999999999999967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9.7323735601753988E-2</v>
      </c>
      <c r="D14" s="54">
        <v>9.7323735601753988E-2</v>
      </c>
      <c r="E14" s="54">
        <v>9.7323735601753988E-2</v>
      </c>
      <c r="F14" s="54">
        <v>9.7323735601753988E-2</v>
      </c>
    </row>
    <row r="15" spans="1:8" ht="15.75" customHeight="1" x14ac:dyDescent="0.25">
      <c r="B15" s="16" t="s">
        <v>82</v>
      </c>
      <c r="C15" s="54">
        <v>0.191340948625632</v>
      </c>
      <c r="D15" s="54">
        <v>0.191340948625632</v>
      </c>
      <c r="E15" s="54">
        <v>0.191340948625632</v>
      </c>
      <c r="F15" s="54">
        <v>0.191340948625632</v>
      </c>
    </row>
    <row r="16" spans="1:8" ht="15.75" customHeight="1" x14ac:dyDescent="0.25">
      <c r="B16" s="16" t="s">
        <v>83</v>
      </c>
      <c r="C16" s="54">
        <v>2.431395021563313E-2</v>
      </c>
      <c r="D16" s="54">
        <v>2.431395021563313E-2</v>
      </c>
      <c r="E16" s="54">
        <v>2.431395021563313E-2</v>
      </c>
      <c r="F16" s="54">
        <v>2.431395021563313E-2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6.8989190033509368E-2</v>
      </c>
      <c r="D19" s="54">
        <v>6.8989190033509368E-2</v>
      </c>
      <c r="E19" s="54">
        <v>6.8989190033509368E-2</v>
      </c>
      <c r="F19" s="54">
        <v>6.8989190033509368E-2</v>
      </c>
    </row>
    <row r="20" spans="1:8" ht="15.75" customHeight="1" x14ac:dyDescent="0.25">
      <c r="B20" s="16" t="s">
        <v>87</v>
      </c>
      <c r="C20" s="54">
        <v>1.667249438758522E-2</v>
      </c>
      <c r="D20" s="54">
        <v>1.667249438758522E-2</v>
      </c>
      <c r="E20" s="54">
        <v>1.667249438758522E-2</v>
      </c>
      <c r="F20" s="54">
        <v>1.667249438758522E-2</v>
      </c>
    </row>
    <row r="21" spans="1:8" ht="15.75" customHeight="1" x14ac:dyDescent="0.25">
      <c r="B21" s="16" t="s">
        <v>88</v>
      </c>
      <c r="C21" s="54">
        <v>0.12791043438514821</v>
      </c>
      <c r="D21" s="54">
        <v>0.12791043438514821</v>
      </c>
      <c r="E21" s="54">
        <v>0.12791043438514821</v>
      </c>
      <c r="F21" s="54">
        <v>0.12791043438514821</v>
      </c>
    </row>
    <row r="22" spans="1:8" ht="15.75" customHeight="1" x14ac:dyDescent="0.25">
      <c r="B22" s="16" t="s">
        <v>89</v>
      </c>
      <c r="C22" s="54">
        <v>0.47344924675073807</v>
      </c>
      <c r="D22" s="54">
        <v>0.47344924675073807</v>
      </c>
      <c r="E22" s="54">
        <v>0.47344924675073807</v>
      </c>
      <c r="F22" s="54">
        <v>0.47344924675073807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2.81E-2</v>
      </c>
    </row>
    <row r="27" spans="1:8" ht="15.75" customHeight="1" x14ac:dyDescent="0.25">
      <c r="B27" s="16" t="s">
        <v>92</v>
      </c>
      <c r="C27" s="54">
        <v>2.29E-2</v>
      </c>
    </row>
    <row r="28" spans="1:8" ht="15.75" customHeight="1" x14ac:dyDescent="0.25">
      <c r="B28" s="16" t="s">
        <v>93</v>
      </c>
      <c r="C28" s="54">
        <v>0.1724</v>
      </c>
    </row>
    <row r="29" spans="1:8" ht="15.75" customHeight="1" x14ac:dyDescent="0.25">
      <c r="B29" s="16" t="s">
        <v>94</v>
      </c>
      <c r="C29" s="54">
        <v>0.18540000000000001</v>
      </c>
    </row>
    <row r="30" spans="1:8" ht="15.75" customHeight="1" x14ac:dyDescent="0.25">
      <c r="B30" s="16" t="s">
        <v>95</v>
      </c>
      <c r="C30" s="54">
        <v>0.10639999999999999</v>
      </c>
    </row>
    <row r="31" spans="1:8" ht="15.75" customHeight="1" x14ac:dyDescent="0.25">
      <c r="B31" s="16" t="s">
        <v>96</v>
      </c>
      <c r="C31" s="54">
        <v>0.22570000000000001</v>
      </c>
    </row>
    <row r="32" spans="1:8" ht="15.75" customHeight="1" x14ac:dyDescent="0.25">
      <c r="B32" s="16" t="s">
        <v>97</v>
      </c>
      <c r="C32" s="54">
        <v>2.58E-2</v>
      </c>
    </row>
    <row r="33" spans="2:3" ht="15.75" customHeight="1" x14ac:dyDescent="0.25">
      <c r="B33" s="16" t="s">
        <v>98</v>
      </c>
      <c r="C33" s="54">
        <v>9.9399999999999988E-2</v>
      </c>
    </row>
    <row r="34" spans="2:3" ht="15.75" customHeight="1" x14ac:dyDescent="0.25">
      <c r="B34" s="16" t="s">
        <v>99</v>
      </c>
      <c r="C34" s="54">
        <v>0.1339000000022352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0.76460945606231701</v>
      </c>
      <c r="D2" s="55">
        <v>0.76460945606231701</v>
      </c>
      <c r="E2" s="55">
        <v>0.75673687458038297</v>
      </c>
      <c r="F2" s="55">
        <v>0.69884473085403398</v>
      </c>
      <c r="G2" s="55">
        <v>0.74896526336669889</v>
      </c>
    </row>
    <row r="3" spans="1:15" ht="15.75" customHeight="1" x14ac:dyDescent="0.25">
      <c r="B3" s="7" t="s">
        <v>103</v>
      </c>
      <c r="C3" s="55">
        <v>0.162400603294373</v>
      </c>
      <c r="D3" s="55">
        <v>0.162400603294373</v>
      </c>
      <c r="E3" s="55">
        <v>0.196381285786629</v>
      </c>
      <c r="F3" s="55">
        <v>0.224514409899712</v>
      </c>
      <c r="G3" s="55">
        <v>0.20374839007854501</v>
      </c>
    </row>
    <row r="4" spans="1:15" ht="15.75" customHeight="1" x14ac:dyDescent="0.25">
      <c r="B4" s="7" t="s">
        <v>104</v>
      </c>
      <c r="C4" s="56">
        <v>3.4071046859025997E-2</v>
      </c>
      <c r="D4" s="56">
        <v>3.4071046859025997E-2</v>
      </c>
      <c r="E4" s="56">
        <v>3.6088269203901298E-2</v>
      </c>
      <c r="F4" s="56">
        <v>6.3694916665554005E-2</v>
      </c>
      <c r="G4" s="56">
        <v>3.8373056799173397E-2</v>
      </c>
    </row>
    <row r="5" spans="1:15" ht="15.75" customHeight="1" x14ac:dyDescent="0.25">
      <c r="B5" s="7" t="s">
        <v>105</v>
      </c>
      <c r="C5" s="56">
        <v>3.8918882608413703E-2</v>
      </c>
      <c r="D5" s="56">
        <v>3.8918882608413703E-2</v>
      </c>
      <c r="E5" s="56">
        <v>1.07935527339578E-2</v>
      </c>
      <c r="F5" s="56">
        <v>1.2945924885570999E-2</v>
      </c>
      <c r="G5" s="56">
        <v>8.9132580906153003E-3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0.84784299135208097</v>
      </c>
      <c r="D8" s="55">
        <v>0.84784299135208097</v>
      </c>
      <c r="E8" s="55">
        <v>0.93289506435394298</v>
      </c>
      <c r="F8" s="55">
        <v>0.95607793331146196</v>
      </c>
      <c r="G8" s="55">
        <v>0.95962834358215299</v>
      </c>
    </row>
    <row r="9" spans="1:15" ht="15.75" customHeight="1" x14ac:dyDescent="0.25">
      <c r="B9" s="7" t="s">
        <v>108</v>
      </c>
      <c r="C9" s="55">
        <v>0.102284803986549</v>
      </c>
      <c r="D9" s="55">
        <v>0.102284803986549</v>
      </c>
      <c r="E9" s="55">
        <v>6.4816452562809004E-2</v>
      </c>
      <c r="F9" s="55">
        <v>3.6401174962520599E-2</v>
      </c>
      <c r="G9" s="55">
        <v>3.50752286612988E-2</v>
      </c>
    </row>
    <row r="10" spans="1:15" ht="15.75" customHeight="1" x14ac:dyDescent="0.25">
      <c r="B10" s="7" t="s">
        <v>109</v>
      </c>
      <c r="C10" s="56">
        <v>2.6520758867263801E-2</v>
      </c>
      <c r="D10" s="56">
        <v>2.6520758867263801E-2</v>
      </c>
      <c r="E10" s="56">
        <v>2.2884584031998998E-3</v>
      </c>
      <c r="F10" s="56">
        <v>5.0772232934832998E-3</v>
      </c>
      <c r="G10" s="56">
        <v>3.7767339963465998E-3</v>
      </c>
    </row>
    <row r="11" spans="1:15" ht="15.75" customHeight="1" x14ac:dyDescent="0.25">
      <c r="B11" s="7" t="s">
        <v>110</v>
      </c>
      <c r="C11" s="56">
        <v>2.3351423442363701E-2</v>
      </c>
      <c r="D11" s="56">
        <v>2.3351423442363701E-2</v>
      </c>
      <c r="E11" s="56">
        <v>0</v>
      </c>
      <c r="F11" s="56">
        <v>2.4436712265015E-3</v>
      </c>
      <c r="G11" s="56">
        <v>1.51970051229E-3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0.33770807775</v>
      </c>
      <c r="D14" s="57">
        <v>0.33097332158499992</v>
      </c>
      <c r="E14" s="57">
        <v>0.33097332158499992</v>
      </c>
      <c r="F14" s="57">
        <v>0.254121780247</v>
      </c>
      <c r="G14" s="57">
        <v>0.254121780247</v>
      </c>
      <c r="H14" s="58">
        <v>0.32700000000000001</v>
      </c>
      <c r="I14" s="58">
        <v>0.32700000000000001</v>
      </c>
      <c r="J14" s="58">
        <v>0.32700000000000001</v>
      </c>
      <c r="K14" s="58">
        <v>0.32700000000000001</v>
      </c>
      <c r="L14" s="58">
        <v>0.321919837002</v>
      </c>
      <c r="M14" s="58">
        <v>0.259959126298</v>
      </c>
      <c r="N14" s="58">
        <v>0.3030596436895</v>
      </c>
      <c r="O14" s="58">
        <v>0.30567124316599997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0.18463068626066234</v>
      </c>
      <c r="D15" s="55">
        <f t="shared" si="0"/>
        <v>0.18094868178855525</v>
      </c>
      <c r="E15" s="55">
        <f t="shared" si="0"/>
        <v>0.18094868178855525</v>
      </c>
      <c r="F15" s="55">
        <f t="shared" si="0"/>
        <v>0.13893265151779402</v>
      </c>
      <c r="G15" s="55">
        <f t="shared" si="0"/>
        <v>0.13893265151779402</v>
      </c>
      <c r="H15" s="55">
        <f t="shared" si="0"/>
        <v>0.178776400047886</v>
      </c>
      <c r="I15" s="55">
        <f t="shared" si="0"/>
        <v>0.178776400047886</v>
      </c>
      <c r="J15" s="55">
        <f t="shared" si="0"/>
        <v>0.178776400047886</v>
      </c>
      <c r="K15" s="55">
        <f t="shared" si="0"/>
        <v>0.178776400047886</v>
      </c>
      <c r="L15" s="55">
        <f t="shared" si="0"/>
        <v>0.17599898948996881</v>
      </c>
      <c r="M15" s="55">
        <f t="shared" si="0"/>
        <v>0.14212402678639194</v>
      </c>
      <c r="N15" s="55">
        <f t="shared" si="0"/>
        <v>0.16568780458288634</v>
      </c>
      <c r="O15" s="55">
        <f t="shared" si="0"/>
        <v>0.16711560994305641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0.6431854963302609</v>
      </c>
      <c r="D2" s="56">
        <v>0.30086489999999999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0.19384044408798201</v>
      </c>
      <c r="D3" s="56">
        <v>0.2158948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0.147234946489334</v>
      </c>
      <c r="D4" s="56">
        <v>0.39192640000000001</v>
      </c>
      <c r="E4" s="56">
        <v>0.77740085124969494</v>
      </c>
      <c r="F4" s="56">
        <v>0.32832834124565102</v>
      </c>
      <c r="G4" s="56">
        <v>0</v>
      </c>
    </row>
    <row r="5" spans="1:7" x14ac:dyDescent="0.25">
      <c r="B5" s="98" t="s">
        <v>122</v>
      </c>
      <c r="C5" s="55">
        <v>1.5739113092423099E-2</v>
      </c>
      <c r="D5" s="55">
        <v>9.1313900000000101E-2</v>
      </c>
      <c r="E5" s="55">
        <v>0.22259914875030501</v>
      </c>
      <c r="F5" s="55">
        <v>0.67167165875434909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2022-02-01T03:25:08Z</dcterms:modified>
</cp:coreProperties>
</file>