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4F3B86E-8A6A-4358-85EA-483F7B09298B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1" i="2"/>
  <c r="A27" i="2"/>
  <c r="A24" i="2"/>
  <c r="A23" i="2"/>
  <c r="A19" i="2"/>
  <c r="A16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32" i="2" s="1"/>
  <c r="C33" i="1"/>
  <c r="C20" i="1"/>
  <c r="A17" i="2" l="1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<sst xmlns="http://schemas.openxmlformats.org/spreadsheetml/2006/main" count="2092" uniqueCount="341">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</sst>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6389802.1875</v>
      </c>
    </row>
    <row r="8" spans="1:3" ht="15" customHeight="1" x14ac:dyDescent="0.25">
      <c r="B8" s="7" t="s">
        <v>8</v>
      </c>
      <c r="C8" s="46">
        <v>0.10100000000000001</v>
      </c>
    </row>
    <row r="9" spans="1:3" ht="15" customHeight="1" x14ac:dyDescent="0.25">
      <c r="B9" s="7" t="s">
        <v>9</v>
      </c>
      <c r="C9" s="47">
        <v>0.1</v>
      </c>
    </row>
    <row r="10" spans="1:3" ht="15" customHeight="1" x14ac:dyDescent="0.25">
      <c r="B10" s="7" t="s">
        <v>10</v>
      </c>
      <c r="C10" s="47">
        <v>0.30839620590209998</v>
      </c>
    </row>
    <row r="11" spans="1:3" ht="15" customHeight="1" x14ac:dyDescent="0.25">
      <c r="B11" s="7" t="s">
        <v>11</v>
      </c>
      <c r="C11" s="46">
        <v>0.50700000000000001</v>
      </c>
    </row>
    <row r="12" spans="1:3" ht="15" customHeight="1" x14ac:dyDescent="0.25">
      <c r="B12" s="7" t="s">
        <v>12</v>
      </c>
      <c r="C12" s="46">
        <v>0.48299999999999998</v>
      </c>
    </row>
    <row r="13" spans="1:3" ht="15" customHeight="1" x14ac:dyDescent="0.25">
      <c r="B13" s="7" t="s">
        <v>13</v>
      </c>
      <c r="C13" s="46">
        <v>0.69799999999999995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7.4299999999999991E-2</v>
      </c>
    </row>
    <row r="24" spans="1:3" ht="15" customHeight="1" x14ac:dyDescent="0.25">
      <c r="B24" s="12" t="s">
        <v>22</v>
      </c>
      <c r="C24" s="47">
        <v>0.44829999999999998</v>
      </c>
    </row>
    <row r="25" spans="1:3" ht="15" customHeight="1" x14ac:dyDescent="0.25">
      <c r="B25" s="12" t="s">
        <v>23</v>
      </c>
      <c r="C25" s="47">
        <v>0.39019999999999999</v>
      </c>
    </row>
    <row r="26" spans="1:3" ht="15" customHeight="1" x14ac:dyDescent="0.25">
      <c r="B26" s="12" t="s">
        <v>24</v>
      </c>
      <c r="C26" s="47">
        <v>8.72E-2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0.218</v>
      </c>
    </row>
    <row r="30" spans="1:3" ht="14.25" customHeight="1" x14ac:dyDescent="0.25">
      <c r="B30" s="22" t="s">
        <v>27</v>
      </c>
      <c r="C30" s="49">
        <v>7.4999999999999997E-2</v>
      </c>
    </row>
    <row r="31" spans="1:3" ht="14.25" customHeight="1" x14ac:dyDescent="0.25">
      <c r="B31" s="22" t="s">
        <v>28</v>
      </c>
      <c r="C31" s="49">
        <v>0.11899999999999999</v>
      </c>
    </row>
    <row r="32" spans="1:3" ht="14.25" customHeight="1" x14ac:dyDescent="0.25">
      <c r="B32" s="22" t="s">
        <v>29</v>
      </c>
      <c r="C32" s="49">
        <v>0.58800000001490116</v>
      </c>
    </row>
    <row r="33" spans="1:5" ht="13.2" customHeight="1" x14ac:dyDescent="0.25">
      <c r="B33" s="24" t="s">
        <v>30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27.219969074432399</v>
      </c>
    </row>
    <row r="38" spans="1:5" ht="15" customHeight="1" x14ac:dyDescent="0.25">
      <c r="B38" s="28" t="s">
        <v>34</v>
      </c>
      <c r="C38" s="117">
        <v>40.968681384121801</v>
      </c>
      <c r="D38" s="9"/>
      <c r="E38" s="10"/>
    </row>
    <row r="39" spans="1:5" ht="15" customHeight="1" x14ac:dyDescent="0.25">
      <c r="B39" s="28" t="s">
        <v>35</v>
      </c>
      <c r="C39" s="117">
        <v>58.414902873901397</v>
      </c>
      <c r="D39" s="9"/>
      <c r="E39" s="9"/>
    </row>
    <row r="40" spans="1:5" ht="15" customHeight="1" x14ac:dyDescent="0.25">
      <c r="B40" s="28" t="s">
        <v>36</v>
      </c>
      <c r="C40" s="117">
        <v>295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22.617056439999999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2.11627E-2</v>
      </c>
      <c r="D45" s="9"/>
    </row>
    <row r="46" spans="1:5" ht="15.75" customHeight="1" x14ac:dyDescent="0.25">
      <c r="B46" s="28" t="s">
        <v>41</v>
      </c>
      <c r="C46" s="47">
        <v>0.1106215</v>
      </c>
      <c r="D46" s="9"/>
    </row>
    <row r="47" spans="1:5" ht="15.75" customHeight="1" x14ac:dyDescent="0.25">
      <c r="B47" s="28" t="s">
        <v>42</v>
      </c>
      <c r="C47" s="47">
        <v>0.39544119999999999</v>
      </c>
      <c r="D47" s="9"/>
      <c r="E47" s="10"/>
    </row>
    <row r="48" spans="1:5" ht="15" customHeight="1" x14ac:dyDescent="0.25">
      <c r="B48" s="28" t="s">
        <v>43</v>
      </c>
      <c r="C48" s="48">
        <v>0.47277459999999999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2.9</v>
      </c>
      <c r="D51" s="9"/>
    </row>
    <row r="52" spans="1:4" ht="15" customHeight="1" x14ac:dyDescent="0.25">
      <c r="B52" s="28" t="s">
        <v>46</v>
      </c>
      <c r="C52" s="51">
        <v>2.9</v>
      </c>
    </row>
    <row r="53" spans="1:4" ht="15.75" customHeight="1" x14ac:dyDescent="0.25">
      <c r="B53" s="28" t="s">
        <v>47</v>
      </c>
      <c r="C53" s="51">
        <v>2.9</v>
      </c>
    </row>
    <row r="54" spans="1:4" ht="15.75" customHeight="1" x14ac:dyDescent="0.25">
      <c r="B54" s="28" t="s">
        <v>48</v>
      </c>
      <c r="C54" s="51">
        <v>2.9</v>
      </c>
    </row>
    <row r="55" spans="1:4" ht="15.75" customHeight="1" x14ac:dyDescent="0.25">
      <c r="B55" s="28" t="s">
        <v>49</v>
      </c>
      <c r="C55" s="51">
        <v>2.9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2.059386973180076E-2</v>
      </c>
    </row>
    <row r="59" spans="1:4" ht="15.75" customHeight="1" x14ac:dyDescent="0.25">
      <c r="B59" s="28" t="s">
        <v>52</v>
      </c>
      <c r="C59" s="46">
        <v>0.49179159909654169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0.121860522262526</v>
      </c>
      <c r="C2" s="115">
        <v>0.95</v>
      </c>
      <c r="D2" s="116">
        <v>47.001122266344161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39.632944298745883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241.50381621256199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0.63572318409505146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12.76524374254179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12.76524374254179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12.76524374254179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12.76524374254179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12.76524374254179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12.76524374254179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0.16400000000000001</v>
      </c>
      <c r="C16" s="115">
        <v>0.95</v>
      </c>
      <c r="D16" s="116">
        <v>0.4719828027126588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4.938E-2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0.23971219999999999</v>
      </c>
      <c r="C18" s="115">
        <v>0.95</v>
      </c>
      <c r="D18" s="116">
        <v>5.6195673264216497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0.23971219999999999</v>
      </c>
      <c r="C19" s="115">
        <v>0.95</v>
      </c>
      <c r="D19" s="116">
        <v>5.6195673264216497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0.27728609999999998</v>
      </c>
      <c r="C21" s="115">
        <v>0.95</v>
      </c>
      <c r="D21" s="116">
        <v>5.7756331563778938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21.899261251179791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4.1250028489423594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0.20749876208060999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18.34498420736286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0.152187049388885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0.28000000000000003</v>
      </c>
      <c r="C29" s="115">
        <v>0.95</v>
      </c>
      <c r="D29" s="116">
        <v>88.477616348400218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4.0508635694147443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0.98807896403043338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0.53042918443679798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0.41399999999999998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0.45761777927318598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0.23437364964212901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7.6479873549004456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0.36575032490126702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5">
      <c r="A3" s="4" t="s">
        <v>204</v>
      </c>
      <c r="B3" s="18">
        <f>frac_mam_1month * 2.6</f>
        <v>0.20624480098485951</v>
      </c>
      <c r="C3" s="18">
        <f>frac_mam_1_5months * 2.6</f>
        <v>0.20624480098485951</v>
      </c>
      <c r="D3" s="18">
        <f>frac_mam_6_11months * 2.6</f>
        <v>0.31698135733604343</v>
      </c>
      <c r="E3" s="18">
        <f>frac_mam_12_23months * 2.6</f>
        <v>0.40099966228008177</v>
      </c>
      <c r="F3" s="18">
        <f>frac_mam_24_59months * 2.6</f>
        <v>0.2896797716617584</v>
      </c>
    </row>
    <row r="4" spans="1:6" ht="15.75" customHeight="1" x14ac:dyDescent="0.25">
      <c r="A4" s="4" t="s">
        <v>205</v>
      </c>
      <c r="B4" s="18">
        <f>frac_sam_1month * 2.6</f>
        <v>0.10810579881072035</v>
      </c>
      <c r="C4" s="18">
        <f>frac_sam_1_5months * 2.6</f>
        <v>0.10810579881072035</v>
      </c>
      <c r="D4" s="18">
        <f>frac_sam_6_11months * 2.6</f>
        <v>0.15526864454150194</v>
      </c>
      <c r="E4" s="18">
        <f>frac_sam_12_23months * 2.6</f>
        <v>0.152835253626108</v>
      </c>
      <c r="F4" s="18">
        <f>frac_sam_24_59months * 2.6</f>
        <v>9.7335326671600414E-2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0.10100000000000001</v>
      </c>
      <c r="E2" s="65">
        <f>food_insecure</f>
        <v>0.10100000000000001</v>
      </c>
      <c r="F2" s="65">
        <f>food_insecure</f>
        <v>0.10100000000000001</v>
      </c>
      <c r="G2" s="65">
        <f>food_insecure</f>
        <v>0.10100000000000001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0.10100000000000001</v>
      </c>
      <c r="F5" s="65">
        <f>food_insecure</f>
        <v>0.10100000000000001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0.10100000000000001</v>
      </c>
      <c r="F8" s="65">
        <f>food_insecure</f>
        <v>0.10100000000000001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0.10100000000000001</v>
      </c>
      <c r="F9" s="65">
        <f>food_insecure</f>
        <v>0.10100000000000001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0.48299999999999998</v>
      </c>
      <c r="E10" s="65">
        <f>IF(ISBLANK(comm_deliv), frac_children_health_facility,1)</f>
        <v>0.48299999999999998</v>
      </c>
      <c r="F10" s="65">
        <f>IF(ISBLANK(comm_deliv), frac_children_health_facility,1)</f>
        <v>0.48299999999999998</v>
      </c>
      <c r="G10" s="65">
        <f>IF(ISBLANK(comm_deliv), frac_children_health_facility,1)</f>
        <v>0.48299999999999998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0.10100000000000001</v>
      </c>
      <c r="I15" s="65">
        <f>food_insecure</f>
        <v>0.10100000000000001</v>
      </c>
      <c r="J15" s="65">
        <f>food_insecure</f>
        <v>0.10100000000000001</v>
      </c>
      <c r="K15" s="65">
        <f>food_insecure</f>
        <v>0.10100000000000001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0.50700000000000001</v>
      </c>
      <c r="I18" s="65">
        <f>frac_PW_health_facility</f>
        <v>0.50700000000000001</v>
      </c>
      <c r="J18" s="65">
        <f>frac_PW_health_facility</f>
        <v>0.50700000000000001</v>
      </c>
      <c r="K18" s="65">
        <f>frac_PW_health_facility</f>
        <v>0.50700000000000001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</v>
      </c>
      <c r="I19" s="65">
        <f>frac_malaria_risk</f>
        <v>0.1</v>
      </c>
      <c r="J19" s="65">
        <f>frac_malaria_risk</f>
        <v>0.1</v>
      </c>
      <c r="K19" s="65">
        <f>frac_malaria_risk</f>
        <v>0.1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0.69799999999999995</v>
      </c>
      <c r="M24" s="65">
        <f>famplan_unmet_need</f>
        <v>0.69799999999999995</v>
      </c>
      <c r="N24" s="65">
        <f>famplan_unmet_need</f>
        <v>0.69799999999999995</v>
      </c>
      <c r="O24" s="65">
        <f>famplan_unmet_need</f>
        <v>0.69799999999999995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0.35355477558078752</v>
      </c>
      <c r="M25" s="65">
        <f>(1-food_insecure)*(0.49)+food_insecure*(0.7)</f>
        <v>0.51121000000000005</v>
      </c>
      <c r="N25" s="65">
        <f>(1-food_insecure)*(0.49)+food_insecure*(0.7)</f>
        <v>0.51121000000000005</v>
      </c>
      <c r="O25" s="65">
        <f>(1-food_insecure)*(0.49)+food_insecure*(0.7)</f>
        <v>0.51121000000000005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0.15152347524890891</v>
      </c>
      <c r="M26" s="65">
        <f>(1-food_insecure)*(0.21)+food_insecure*(0.3)</f>
        <v>0.21908999999999998</v>
      </c>
      <c r="N26" s="65">
        <f>(1-food_insecure)*(0.21)+food_insecure*(0.3)</f>
        <v>0.21908999999999998</v>
      </c>
      <c r="O26" s="65">
        <f>(1-food_insecure)*(0.21)+food_insecure*(0.3)</f>
        <v>0.21908999999999998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0.18652554326820364</v>
      </c>
      <c r="M27" s="65">
        <f>(1-food_insecure)*(0.3)</f>
        <v>0.2697</v>
      </c>
      <c r="N27" s="65">
        <f>(1-food_insecure)*(0.3)</f>
        <v>0.2697</v>
      </c>
      <c r="O27" s="65">
        <f>(1-food_insecure)*(0.3)</f>
        <v>0.2697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0.30839620590210004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0.1</v>
      </c>
      <c r="D34" s="65">
        <f t="shared" si="3"/>
        <v>0.1</v>
      </c>
      <c r="E34" s="65">
        <f t="shared" si="3"/>
        <v>0.1</v>
      </c>
      <c r="F34" s="65">
        <f t="shared" si="3"/>
        <v>0.1</v>
      </c>
      <c r="G34" s="65">
        <f t="shared" si="3"/>
        <v>0.1</v>
      </c>
      <c r="H34" s="65">
        <f t="shared" si="3"/>
        <v>0.1</v>
      </c>
      <c r="I34" s="65">
        <f t="shared" si="3"/>
        <v>0.1</v>
      </c>
      <c r="J34" s="65">
        <f t="shared" si="3"/>
        <v>0.1</v>
      </c>
      <c r="K34" s="65">
        <f t="shared" si="3"/>
        <v>0.1</v>
      </c>
      <c r="L34" s="65">
        <f t="shared" si="3"/>
        <v>0.1</v>
      </c>
      <c r="M34" s="65">
        <f t="shared" si="3"/>
        <v>0.1</v>
      </c>
      <c r="N34" s="65">
        <f t="shared" si="3"/>
        <v>0.1</v>
      </c>
      <c r="O34" s="65">
        <f t="shared" si="3"/>
        <v>0.1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1393963.7568000001</v>
      </c>
      <c r="C2" s="53">
        <v>2404000</v>
      </c>
      <c r="D2" s="53">
        <v>3880000</v>
      </c>
      <c r="E2" s="53">
        <v>41000</v>
      </c>
      <c r="F2" s="53">
        <v>37000</v>
      </c>
      <c r="G2" s="14">
        <f t="shared" ref="G2:G11" si="0">C2+D2+E2+F2</f>
        <v>6362000</v>
      </c>
      <c r="H2" s="14">
        <f t="shared" ref="H2:H11" si="1">(B2 + stillbirth*B2/(1000-stillbirth))/(1-abortion)</f>
        <v>1494990.2203287892</v>
      </c>
      <c r="I2" s="14">
        <f t="shared" ref="I2:I11" si="2">G2-H2</f>
        <v>4867009.7796712108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1414540.8828</v>
      </c>
      <c r="C3" s="53">
        <v>2451000</v>
      </c>
      <c r="D3" s="53">
        <v>4001000</v>
      </c>
      <c r="E3" s="53">
        <v>41000</v>
      </c>
      <c r="F3" s="53">
        <v>36000</v>
      </c>
      <c r="G3" s="14">
        <f t="shared" si="0"/>
        <v>6529000</v>
      </c>
      <c r="H3" s="14">
        <f t="shared" si="1"/>
        <v>1517058.6578921101</v>
      </c>
      <c r="I3" s="14">
        <f t="shared" si="2"/>
        <v>5011941.3421078902</v>
      </c>
    </row>
    <row r="4" spans="1:9" ht="15.75" customHeight="1" x14ac:dyDescent="0.25">
      <c r="A4" s="7">
        <f t="shared" si="3"/>
        <v>2023</v>
      </c>
      <c r="B4" s="52">
        <v>1435151.2032000001</v>
      </c>
      <c r="C4" s="53">
        <v>2496000</v>
      </c>
      <c r="D4" s="53">
        <v>4121000</v>
      </c>
      <c r="E4" s="53">
        <v>42000</v>
      </c>
      <c r="F4" s="53">
        <v>37000</v>
      </c>
      <c r="G4" s="14">
        <f t="shared" si="0"/>
        <v>6696000</v>
      </c>
      <c r="H4" s="14">
        <f t="shared" si="1"/>
        <v>1539162.6955943354</v>
      </c>
      <c r="I4" s="14">
        <f t="shared" si="2"/>
        <v>5156837.304405665</v>
      </c>
    </row>
    <row r="5" spans="1:9" ht="15.75" customHeight="1" x14ac:dyDescent="0.25">
      <c r="A5" s="7">
        <f t="shared" si="3"/>
        <v>2024</v>
      </c>
      <c r="B5" s="52">
        <v>1455624.7552</v>
      </c>
      <c r="C5" s="53">
        <v>2540000</v>
      </c>
      <c r="D5" s="53">
        <v>4239000</v>
      </c>
      <c r="E5" s="53">
        <v>42000</v>
      </c>
      <c r="F5" s="53">
        <v>36000</v>
      </c>
      <c r="G5" s="14">
        <f t="shared" si="0"/>
        <v>6857000</v>
      </c>
      <c r="H5" s="14">
        <f t="shared" si="1"/>
        <v>1561120.0527107476</v>
      </c>
      <c r="I5" s="14">
        <f t="shared" si="2"/>
        <v>5295879.9472892527</v>
      </c>
    </row>
    <row r="6" spans="1:9" ht="15.75" customHeight="1" x14ac:dyDescent="0.25">
      <c r="A6" s="7">
        <f t="shared" si="3"/>
        <v>2025</v>
      </c>
      <c r="B6" s="52">
        <v>1475978</v>
      </c>
      <c r="C6" s="53">
        <v>2583000</v>
      </c>
      <c r="D6" s="53">
        <v>4354000</v>
      </c>
      <c r="E6" s="53">
        <v>42000</v>
      </c>
      <c r="F6" s="53">
        <v>37000</v>
      </c>
      <c r="G6" s="14">
        <f t="shared" si="0"/>
        <v>7016000</v>
      </c>
      <c r="H6" s="14">
        <f t="shared" si="1"/>
        <v>1582948.3834543019</v>
      </c>
      <c r="I6" s="14">
        <f t="shared" si="2"/>
        <v>5433051.6165456977</v>
      </c>
    </row>
    <row r="7" spans="1:9" ht="15.75" customHeight="1" x14ac:dyDescent="0.25">
      <c r="A7" s="7">
        <f t="shared" si="3"/>
        <v>2026</v>
      </c>
      <c r="B7" s="52">
        <v>1496387.9476000001</v>
      </c>
      <c r="C7" s="53">
        <v>2623000</v>
      </c>
      <c r="D7" s="53">
        <v>4464000</v>
      </c>
      <c r="E7" s="53">
        <v>44000</v>
      </c>
      <c r="F7" s="53">
        <v>37000</v>
      </c>
      <c r="G7" s="14">
        <f t="shared" si="0"/>
        <v>7168000</v>
      </c>
      <c r="H7" s="14">
        <f t="shared" si="1"/>
        <v>1604837.5264901784</v>
      </c>
      <c r="I7" s="14">
        <f t="shared" si="2"/>
        <v>5563162.473509822</v>
      </c>
    </row>
    <row r="8" spans="1:9" ht="15.75" customHeight="1" x14ac:dyDescent="0.25">
      <c r="A8" s="7">
        <f t="shared" si="3"/>
        <v>2027</v>
      </c>
      <c r="B8" s="52">
        <v>1516576.4992</v>
      </c>
      <c r="C8" s="53">
        <v>2662000</v>
      </c>
      <c r="D8" s="53">
        <v>4570000</v>
      </c>
      <c r="E8" s="53">
        <v>44000</v>
      </c>
      <c r="F8" s="53">
        <v>38000</v>
      </c>
      <c r="G8" s="14">
        <f t="shared" si="0"/>
        <v>7314000</v>
      </c>
      <c r="H8" s="14">
        <f t="shared" si="1"/>
        <v>1626489.2280192685</v>
      </c>
      <c r="I8" s="14">
        <f t="shared" si="2"/>
        <v>5687510.7719807317</v>
      </c>
    </row>
    <row r="9" spans="1:9" ht="15.75" customHeight="1" x14ac:dyDescent="0.25">
      <c r="A9" s="7">
        <f t="shared" si="3"/>
        <v>2028</v>
      </c>
      <c r="B9" s="52">
        <v>1536502.6751999999</v>
      </c>
      <c r="C9" s="53">
        <v>2701000</v>
      </c>
      <c r="D9" s="53">
        <v>4674000</v>
      </c>
      <c r="E9" s="53">
        <v>44000</v>
      </c>
      <c r="F9" s="53">
        <v>38000</v>
      </c>
      <c r="G9" s="14">
        <f t="shared" si="0"/>
        <v>7457000</v>
      </c>
      <c r="H9" s="14">
        <f t="shared" si="1"/>
        <v>1647859.5384762173</v>
      </c>
      <c r="I9" s="14">
        <f t="shared" si="2"/>
        <v>5809140.4615237825</v>
      </c>
    </row>
    <row r="10" spans="1:9" ht="15.75" customHeight="1" x14ac:dyDescent="0.25">
      <c r="A10" s="7">
        <f t="shared" si="3"/>
        <v>2029</v>
      </c>
      <c r="B10" s="52">
        <v>1556213.6348000001</v>
      </c>
      <c r="C10" s="53">
        <v>2741000</v>
      </c>
      <c r="D10" s="53">
        <v>4772000</v>
      </c>
      <c r="E10" s="53">
        <v>44000</v>
      </c>
      <c r="F10" s="53">
        <v>39000</v>
      </c>
      <c r="G10" s="14">
        <f t="shared" si="0"/>
        <v>7596000</v>
      </c>
      <c r="H10" s="14">
        <f t="shared" si="1"/>
        <v>1668999.0348881916</v>
      </c>
      <c r="I10" s="14">
        <f t="shared" si="2"/>
        <v>5927000.9651118089</v>
      </c>
    </row>
    <row r="11" spans="1:9" ht="15.75" customHeight="1" x14ac:dyDescent="0.25">
      <c r="A11" s="7">
        <f t="shared" si="3"/>
        <v>2030</v>
      </c>
      <c r="B11" s="52">
        <v>1575610.66</v>
      </c>
      <c r="C11" s="53">
        <v>2781000</v>
      </c>
      <c r="D11" s="53">
        <v>4866000</v>
      </c>
      <c r="E11" s="53">
        <v>44000</v>
      </c>
      <c r="F11" s="53">
        <v>39000</v>
      </c>
      <c r="G11" s="14">
        <f t="shared" si="0"/>
        <v>7730000</v>
      </c>
      <c r="H11" s="14">
        <f t="shared" si="1"/>
        <v>1689801.8447431908</v>
      </c>
      <c r="I11" s="14">
        <f t="shared" si="2"/>
        <v>6040198.1552568097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7.4945718500848213E-3</v>
      </c>
    </row>
    <row r="4" spans="1:8" ht="15.75" customHeight="1" x14ac:dyDescent="0.25">
      <c r="B4" s="16" t="s">
        <v>69</v>
      </c>
      <c r="C4" s="54">
        <v>0.17209629273427901</v>
      </c>
    </row>
    <row r="5" spans="1:8" ht="15.75" customHeight="1" x14ac:dyDescent="0.25">
      <c r="B5" s="16" t="s">
        <v>70</v>
      </c>
      <c r="C5" s="54">
        <v>6.2544277647704441E-2</v>
      </c>
    </row>
    <row r="6" spans="1:8" ht="15.75" customHeight="1" x14ac:dyDescent="0.25">
      <c r="B6" s="16" t="s">
        <v>71</v>
      </c>
      <c r="C6" s="54">
        <v>0.21788066476586551</v>
      </c>
    </row>
    <row r="7" spans="1:8" ht="15.75" customHeight="1" x14ac:dyDescent="0.25">
      <c r="B7" s="16" t="s">
        <v>72</v>
      </c>
      <c r="C7" s="54">
        <v>0.39978666929077389</v>
      </c>
    </row>
    <row r="8" spans="1:8" ht="15.75" customHeight="1" x14ac:dyDescent="0.25">
      <c r="B8" s="16" t="s">
        <v>73</v>
      </c>
      <c r="C8" s="54">
        <v>9.9387524187077268E-3</v>
      </c>
    </row>
    <row r="9" spans="1:8" ht="15.75" customHeight="1" x14ac:dyDescent="0.25">
      <c r="B9" s="16" t="s">
        <v>74</v>
      </c>
      <c r="C9" s="54">
        <v>7.7574984766219032E-2</v>
      </c>
    </row>
    <row r="10" spans="1:8" ht="15.75" customHeight="1" x14ac:dyDescent="0.25">
      <c r="B10" s="16" t="s">
        <v>75</v>
      </c>
      <c r="C10" s="54">
        <v>5.2683786526365531E-2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0.1487063294984477</v>
      </c>
      <c r="D14" s="54">
        <v>0.1487063294984477</v>
      </c>
      <c r="E14" s="54">
        <v>0.1487063294984477</v>
      </c>
      <c r="F14" s="54">
        <v>0.1487063294984477</v>
      </c>
    </row>
    <row r="15" spans="1:8" ht="15.75" customHeight="1" x14ac:dyDescent="0.25">
      <c r="B15" s="16" t="s">
        <v>82</v>
      </c>
      <c r="C15" s="54">
        <v>0.2157234124458158</v>
      </c>
      <c r="D15" s="54">
        <v>0.2157234124458158</v>
      </c>
      <c r="E15" s="54">
        <v>0.2157234124458158</v>
      </c>
      <c r="F15" s="54">
        <v>0.2157234124458158</v>
      </c>
    </row>
    <row r="16" spans="1:8" ht="15.75" customHeight="1" x14ac:dyDescent="0.25">
      <c r="B16" s="16" t="s">
        <v>83</v>
      </c>
      <c r="C16" s="54">
        <v>2.3637996407050391E-2</v>
      </c>
      <c r="D16" s="54">
        <v>2.3637996407050391E-2</v>
      </c>
      <c r="E16" s="54">
        <v>2.3637996407050391E-2</v>
      </c>
      <c r="F16" s="54">
        <v>2.3637996407050391E-2</v>
      </c>
    </row>
    <row r="17" spans="1:8" ht="15.75" customHeight="1" x14ac:dyDescent="0.25">
      <c r="B17" s="16" t="s">
        <v>84</v>
      </c>
      <c r="C17" s="54">
        <v>3.1361958711462481E-2</v>
      </c>
      <c r="D17" s="54">
        <v>3.1361958711462481E-2</v>
      </c>
      <c r="E17" s="54">
        <v>3.1361958711462481E-2</v>
      </c>
      <c r="F17" s="54">
        <v>3.1361958711462481E-2</v>
      </c>
    </row>
    <row r="18" spans="1:8" ht="15.75" customHeight="1" x14ac:dyDescent="0.25">
      <c r="B18" s="16" t="s">
        <v>85</v>
      </c>
      <c r="C18" s="54">
        <v>2.4815385946154619E-2</v>
      </c>
      <c r="D18" s="54">
        <v>2.4815385946154619E-2</v>
      </c>
      <c r="E18" s="54">
        <v>2.4815385946154619E-2</v>
      </c>
      <c r="F18" s="54">
        <v>2.4815385946154619E-2</v>
      </c>
    </row>
    <row r="19" spans="1:8" ht="15.75" customHeight="1" x14ac:dyDescent="0.25">
      <c r="B19" s="16" t="s">
        <v>86</v>
      </c>
      <c r="C19" s="54">
        <v>2.259120395123148E-2</v>
      </c>
      <c r="D19" s="54">
        <v>2.259120395123148E-2</v>
      </c>
      <c r="E19" s="54">
        <v>2.259120395123148E-2</v>
      </c>
      <c r="F19" s="54">
        <v>2.259120395123148E-2</v>
      </c>
    </row>
    <row r="20" spans="1:8" ht="15.75" customHeight="1" x14ac:dyDescent="0.25">
      <c r="B20" s="16" t="s">
        <v>87</v>
      </c>
      <c r="C20" s="54">
        <v>1.0190418731068639E-2</v>
      </c>
      <c r="D20" s="54">
        <v>1.0190418731068639E-2</v>
      </c>
      <c r="E20" s="54">
        <v>1.0190418731068639E-2</v>
      </c>
      <c r="F20" s="54">
        <v>1.0190418731068639E-2</v>
      </c>
    </row>
    <row r="21" spans="1:8" ht="15.75" customHeight="1" x14ac:dyDescent="0.25">
      <c r="B21" s="16" t="s">
        <v>88</v>
      </c>
      <c r="C21" s="54">
        <v>0.1288287048326742</v>
      </c>
      <c r="D21" s="54">
        <v>0.1288287048326742</v>
      </c>
      <c r="E21" s="54">
        <v>0.1288287048326742</v>
      </c>
      <c r="F21" s="54">
        <v>0.1288287048326742</v>
      </c>
    </row>
    <row r="22" spans="1:8" ht="15.75" customHeight="1" x14ac:dyDescent="0.25">
      <c r="B22" s="16" t="s">
        <v>89</v>
      </c>
      <c r="C22" s="54">
        <v>0.39414458947609471</v>
      </c>
      <c r="D22" s="54">
        <v>0.39414458947609471</v>
      </c>
      <c r="E22" s="54">
        <v>0.39414458947609471</v>
      </c>
      <c r="F22" s="54">
        <v>0.39414458947609471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4.6799999999999987E-2</v>
      </c>
    </row>
    <row r="27" spans="1:8" ht="15.75" customHeight="1" x14ac:dyDescent="0.25">
      <c r="B27" s="16" t="s">
        <v>92</v>
      </c>
      <c r="C27" s="54">
        <v>2.7699999999999999E-2</v>
      </c>
    </row>
    <row r="28" spans="1:8" ht="15.75" customHeight="1" x14ac:dyDescent="0.25">
      <c r="B28" s="16" t="s">
        <v>93</v>
      </c>
      <c r="C28" s="54">
        <v>0.19270000000000001</v>
      </c>
    </row>
    <row r="29" spans="1:8" ht="15.75" customHeight="1" x14ac:dyDescent="0.25">
      <c r="B29" s="16" t="s">
        <v>94</v>
      </c>
      <c r="C29" s="54">
        <v>0.15049999999999999</v>
      </c>
    </row>
    <row r="30" spans="1:8" ht="15.75" customHeight="1" x14ac:dyDescent="0.25">
      <c r="B30" s="16" t="s">
        <v>95</v>
      </c>
      <c r="C30" s="54">
        <v>0.05</v>
      </c>
    </row>
    <row r="31" spans="1:8" ht="15.75" customHeight="1" x14ac:dyDescent="0.25">
      <c r="B31" s="16" t="s">
        <v>96</v>
      </c>
      <c r="C31" s="54">
        <v>3.04E-2</v>
      </c>
    </row>
    <row r="32" spans="1:8" ht="15.75" customHeight="1" x14ac:dyDescent="0.25">
      <c r="B32" s="16" t="s">
        <v>97</v>
      </c>
      <c r="C32" s="54">
        <v>8.5600000000000009E-2</v>
      </c>
    </row>
    <row r="33" spans="2:3" ht="15.75" customHeight="1" x14ac:dyDescent="0.25">
      <c r="B33" s="16" t="s">
        <v>98</v>
      </c>
      <c r="C33" s="54">
        <v>0.16739999999999999</v>
      </c>
    </row>
    <row r="34" spans="2:3" ht="15.75" customHeight="1" x14ac:dyDescent="0.25">
      <c r="B34" s="16" t="s">
        <v>99</v>
      </c>
      <c r="C34" s="54">
        <v>0.24890000000000001</v>
      </c>
    </row>
    <row r="35" spans="2:3" ht="15.75" customHeight="1" x14ac:dyDescent="0.25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0.685871541500092</v>
      </c>
      <c r="D2" s="55">
        <v>0.685871541500092</v>
      </c>
      <c r="E2" s="55">
        <v>0.52234834432601895</v>
      </c>
      <c r="F2" s="55">
        <v>0.30799889564514199</v>
      </c>
      <c r="G2" s="55">
        <v>0.28291013836860701</v>
      </c>
    </row>
    <row r="3" spans="1:15" ht="15.75" customHeight="1" x14ac:dyDescent="0.25">
      <c r="B3" s="7" t="s">
        <v>103</v>
      </c>
      <c r="C3" s="55">
        <v>0.188813537359238</v>
      </c>
      <c r="D3" s="55">
        <v>0.188813537359238</v>
      </c>
      <c r="E3" s="55">
        <v>0.28406769037246699</v>
      </c>
      <c r="F3" s="55">
        <v>0.285034090280533</v>
      </c>
      <c r="G3" s="55">
        <v>0.25331169366836598</v>
      </c>
    </row>
    <row r="4" spans="1:15" ht="15.75" customHeight="1" x14ac:dyDescent="0.25">
      <c r="B4" s="7" t="s">
        <v>104</v>
      </c>
      <c r="C4" s="56">
        <v>6.6612973809242207E-2</v>
      </c>
      <c r="D4" s="56">
        <v>6.6612973809242207E-2</v>
      </c>
      <c r="E4" s="56">
        <v>0.12343271076679201</v>
      </c>
      <c r="F4" s="56">
        <v>0.213793709874153</v>
      </c>
      <c r="G4" s="56">
        <v>0.229744598269463</v>
      </c>
    </row>
    <row r="5" spans="1:15" ht="15.75" customHeight="1" x14ac:dyDescent="0.25">
      <c r="B5" s="7" t="s">
        <v>105</v>
      </c>
      <c r="C5" s="56">
        <v>5.8701924979686702E-2</v>
      </c>
      <c r="D5" s="56">
        <v>5.8701924979686702E-2</v>
      </c>
      <c r="E5" s="56">
        <v>7.0151232182979598E-2</v>
      </c>
      <c r="F5" s="56">
        <v>0.19317330420017201</v>
      </c>
      <c r="G5" s="56">
        <v>0.23403356969356501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0.66477876901626598</v>
      </c>
      <c r="D8" s="55">
        <v>0.66477876901626598</v>
      </c>
      <c r="E8" s="55">
        <v>0.56277900934219405</v>
      </c>
      <c r="F8" s="55">
        <v>0.50628954172134399</v>
      </c>
      <c r="G8" s="55">
        <v>0.54248929023742698</v>
      </c>
    </row>
    <row r="9" spans="1:15" ht="15.75" customHeight="1" x14ac:dyDescent="0.25">
      <c r="B9" s="7" t="s">
        <v>108</v>
      </c>
      <c r="C9" s="55">
        <v>0.21431714296340901</v>
      </c>
      <c r="D9" s="55">
        <v>0.21431714296340901</v>
      </c>
      <c r="E9" s="55">
        <v>0.25558638572692899</v>
      </c>
      <c r="F9" s="55">
        <v>0.28069704771041898</v>
      </c>
      <c r="G9" s="55">
        <v>0.30865874886512801</v>
      </c>
    </row>
    <row r="10" spans="1:15" ht="15.75" customHeight="1" x14ac:dyDescent="0.25">
      <c r="B10" s="7" t="s">
        <v>109</v>
      </c>
      <c r="C10" s="56">
        <v>7.9324923455715193E-2</v>
      </c>
      <c r="D10" s="56">
        <v>7.9324923455715193E-2</v>
      </c>
      <c r="E10" s="56">
        <v>0.121915906667709</v>
      </c>
      <c r="F10" s="56">
        <v>0.15423063933849299</v>
      </c>
      <c r="G10" s="56">
        <v>0.11141529679298399</v>
      </c>
    </row>
    <row r="11" spans="1:15" ht="15.75" customHeight="1" x14ac:dyDescent="0.25">
      <c r="B11" s="7" t="s">
        <v>110</v>
      </c>
      <c r="C11" s="56">
        <v>4.1579153388738598E-2</v>
      </c>
      <c r="D11" s="56">
        <v>4.1579153388738598E-2</v>
      </c>
      <c r="E11" s="56">
        <v>5.9718709439039203E-2</v>
      </c>
      <c r="F11" s="56">
        <v>5.8782789856195387E-2</v>
      </c>
      <c r="G11" s="56">
        <v>3.7436664104461698E-2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0.58450609649999996</v>
      </c>
      <c r="D14" s="57">
        <v>0.57874480719300003</v>
      </c>
      <c r="E14" s="57">
        <v>0.57874480719300003</v>
      </c>
      <c r="F14" s="57">
        <v>0.56689632875700002</v>
      </c>
      <c r="G14" s="57">
        <v>0.56689632875700002</v>
      </c>
      <c r="H14" s="58">
        <v>0.34100000000000003</v>
      </c>
      <c r="I14" s="58">
        <v>0.34100000000000003</v>
      </c>
      <c r="J14" s="58">
        <v>0.34100000000000003</v>
      </c>
      <c r="K14" s="58">
        <v>0.34100000000000003</v>
      </c>
      <c r="L14" s="58">
        <v>0.39114737605400002</v>
      </c>
      <c r="M14" s="58">
        <v>0.33264774289150001</v>
      </c>
      <c r="N14" s="58">
        <v>0.32375937976500002</v>
      </c>
      <c r="O14" s="58">
        <v>0.28284942568100002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0.28745518787941249</v>
      </c>
      <c r="D15" s="55">
        <f t="shared" si="0"/>
        <v>0.2846218341982652</v>
      </c>
      <c r="E15" s="55">
        <f t="shared" si="0"/>
        <v>0.2846218341982652</v>
      </c>
      <c r="F15" s="55">
        <f t="shared" si="0"/>
        <v>0.27879485204136384</v>
      </c>
      <c r="G15" s="55">
        <f t="shared" si="0"/>
        <v>0.27879485204136384</v>
      </c>
      <c r="H15" s="55">
        <f t="shared" si="0"/>
        <v>0.16770093529192073</v>
      </c>
      <c r="I15" s="55">
        <f t="shared" si="0"/>
        <v>0.16770093529192073</v>
      </c>
      <c r="J15" s="55">
        <f t="shared" si="0"/>
        <v>0.16770093529192073</v>
      </c>
      <c r="K15" s="55">
        <f t="shared" si="0"/>
        <v>0.16770093529192073</v>
      </c>
      <c r="L15" s="55">
        <f t="shared" si="0"/>
        <v>0.192362993552013</v>
      </c>
      <c r="M15" s="55">
        <f t="shared" si="0"/>
        <v>0.16359336541246605</v>
      </c>
      <c r="N15" s="55">
        <f t="shared" si="0"/>
        <v>0.15922214309713389</v>
      </c>
      <c r="O15" s="55">
        <f t="shared" si="0"/>
        <v>0.13910297135919741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0.76390492916107211</v>
      </c>
      <c r="D2" s="56">
        <v>0.53045450000000005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0.12635542452335399</v>
      </c>
      <c r="D3" s="56">
        <v>0.26860529999999999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8.7546065449714702E-2</v>
      </c>
      <c r="D4" s="56">
        <v>0.18029980000000001</v>
      </c>
      <c r="E4" s="56">
        <v>0.95787936449050903</v>
      </c>
      <c r="F4" s="56">
        <v>0.72524291276931807</v>
      </c>
      <c r="G4" s="56">
        <v>0</v>
      </c>
    </row>
    <row r="5" spans="1:7" x14ac:dyDescent="0.25">
      <c r="B5" s="98" t="s">
        <v>122</v>
      </c>
      <c r="C5" s="55">
        <v>2.2193580865859298E-2</v>
      </c>
      <c r="D5" s="55">
        <v>2.06404000000001E-2</v>
      </c>
      <c r="E5" s="55">
        <v>4.2120635509490967E-2</v>
      </c>
      <c r="F5" s="55">
        <v>0.27475708723068187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2022-02-01T03:25:34Z</dcterms:modified>
</cp:coreProperties>
</file>