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48EAB05-E173-4003-8549-D9BE056588E9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32" i="2"/>
  <c r="A19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40" i="2" s="1"/>
  <c r="C33" i="1"/>
  <c r="C20" i="1"/>
  <c r="A24" i="2" l="1"/>
  <c r="A37" i="2"/>
  <c r="A16" i="2"/>
  <c r="A29" i="2"/>
  <c r="A39" i="2"/>
  <c r="A21" i="2"/>
  <c r="A34" i="2"/>
  <c r="A23" i="2"/>
  <c r="A35" i="2"/>
  <c r="A13" i="2"/>
  <c r="A26" i="2"/>
  <c r="A3" i="2"/>
  <c r="A15" i="2"/>
  <c r="A27" i="2"/>
  <c r="A18" i="2"/>
  <c r="A31" i="2"/>
  <c r="I39" i="2"/>
  <c r="A17" i="2"/>
  <c r="A25" i="2"/>
  <c r="A33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<sst xmlns="http://schemas.openxmlformats.org/spreadsheetml/2006/main" count="2092" uniqueCount="337">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</sst>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5615509.4375</v>
      </c>
    </row>
    <row r="8" spans="1:3" ht="15" customHeight="1" x14ac:dyDescent="0.25">
      <c r="B8" s="7" t="s">
        <v>19</v>
      </c>
      <c r="C8" s="46">
        <v>0.54500000000000004</v>
      </c>
    </row>
    <row r="9" spans="1:3" ht="15" customHeight="1" x14ac:dyDescent="0.25">
      <c r="B9" s="7" t="s">
        <v>20</v>
      </c>
      <c r="C9" s="47">
        <v>3.2400000000000012E-2</v>
      </c>
    </row>
    <row r="10" spans="1:3" ht="15" customHeight="1" x14ac:dyDescent="0.25">
      <c r="B10" s="7" t="s">
        <v>21</v>
      </c>
      <c r="C10" s="47">
        <v>0.36149230957031298</v>
      </c>
    </row>
    <row r="11" spans="1:3" ht="15" customHeight="1" x14ac:dyDescent="0.25">
      <c r="B11" s="7" t="s">
        <v>22</v>
      </c>
      <c r="C11" s="46">
        <v>0.17799999999999999</v>
      </c>
    </row>
    <row r="12" spans="1:3" ht="15" customHeight="1" x14ac:dyDescent="0.25">
      <c r="B12" s="7" t="s">
        <v>23</v>
      </c>
      <c r="C12" s="46">
        <v>0.61499999999999999</v>
      </c>
    </row>
    <row r="13" spans="1:3" ht="15" customHeight="1" x14ac:dyDescent="0.25">
      <c r="B13" s="7" t="s">
        <v>24</v>
      </c>
      <c r="C13" s="46">
        <v>0.57899999999999996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8.48E-2</v>
      </c>
    </row>
    <row r="24" spans="1:3" ht="15" customHeight="1" x14ac:dyDescent="0.25">
      <c r="B24" s="12" t="s">
        <v>33</v>
      </c>
      <c r="C24" s="47">
        <v>0.49769999999999998</v>
      </c>
    </row>
    <row r="25" spans="1:3" ht="15" customHeight="1" x14ac:dyDescent="0.25">
      <c r="B25" s="12" t="s">
        <v>34</v>
      </c>
      <c r="C25" s="47">
        <v>0.3468</v>
      </c>
    </row>
    <row r="26" spans="1:3" ht="15" customHeight="1" x14ac:dyDescent="0.25">
      <c r="B26" s="12" t="s">
        <v>35</v>
      </c>
      <c r="C26" s="47">
        <v>7.0699999999999999E-2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0.192</v>
      </c>
    </row>
    <row r="30" spans="1:3" ht="14.25" customHeight="1" x14ac:dyDescent="0.25">
      <c r="B30" s="22" t="s">
        <v>38</v>
      </c>
      <c r="C30" s="49">
        <v>6.9000000000000006E-2</v>
      </c>
    </row>
    <row r="31" spans="1:3" ht="14.25" customHeight="1" x14ac:dyDescent="0.25">
      <c r="B31" s="22" t="s">
        <v>39</v>
      </c>
      <c r="C31" s="49">
        <v>0.122</v>
      </c>
    </row>
    <row r="32" spans="1:3" ht="14.25" customHeight="1" x14ac:dyDescent="0.25">
      <c r="B32" s="22" t="s">
        <v>40</v>
      </c>
      <c r="C32" s="49">
        <v>0.6169999999850988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35.8628812848238</v>
      </c>
    </row>
    <row r="38" spans="1:5" ht="15" customHeight="1" x14ac:dyDescent="0.25">
      <c r="B38" s="28" t="s">
        <v>45</v>
      </c>
      <c r="C38" s="117">
        <v>46.5128248805674</v>
      </c>
      <c r="D38" s="9"/>
      <c r="E38" s="10"/>
    </row>
    <row r="39" spans="1:5" ht="15" customHeight="1" x14ac:dyDescent="0.25">
      <c r="B39" s="28" t="s">
        <v>46</v>
      </c>
      <c r="C39" s="117">
        <v>60.269398860588403</v>
      </c>
      <c r="D39" s="9"/>
      <c r="E39" s="9"/>
    </row>
    <row r="40" spans="1:5" ht="15" customHeight="1" x14ac:dyDescent="0.25">
      <c r="B40" s="28" t="s">
        <v>47</v>
      </c>
      <c r="C40" s="117">
        <v>638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28.377780680000001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2.57375E-2</v>
      </c>
      <c r="D45" s="9"/>
    </row>
    <row r="46" spans="1:5" ht="15.75" customHeight="1" x14ac:dyDescent="0.25">
      <c r="B46" s="28" t="s">
        <v>52</v>
      </c>
      <c r="C46" s="47">
        <v>8.9717000000000005E-2</v>
      </c>
      <c r="D46" s="9"/>
    </row>
    <row r="47" spans="1:5" ht="15.75" customHeight="1" x14ac:dyDescent="0.25">
      <c r="B47" s="28" t="s">
        <v>53</v>
      </c>
      <c r="C47" s="47">
        <v>0.37392320000000001</v>
      </c>
      <c r="D47" s="9"/>
      <c r="E47" s="10"/>
    </row>
    <row r="48" spans="1:5" ht="15" customHeight="1" x14ac:dyDescent="0.25">
      <c r="B48" s="28" t="s">
        <v>54</v>
      </c>
      <c r="C48" s="48">
        <v>0.51062229999999997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2.2000000000000002</v>
      </c>
      <c r="D51" s="9"/>
    </row>
    <row r="52" spans="1:4" ht="15" customHeight="1" x14ac:dyDescent="0.25">
      <c r="B52" s="28" t="s">
        <v>57</v>
      </c>
      <c r="C52" s="51">
        <v>2.2000000000000002</v>
      </c>
    </row>
    <row r="53" spans="1:4" ht="15.75" customHeight="1" x14ac:dyDescent="0.25">
      <c r="B53" s="28" t="s">
        <v>58</v>
      </c>
      <c r="C53" s="51">
        <v>2.2000000000000002</v>
      </c>
    </row>
    <row r="54" spans="1:4" ht="15.75" customHeight="1" x14ac:dyDescent="0.25">
      <c r="B54" s="28" t="s">
        <v>59</v>
      </c>
      <c r="C54" s="51">
        <v>2.2000000000000002</v>
      </c>
    </row>
    <row r="55" spans="1:4" ht="15.75" customHeight="1" x14ac:dyDescent="0.25">
      <c r="B55" s="28" t="s">
        <v>60</v>
      </c>
      <c r="C55" s="51">
        <v>2.2000000000000002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2.059386973180076E-2</v>
      </c>
    </row>
    <row r="59" spans="1:4" ht="15.75" customHeight="1" x14ac:dyDescent="0.25">
      <c r="B59" s="28" t="s">
        <v>63</v>
      </c>
      <c r="C59" s="46">
        <v>0.45716605231460289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eIdUQIWxHvJm+CD2ZeiMkCWOCwinJ/kZSO91mdIy2j0ipxmymUsl2E2nA2pDm18YwDyTYodD4DEm1qXWRcF/PQ==" saltValue="mqwqKvoQx9dQKmHpEAF6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4.2850433177467201E-2</v>
      </c>
      <c r="C2" s="115">
        <v>0.95</v>
      </c>
      <c r="D2" s="116">
        <v>35.180119803198373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54.64653115467285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56.177874626950199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0.18295608825211421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17.330280382167182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17.330280382167182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17.330280382167182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17.330280382167182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17.330280382167182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17.330280382167182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4.0648990000000003E-2</v>
      </c>
      <c r="C16" s="115">
        <v>0.95</v>
      </c>
      <c r="D16" s="116">
        <v>0.25634399313294071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6.5675947999999998E-2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0.220586</v>
      </c>
      <c r="C18" s="115">
        <v>0.95</v>
      </c>
      <c r="D18" s="116">
        <v>1.4029197158578659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0.220586</v>
      </c>
      <c r="C19" s="115">
        <v>0.95</v>
      </c>
      <c r="D19" s="116">
        <v>1.4029197158578659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0.48305609999999999</v>
      </c>
      <c r="C21" s="115">
        <v>0.95</v>
      </c>
      <c r="D21" s="116">
        <v>1.7527897966645061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29.517384791071638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5.6396812437985204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0.36148058905760999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6.7892551422119099E-2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25.052848461386919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9.6197411417961107E-2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0.24299999999999999</v>
      </c>
      <c r="C29" s="115">
        <v>0.95</v>
      </c>
      <c r="D29" s="116">
        <v>61.497953409889362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3.2132728803104968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0.47407668456460789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0.30872723460197399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0.25988109999999998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0.21672737170199399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0.37746032018889802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9.1972159117845038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0.434176100145511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5sNnUvWDSvkycEkHCgkgAmSgD0tu40X9+ieRc8FLZLU4/B0kN7M1wOUga10Rm2ohHk7kjAeXdm68lQMaGFpG3A==" saltValue="pAPLxV62eWp4huGtevS4E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XrxVPyhPV4TYxYCelgipqvimPR3w58glx4KSbtEriW3LXA3i/HVV2wMdKn3r9mPdDvbbaPirXfrvNSUOxq3oDA==" saltValue="pa+QcW7JKuWEe/SQOq9LK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ASBoWz+eLib/Wdm6FTx3UeC3naUHAxv+3ajHu8ILnTu28JX8pihB0zXQjQFESXxisWNaESKBJm7g6yjSvl2dKQ==" saltValue="VYPJ2+ljCxXViQwu+nqHd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5">
      <c r="A3" s="4" t="s">
        <v>209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5">
      <c r="A4" s="4" t="s">
        <v>208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sheetProtection algorithmName="SHA-512" hashValue="qOA09vIndr8fiWVEjRCA8hEe2tPD2ckNfCrjOkT9ELXh4X4Spl3ldbZmY0GxV4Me7tomclMjKnBwIKwTkAFbbQ==" saltValue="qwKL6I08iHX4Tdg9D4F7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0.54500000000000004</v>
      </c>
      <c r="E2" s="65">
        <f>food_insecure</f>
        <v>0.54500000000000004</v>
      </c>
      <c r="F2" s="65">
        <f>food_insecure</f>
        <v>0.54500000000000004</v>
      </c>
      <c r="G2" s="65">
        <f>food_insecure</f>
        <v>0.54500000000000004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0.54500000000000004</v>
      </c>
      <c r="F5" s="65">
        <f>food_insecure</f>
        <v>0.54500000000000004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4.5306513409961675E-2</v>
      </c>
      <c r="D7" s="65">
        <f>diarrhoea_1_5mo*frac_diarrhea_severe</f>
        <v>4.5306513409961675E-2</v>
      </c>
      <c r="E7" s="65">
        <f>diarrhoea_6_11mo*frac_diarrhea_severe</f>
        <v>4.5306513409961675E-2</v>
      </c>
      <c r="F7" s="65">
        <f>diarrhoea_12_23mo*frac_diarrhea_severe</f>
        <v>4.5306513409961675E-2</v>
      </c>
      <c r="G7" s="65">
        <f>diarrhoea_24_59mo*frac_diarrhea_severe</f>
        <v>4.5306513409961675E-2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0.54500000000000004</v>
      </c>
      <c r="F8" s="65">
        <f>food_insecure</f>
        <v>0.54500000000000004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0.54500000000000004</v>
      </c>
      <c r="F9" s="65">
        <f>food_insecure</f>
        <v>0.54500000000000004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0.61499999999999999</v>
      </c>
      <c r="E10" s="65">
        <f>IF(ISBLANK(comm_deliv), frac_children_health_facility,1)</f>
        <v>0.61499999999999999</v>
      </c>
      <c r="F10" s="65">
        <f>IF(ISBLANK(comm_deliv), frac_children_health_facility,1)</f>
        <v>0.61499999999999999</v>
      </c>
      <c r="G10" s="65">
        <f>IF(ISBLANK(comm_deliv), frac_children_health_facility,1)</f>
        <v>0.61499999999999999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4.5306513409961675E-2</v>
      </c>
      <c r="D12" s="65">
        <f>diarrhoea_1_5mo*frac_diarrhea_severe</f>
        <v>4.5306513409961675E-2</v>
      </c>
      <c r="E12" s="65">
        <f>diarrhoea_6_11mo*frac_diarrhea_severe</f>
        <v>4.5306513409961675E-2</v>
      </c>
      <c r="F12" s="65">
        <f>diarrhoea_12_23mo*frac_diarrhea_severe</f>
        <v>4.5306513409961675E-2</v>
      </c>
      <c r="G12" s="65">
        <f>diarrhoea_24_59mo*frac_diarrhea_severe</f>
        <v>4.5306513409961675E-2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0.54500000000000004</v>
      </c>
      <c r="I15" s="65">
        <f>food_insecure</f>
        <v>0.54500000000000004</v>
      </c>
      <c r="J15" s="65">
        <f>food_insecure</f>
        <v>0.54500000000000004</v>
      </c>
      <c r="K15" s="65">
        <f>food_insecure</f>
        <v>0.54500000000000004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0.17799999999999999</v>
      </c>
      <c r="I18" s="65">
        <f>frac_PW_health_facility</f>
        <v>0.17799999999999999</v>
      </c>
      <c r="J18" s="65">
        <f>frac_PW_health_facility</f>
        <v>0.17799999999999999</v>
      </c>
      <c r="K18" s="65">
        <f>frac_PW_health_facility</f>
        <v>0.17799999999999999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3.2400000000000012E-2</v>
      </c>
      <c r="I19" s="65">
        <f>frac_malaria_risk</f>
        <v>3.2400000000000012E-2</v>
      </c>
      <c r="J19" s="65">
        <f>frac_malaria_risk</f>
        <v>3.2400000000000012E-2</v>
      </c>
      <c r="K19" s="65">
        <f>frac_malaria_risk</f>
        <v>3.2400000000000012E-2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0.57899999999999996</v>
      </c>
      <c r="M24" s="65">
        <f>famplan_unmet_need</f>
        <v>0.57899999999999996</v>
      </c>
      <c r="N24" s="65">
        <f>famplan_unmet_need</f>
        <v>0.57899999999999996</v>
      </c>
      <c r="O24" s="65">
        <f>famplan_unmet_need</f>
        <v>0.57899999999999996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0.3859459734802243</v>
      </c>
      <c r="M25" s="65">
        <f>(1-food_insecure)*(0.49)+food_insecure*(0.7)</f>
        <v>0.60444999999999993</v>
      </c>
      <c r="N25" s="65">
        <f>(1-food_insecure)*(0.49)+food_insecure*(0.7)</f>
        <v>0.60444999999999993</v>
      </c>
      <c r="O25" s="65">
        <f>(1-food_insecure)*(0.49)+food_insecure*(0.7)</f>
        <v>0.60444999999999993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0.16540541720581042</v>
      </c>
      <c r="M26" s="65">
        <f>(1-food_insecure)*(0.21)+food_insecure*(0.3)</f>
        <v>0.25905</v>
      </c>
      <c r="N26" s="65">
        <f>(1-food_insecure)*(0.21)+food_insecure*(0.3)</f>
        <v>0.25905</v>
      </c>
      <c r="O26" s="65">
        <f>(1-food_insecure)*(0.21)+food_insecure*(0.3)</f>
        <v>0.25905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8.7156299743652271E-2</v>
      </c>
      <c r="M27" s="65">
        <f>(1-food_insecure)*(0.3)</f>
        <v>0.13649999999999998</v>
      </c>
      <c r="N27" s="65">
        <f>(1-food_insecure)*(0.3)</f>
        <v>0.13649999999999998</v>
      </c>
      <c r="O27" s="65">
        <f>(1-food_insecure)*(0.3)</f>
        <v>0.13649999999999998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0.36149230957031298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3.2400000000000012E-2</v>
      </c>
      <c r="D34" s="65">
        <f t="shared" si="3"/>
        <v>3.2400000000000012E-2</v>
      </c>
      <c r="E34" s="65">
        <f t="shared" si="3"/>
        <v>3.2400000000000012E-2</v>
      </c>
      <c r="F34" s="65">
        <f t="shared" si="3"/>
        <v>3.2400000000000012E-2</v>
      </c>
      <c r="G34" s="65">
        <f t="shared" si="3"/>
        <v>3.2400000000000012E-2</v>
      </c>
      <c r="H34" s="65">
        <f t="shared" si="3"/>
        <v>3.2400000000000012E-2</v>
      </c>
      <c r="I34" s="65">
        <f t="shared" si="3"/>
        <v>3.2400000000000012E-2</v>
      </c>
      <c r="J34" s="65">
        <f t="shared" si="3"/>
        <v>3.2400000000000012E-2</v>
      </c>
      <c r="K34" s="65">
        <f t="shared" si="3"/>
        <v>3.2400000000000012E-2</v>
      </c>
      <c r="L34" s="65">
        <f t="shared" si="3"/>
        <v>3.2400000000000012E-2</v>
      </c>
      <c r="M34" s="65">
        <f t="shared" si="3"/>
        <v>3.2400000000000012E-2</v>
      </c>
      <c r="N34" s="65">
        <f t="shared" si="3"/>
        <v>3.2400000000000012E-2</v>
      </c>
      <c r="O34" s="65">
        <f t="shared" si="3"/>
        <v>3.2400000000000012E-2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r/N6oP91Pwraru8ddZsce+fqwBiRKi4xWtrkDL8A3G5KcqP+flFTtZIsGtKlzwK7Z2Ki18Ie5z4usQuvotBiiA==" saltValue="IIJyqe51kvfKNQOLD/ve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ifmlrFzFtffoSqRhBFXvKAhXnXeartuaf4tnFhDMa6E+xANP/w6k3Z0gqzxEu8Bx8K+CctTw0D9i+ctwDArarA==" saltValue="T/G8CezL2g/p/a60Un5yL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JXRxHBfCcNAvDVra2bUWnWbixy9E2HSziuj9O/As3XarQq/C1Mww0eAC+4PTicrA5/qLo/vWudkqvQASn1l1iw==" saltValue="7bySqia/MsNtEZKlJhIcu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yyglnOq4xISd+qDelBJ+qH25upumPZkKhxik6pwntrAV+X5qSrP7wmw/Ke2/FLjpQoNcwvCDKu3P6ShFnokO+A==" saltValue="8rDIiZMNMhcz25BGuvTE2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JD6xKM6CpBjfWEg2q4ozSz7MBlgCVfk1Gv/YkmhP9P2lXFqJ/3GiIhj2PBPMvbyszIFiQFQxxEB0TWljCZG/Lw==" saltValue="U9R4493VDAYqwPzd0JGpY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MLnKv+aDRcG0HnqrEoPQgn6FheQHxG+2Nfdt4T+qMKXB7x8g4vqPNfbVqfB9BKsz7NU31tl2Y4PGXX0H2+kl1g==" saltValue="cwqKDBw4sfxDU6whmxIUl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1165194.1192000001</v>
      </c>
      <c r="C2" s="53">
        <v>2264000</v>
      </c>
      <c r="D2" s="53">
        <v>3428000</v>
      </c>
      <c r="E2" s="53">
        <v>2234000</v>
      </c>
      <c r="F2" s="53">
        <v>1476000</v>
      </c>
      <c r="G2" s="14">
        <f t="shared" ref="G2:G11" si="0">C2+D2+E2+F2</f>
        <v>9402000</v>
      </c>
      <c r="H2" s="14">
        <f t="shared" ref="H2:H11" si="1">(B2 + stillbirth*B2/(1000-stillbirth))/(1-abortion)</f>
        <v>1257049.7660015938</v>
      </c>
      <c r="I2" s="14">
        <f t="shared" ref="I2:I11" si="2">G2-H2</f>
        <v>8144950.2339984067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1167815.9704</v>
      </c>
      <c r="C3" s="53">
        <v>2319000</v>
      </c>
      <c r="D3" s="53">
        <v>3560000</v>
      </c>
      <c r="E3" s="53">
        <v>2310000</v>
      </c>
      <c r="F3" s="53">
        <v>1543000</v>
      </c>
      <c r="G3" s="14">
        <f t="shared" si="0"/>
        <v>9732000</v>
      </c>
      <c r="H3" s="14">
        <f t="shared" si="1"/>
        <v>1259878.3053695352</v>
      </c>
      <c r="I3" s="14">
        <f t="shared" si="2"/>
        <v>8472121.6946304645</v>
      </c>
    </row>
    <row r="4" spans="1:9" ht="15.75" customHeight="1" x14ac:dyDescent="0.25">
      <c r="A4" s="7">
        <f t="shared" si="3"/>
        <v>2023</v>
      </c>
      <c r="B4" s="52">
        <v>1169569.2875999999</v>
      </c>
      <c r="C4" s="53">
        <v>2373000</v>
      </c>
      <c r="D4" s="53">
        <v>3692000</v>
      </c>
      <c r="E4" s="53">
        <v>2392000</v>
      </c>
      <c r="F4" s="53">
        <v>1612000</v>
      </c>
      <c r="G4" s="14">
        <f t="shared" si="0"/>
        <v>10069000</v>
      </c>
      <c r="H4" s="14">
        <f t="shared" si="1"/>
        <v>1261769.8416720869</v>
      </c>
      <c r="I4" s="14">
        <f t="shared" si="2"/>
        <v>8807230.1583279129</v>
      </c>
    </row>
    <row r="5" spans="1:9" ht="15.75" customHeight="1" x14ac:dyDescent="0.25">
      <c r="A5" s="7">
        <f t="shared" si="3"/>
        <v>2024</v>
      </c>
      <c r="B5" s="52">
        <v>1170332.544</v>
      </c>
      <c r="C5" s="53">
        <v>2418000</v>
      </c>
      <c r="D5" s="53">
        <v>3820000</v>
      </c>
      <c r="E5" s="53">
        <v>2482000</v>
      </c>
      <c r="F5" s="53">
        <v>1682000</v>
      </c>
      <c r="G5" s="14">
        <f t="shared" si="0"/>
        <v>10402000</v>
      </c>
      <c r="H5" s="14">
        <f t="shared" si="1"/>
        <v>1262593.2677975791</v>
      </c>
      <c r="I5" s="14">
        <f t="shared" si="2"/>
        <v>9139406.7322024219</v>
      </c>
    </row>
    <row r="6" spans="1:9" ht="15.75" customHeight="1" x14ac:dyDescent="0.25">
      <c r="A6" s="7">
        <f t="shared" si="3"/>
        <v>2025</v>
      </c>
      <c r="B6" s="52">
        <v>1169993.5759999999</v>
      </c>
      <c r="C6" s="53">
        <v>2448000</v>
      </c>
      <c r="D6" s="53">
        <v>3941000</v>
      </c>
      <c r="E6" s="53">
        <v>2579000</v>
      </c>
      <c r="F6" s="53">
        <v>1750000</v>
      </c>
      <c r="G6" s="14">
        <f t="shared" si="0"/>
        <v>10718000</v>
      </c>
      <c r="H6" s="14">
        <f t="shared" si="1"/>
        <v>1262227.5779626744</v>
      </c>
      <c r="I6" s="14">
        <f t="shared" si="2"/>
        <v>9455772.4220373258</v>
      </c>
    </row>
    <row r="7" spans="1:9" ht="15.75" customHeight="1" x14ac:dyDescent="0.25">
      <c r="A7" s="7">
        <f t="shared" si="3"/>
        <v>2026</v>
      </c>
      <c r="B7" s="52">
        <v>1172382.3684</v>
      </c>
      <c r="C7" s="53">
        <v>2462000</v>
      </c>
      <c r="D7" s="53">
        <v>4070000</v>
      </c>
      <c r="E7" s="53">
        <v>2687000</v>
      </c>
      <c r="F7" s="53">
        <v>1816000</v>
      </c>
      <c r="G7" s="14">
        <f t="shared" si="0"/>
        <v>11035000</v>
      </c>
      <c r="H7" s="14">
        <f t="shared" si="1"/>
        <v>1264804.6858264769</v>
      </c>
      <c r="I7" s="14">
        <f t="shared" si="2"/>
        <v>9770195.3141735233</v>
      </c>
    </row>
    <row r="8" spans="1:9" ht="15.75" customHeight="1" x14ac:dyDescent="0.25">
      <c r="A8" s="7">
        <f t="shared" si="3"/>
        <v>2027</v>
      </c>
      <c r="B8" s="52">
        <v>1173883.0567999999</v>
      </c>
      <c r="C8" s="53">
        <v>2460000</v>
      </c>
      <c r="D8" s="53">
        <v>4191000</v>
      </c>
      <c r="E8" s="53">
        <v>2804000</v>
      </c>
      <c r="F8" s="53">
        <v>1880000</v>
      </c>
      <c r="G8" s="14">
        <f t="shared" si="0"/>
        <v>11335000</v>
      </c>
      <c r="H8" s="14">
        <f t="shared" si="1"/>
        <v>1266423.6778647788</v>
      </c>
      <c r="I8" s="14">
        <f t="shared" si="2"/>
        <v>10068576.322135221</v>
      </c>
    </row>
    <row r="9" spans="1:9" ht="15.75" customHeight="1" x14ac:dyDescent="0.25">
      <c r="A9" s="7">
        <f t="shared" si="3"/>
        <v>2028</v>
      </c>
      <c r="B9" s="52">
        <v>1174471.0236</v>
      </c>
      <c r="C9" s="53">
        <v>2452000</v>
      </c>
      <c r="D9" s="53">
        <v>4301000</v>
      </c>
      <c r="E9" s="53">
        <v>2926000</v>
      </c>
      <c r="F9" s="53">
        <v>1944000</v>
      </c>
      <c r="G9" s="14">
        <f t="shared" si="0"/>
        <v>11623000</v>
      </c>
      <c r="H9" s="14">
        <f t="shared" si="1"/>
        <v>1267057.9958004584</v>
      </c>
      <c r="I9" s="14">
        <f t="shared" si="2"/>
        <v>10355942.004199542</v>
      </c>
    </row>
    <row r="10" spans="1:9" ht="15.75" customHeight="1" x14ac:dyDescent="0.25">
      <c r="A10" s="7">
        <f t="shared" si="3"/>
        <v>2029</v>
      </c>
      <c r="B10" s="52">
        <v>1174149.2531999999</v>
      </c>
      <c r="C10" s="53">
        <v>2448000</v>
      </c>
      <c r="D10" s="53">
        <v>4398000</v>
      </c>
      <c r="E10" s="53">
        <v>3053000</v>
      </c>
      <c r="F10" s="53">
        <v>2011000</v>
      </c>
      <c r="G10" s="14">
        <f t="shared" si="0"/>
        <v>11910000</v>
      </c>
      <c r="H10" s="14">
        <f t="shared" si="1"/>
        <v>1266710.8593024607</v>
      </c>
      <c r="I10" s="14">
        <f t="shared" si="2"/>
        <v>10643289.140697539</v>
      </c>
    </row>
    <row r="11" spans="1:9" ht="15.75" customHeight="1" x14ac:dyDescent="0.25">
      <c r="A11" s="7">
        <f t="shared" si="3"/>
        <v>2030</v>
      </c>
      <c r="B11" s="52">
        <v>1172870.5</v>
      </c>
      <c r="C11" s="53">
        <v>2455000</v>
      </c>
      <c r="D11" s="53">
        <v>4480000</v>
      </c>
      <c r="E11" s="53">
        <v>3180000</v>
      </c>
      <c r="F11" s="53">
        <v>2081000</v>
      </c>
      <c r="G11" s="14">
        <f t="shared" si="0"/>
        <v>12196000</v>
      </c>
      <c r="H11" s="14">
        <f t="shared" si="1"/>
        <v>1265331.2982625053</v>
      </c>
      <c r="I11" s="14">
        <f t="shared" si="2"/>
        <v>10930668.701737495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6T3rm5LSPv8oEPQOqm+yKV++QhItYzfA4b9cGZ1VS9wuEMXGqzlDB0z1jBFWbPabxOffzqHW6p0uJE8Cqt+LmQ==" saltValue="q0pWYkZxylr6yN+GrBT8Z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eTrF8Sx6g3qUrhHY7eYYlmIMxqTjBkU8QDGOKmUW25Ji0No2NPjYmOYGUaBZIqY5wcvkQAGKDdyW34Ux5HDfog==" saltValue="4FG3DH2S501SKhb8J30+y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Ass4G+HgzhkEFAenkkbO1dEEwzpNqdLB3w0CRj4wLRw9F+OlnUD0ELTafXMLMHMDenjItrvjF2cDDsoDLBIh9Q==" saltValue="G7yuoEid2w2lIH0zAy2O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+LMDKeE/xY0uwC5Fc8PHjZc0yONhjY20H6pgzCUXoUQE6OoKTF2qRlHeq6ZdffLmq2lj8WLFV/+7ML/h0t8GRw==" saltValue="2BRrTHuWki6u5tCXd1lu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PQJhq2oHqkjbb/HjO/uh/x9xI8R6o+a1nk+UAhwRawjO37eArpqoE6Pc0F3dKxNUQ5VUNJxGtRO0wkrzbmLkxA==" saltValue="Tp4fgaZtlPjz+MxD18rg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Cwam9yLKpNaTeGIZd7hKu5YPZ/ZIU+mNYMY7Y3uCiTNwItt0FWAHFB6xe75pjUATBhNMlTU/Rv+nYEbiMOiltg==" saltValue="S2vDoqfRfEZz8UYxAC8+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7OYXwfrmNF+pKkG6oSpQMOReejk86BrXccD68CI1OeBKgMqsX5DcDXDEeAlMQMTi68rzAOTd9etmCkbRKsXk/w==" saltValue="c7pWu59wxbh7YEa9lauN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2cWMKybB0ddOomveQ/yCdbMw4xJ8GwKJhJG8C+CyRdS4ZqUF3SwDcBJMq8Tq87Hfi+qp4PHwI/BvPgm9eBJUig==" saltValue="v5TARVPUQ6DA4kO+ytMfG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7nnGSQP8qZ9R/pldqdMklR47qYDX9QOEmNQpVsK+UuE3xW6JqL/wB7BvNxZIyaY6CHq68Bl9JxqutCKm7m70FQ==" saltValue="6Fkb6qwTXpt2EYg6kDFL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RBEFSjtWkkR3uqMpCWCN0x82wxYCSSCVK+zC6ygtaw2WU7pb5WQ1jsWtdbhQRt8CngKHFJ0LlAtqJ/1tiJFeTw==" saltValue="lt88X4HM7EBibh8EFMpO5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1.09521122626174E-2</v>
      </c>
    </row>
    <row r="4" spans="1:8" ht="15.75" customHeight="1" x14ac:dyDescent="0.25">
      <c r="B4" s="16" t="s">
        <v>79</v>
      </c>
      <c r="C4" s="54">
        <v>0.14536558752957501</v>
      </c>
    </row>
    <row r="5" spans="1:8" ht="15.75" customHeight="1" x14ac:dyDescent="0.25">
      <c r="B5" s="16" t="s">
        <v>80</v>
      </c>
      <c r="C5" s="54">
        <v>6.6924758590723527E-2</v>
      </c>
    </row>
    <row r="6" spans="1:8" ht="15.75" customHeight="1" x14ac:dyDescent="0.25">
      <c r="B6" s="16" t="s">
        <v>81</v>
      </c>
      <c r="C6" s="54">
        <v>0.26263038515090498</v>
      </c>
    </row>
    <row r="7" spans="1:8" ht="15.75" customHeight="1" x14ac:dyDescent="0.25">
      <c r="B7" s="16" t="s">
        <v>82</v>
      </c>
      <c r="C7" s="54">
        <v>0.30414586163289681</v>
      </c>
    </row>
    <row r="8" spans="1:8" ht="15.75" customHeight="1" x14ac:dyDescent="0.25">
      <c r="B8" s="16" t="s">
        <v>83</v>
      </c>
      <c r="C8" s="54">
        <v>2.7032259482830012E-2</v>
      </c>
    </row>
    <row r="9" spans="1:8" ht="15.75" customHeight="1" x14ac:dyDescent="0.25">
      <c r="B9" s="16" t="s">
        <v>84</v>
      </c>
      <c r="C9" s="54">
        <v>8.1099629159846434E-2</v>
      </c>
    </row>
    <row r="10" spans="1:8" ht="15.75" customHeight="1" x14ac:dyDescent="0.25">
      <c r="B10" s="16" t="s">
        <v>85</v>
      </c>
      <c r="C10" s="54">
        <v>0.1018494061906059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0.17030894570136221</v>
      </c>
      <c r="D14" s="54">
        <v>0.17030894570136221</v>
      </c>
      <c r="E14" s="54">
        <v>0.17030894570136221</v>
      </c>
      <c r="F14" s="54">
        <v>0.17030894570136221</v>
      </c>
    </row>
    <row r="15" spans="1:8" ht="15.75" customHeight="1" x14ac:dyDescent="0.25">
      <c r="B15" s="16" t="s">
        <v>88</v>
      </c>
      <c r="C15" s="54">
        <v>0.2613494613001513</v>
      </c>
      <c r="D15" s="54">
        <v>0.2613494613001513</v>
      </c>
      <c r="E15" s="54">
        <v>0.2613494613001513</v>
      </c>
      <c r="F15" s="54">
        <v>0.2613494613001513</v>
      </c>
    </row>
    <row r="16" spans="1:8" ht="15.75" customHeight="1" x14ac:dyDescent="0.25">
      <c r="B16" s="16" t="s">
        <v>89</v>
      </c>
      <c r="C16" s="54">
        <v>3.6840070073872057E-2</v>
      </c>
      <c r="D16" s="54">
        <v>3.6840070073872057E-2</v>
      </c>
      <c r="E16" s="54">
        <v>3.6840070073872057E-2</v>
      </c>
      <c r="F16" s="54">
        <v>3.6840070073872057E-2</v>
      </c>
    </row>
    <row r="17" spans="1:8" ht="15.75" customHeight="1" x14ac:dyDescent="0.25">
      <c r="B17" s="16" t="s">
        <v>90</v>
      </c>
      <c r="C17" s="54">
        <v>4.3171786839886719E-2</v>
      </c>
      <c r="D17" s="54">
        <v>4.3171786839886719E-2</v>
      </c>
      <c r="E17" s="54">
        <v>4.3171786839886719E-2</v>
      </c>
      <c r="F17" s="54">
        <v>4.3171786839886719E-2</v>
      </c>
    </row>
    <row r="18" spans="1:8" ht="15.75" customHeight="1" x14ac:dyDescent="0.25">
      <c r="B18" s="16" t="s">
        <v>91</v>
      </c>
      <c r="C18" s="54">
        <v>6.8683535689740872E-3</v>
      </c>
      <c r="D18" s="54">
        <v>6.8683535689740872E-3</v>
      </c>
      <c r="E18" s="54">
        <v>6.8683535689740872E-3</v>
      </c>
      <c r="F18" s="54">
        <v>6.8683535689740872E-3</v>
      </c>
    </row>
    <row r="19" spans="1:8" ht="15.75" customHeight="1" x14ac:dyDescent="0.25">
      <c r="B19" s="16" t="s">
        <v>92</v>
      </c>
      <c r="C19" s="54">
        <v>1.812066471108166E-2</v>
      </c>
      <c r="D19" s="54">
        <v>1.812066471108166E-2</v>
      </c>
      <c r="E19" s="54">
        <v>1.812066471108166E-2</v>
      </c>
      <c r="F19" s="54">
        <v>1.812066471108166E-2</v>
      </c>
    </row>
    <row r="20" spans="1:8" ht="15.75" customHeight="1" x14ac:dyDescent="0.25">
      <c r="B20" s="16" t="s">
        <v>93</v>
      </c>
      <c r="C20" s="54">
        <v>2.312209917834214E-3</v>
      </c>
      <c r="D20" s="54">
        <v>2.312209917834214E-3</v>
      </c>
      <c r="E20" s="54">
        <v>2.312209917834214E-3</v>
      </c>
      <c r="F20" s="54">
        <v>2.312209917834214E-3</v>
      </c>
    </row>
    <row r="21" spans="1:8" ht="15.75" customHeight="1" x14ac:dyDescent="0.25">
      <c r="B21" s="16" t="s">
        <v>94</v>
      </c>
      <c r="C21" s="54">
        <v>0.1205619214052835</v>
      </c>
      <c r="D21" s="54">
        <v>0.1205619214052835</v>
      </c>
      <c r="E21" s="54">
        <v>0.1205619214052835</v>
      </c>
      <c r="F21" s="54">
        <v>0.1205619214052835</v>
      </c>
    </row>
    <row r="22" spans="1:8" ht="15.75" customHeight="1" x14ac:dyDescent="0.25">
      <c r="B22" s="16" t="s">
        <v>95</v>
      </c>
      <c r="C22" s="54">
        <v>0.3404665864815542</v>
      </c>
      <c r="D22" s="54">
        <v>0.3404665864815542</v>
      </c>
      <c r="E22" s="54">
        <v>0.3404665864815542</v>
      </c>
      <c r="F22" s="54">
        <v>0.3404665864815542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5.6300000000000003E-2</v>
      </c>
    </row>
    <row r="27" spans="1:8" ht="15.75" customHeight="1" x14ac:dyDescent="0.25">
      <c r="B27" s="16" t="s">
        <v>102</v>
      </c>
      <c r="C27" s="54">
        <v>9.7000000000000003E-3</v>
      </c>
    </row>
    <row r="28" spans="1:8" ht="15.75" customHeight="1" x14ac:dyDescent="0.25">
      <c r="B28" s="16" t="s">
        <v>103</v>
      </c>
      <c r="C28" s="54">
        <v>0.40379999999999999</v>
      </c>
    </row>
    <row r="29" spans="1:8" ht="15.75" customHeight="1" x14ac:dyDescent="0.25">
      <c r="B29" s="16" t="s">
        <v>104</v>
      </c>
      <c r="C29" s="54">
        <v>0.15110000000000001</v>
      </c>
    </row>
    <row r="30" spans="1:8" ht="15.75" customHeight="1" x14ac:dyDescent="0.25">
      <c r="B30" s="16" t="s">
        <v>2</v>
      </c>
      <c r="C30" s="54">
        <v>5.3499999999999999E-2</v>
      </c>
    </row>
    <row r="31" spans="1:8" ht="15.75" customHeight="1" x14ac:dyDescent="0.25">
      <c r="B31" s="16" t="s">
        <v>105</v>
      </c>
      <c r="C31" s="54">
        <v>2.12E-2</v>
      </c>
    </row>
    <row r="32" spans="1:8" ht="15.75" customHeight="1" x14ac:dyDescent="0.25">
      <c r="B32" s="16" t="s">
        <v>106</v>
      </c>
      <c r="C32" s="54">
        <v>6.9999999999999993E-3</v>
      </c>
    </row>
    <row r="33" spans="2:3" ht="15.75" customHeight="1" x14ac:dyDescent="0.25">
      <c r="B33" s="16" t="s">
        <v>107</v>
      </c>
      <c r="C33" s="54">
        <v>0.1762</v>
      </c>
    </row>
    <row r="34" spans="2:3" ht="15.75" customHeight="1" x14ac:dyDescent="0.25">
      <c r="B34" s="16" t="s">
        <v>108</v>
      </c>
      <c r="C34" s="54">
        <v>0.12119999999999979</v>
      </c>
    </row>
    <row r="35" spans="2:3" ht="15.75" customHeight="1" x14ac:dyDescent="0.25">
      <c r="B35" s="24" t="s">
        <v>41</v>
      </c>
      <c r="C35" s="50">
        <f>SUM(C26:C34)</f>
        <v>0.99999999999999978</v>
      </c>
    </row>
  </sheetData>
  <sheetProtection algorithmName="SHA-512" hashValue="Qsnvby/ZgYLS0rM4FkyDz61fz0SrkCD1miSko1/kipOv/NSVbNdsOzt+ZwPcHidksTj+lQrx062Cj/NSEIITLA==" saltValue="fWFv2SYP13q8OQfWMR/0N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5">
      <c r="B3" s="7" t="s">
        <v>113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5">
      <c r="B4" s="7" t="s">
        <v>114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5">
      <c r="B5" s="7" t="s">
        <v>115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5">
      <c r="B9" s="7" t="s">
        <v>118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5">
      <c r="B10" s="7" t="s">
        <v>119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5">
      <c r="B11" s="7" t="s">
        <v>120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0.53504786775000002</v>
      </c>
      <c r="D14" s="57">
        <v>0.55257860089599997</v>
      </c>
      <c r="E14" s="57">
        <v>0.55257860089599997</v>
      </c>
      <c r="F14" s="57">
        <v>0.36355796776299998</v>
      </c>
      <c r="G14" s="57">
        <v>0.36355796776299998</v>
      </c>
      <c r="H14" s="58">
        <v>0.47499999999999998</v>
      </c>
      <c r="I14" s="58">
        <v>0.38200000000000001</v>
      </c>
      <c r="J14" s="58">
        <v>0.38200000000000001</v>
      </c>
      <c r="K14" s="58">
        <v>0.38200000000000001</v>
      </c>
      <c r="L14" s="58">
        <v>0.19577954665700001</v>
      </c>
      <c r="M14" s="58">
        <v>0.17972266891700001</v>
      </c>
      <c r="N14" s="58">
        <v>0.191684552191</v>
      </c>
      <c r="O14" s="58">
        <v>0.211657195682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0.24460572149861323</v>
      </c>
      <c r="D15" s="55">
        <f t="shared" si="0"/>
        <v>0.25262017756515082</v>
      </c>
      <c r="E15" s="55">
        <f t="shared" si="0"/>
        <v>0.25262017756515082</v>
      </c>
      <c r="F15" s="55">
        <f t="shared" si="0"/>
        <v>0.16620636090973037</v>
      </c>
      <c r="G15" s="55">
        <f t="shared" si="0"/>
        <v>0.16620636090973037</v>
      </c>
      <c r="H15" s="55">
        <f t="shared" si="0"/>
        <v>0.21715387484943635</v>
      </c>
      <c r="I15" s="55">
        <f t="shared" si="0"/>
        <v>0.1746374319841783</v>
      </c>
      <c r="J15" s="55">
        <f t="shared" si="0"/>
        <v>0.1746374319841783</v>
      </c>
      <c r="K15" s="55">
        <f t="shared" si="0"/>
        <v>0.1746374319841783</v>
      </c>
      <c r="L15" s="55">
        <f t="shared" si="0"/>
        <v>8.9503762469123296E-2</v>
      </c>
      <c r="M15" s="55">
        <f t="shared" si="0"/>
        <v>8.2163103060229281E-2</v>
      </c>
      <c r="N15" s="55">
        <f t="shared" si="0"/>
        <v>8.7631670014851934E-2</v>
      </c>
      <c r="O15" s="55">
        <f t="shared" si="0"/>
        <v>9.6762484593919354E-2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bbxErA9lhyH1AadoDgq3Bj6umJ2Hr6JcwRLhG2+6r5VI7buXAXrBcT2SQqLUjUgE3D3ln0IiXED5Y98Aua3Aag==" saltValue="XABt6KGShyUoY3G3SXuH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0.56787818670272794</v>
      </c>
      <c r="D2" s="56">
        <v>0.41937809999999998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6.9442421197891194E-2</v>
      </c>
      <c r="D3" s="56">
        <v>0.1167952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0.34549808502197299</v>
      </c>
      <c r="D4" s="56">
        <v>0.42585460000000003</v>
      </c>
      <c r="E4" s="56">
        <v>0.90376293659210205</v>
      </c>
      <c r="F4" s="56">
        <v>0.738078653812408</v>
      </c>
      <c r="G4" s="56">
        <v>0</v>
      </c>
    </row>
    <row r="5" spans="1:7" x14ac:dyDescent="0.25">
      <c r="B5" s="98" t="s">
        <v>132</v>
      </c>
      <c r="C5" s="55">
        <v>1.7181307077407799E-2</v>
      </c>
      <c r="D5" s="55">
        <v>3.7972100000000099E-2</v>
      </c>
      <c r="E5" s="55">
        <v>9.6237063407897949E-2</v>
      </c>
      <c r="F5" s="55">
        <v>0.261921346187592</v>
      </c>
      <c r="G5" s="55">
        <v>1</v>
      </c>
    </row>
  </sheetData>
  <sheetProtection algorithmName="SHA-512" hashValue="oBi7d5MfRA9jx6+6vuJFUMaTRUtn69GG7hx4JgFQuKoqxHAkpQ2p1LOLJTE5GHUGRenjZDRNgGPXlxawWib+xQ==" saltValue="jwmMokpZBOKMTL0Ld4iPf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BiGwK2oxG3vSM609KG+anIXjj1ijO9DjY43uWypPrLJxo0MTgxDNrrLf2dd8+HBoahgBedo0TaOjGGGgh5Uvnw==" saltValue="+BtcWdmLtHPhop7YfjhEV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8xsUvd07iw+oFgHMJlttUicrdHz/5yxyVYRRjqPKMAG9zMMa3BAzFqWHa08x6PYPkUFCplcld3b68G5UICwUjA==" saltValue="u1kSIszN7jQvmAIJKCfAJ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/4nor0eijFVE9ASKi/stGVksxJE3xTsPjaPYkiZSmBxPYTHObQ/W63x/EdWG2XNVdwR7wOeLVdY6KEFp6VPkpQ==" saltValue="YG7aDVUG/7y/1BotK+BR1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FDflt4+I4kBXZW3rn6EhSGotAYbYfhb4dbYQkld8alPJhJZqZRSRII0H4xlCGgTGV85GOv95WHeZVCY2IDpjXg==" saltValue="XprcLTsRXa3f8Vv6ec2X2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2022-02-01T03:29:29Z</dcterms:modified>
</cp:coreProperties>
</file>