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A8322D1C-581A-40A9-BAC8-714B87B257AF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G39" i="2"/>
  <c r="I38" i="2"/>
  <c r="H38" i="2"/>
  <c r="G38" i="2"/>
  <c r="A33" i="2"/>
  <c r="A31" i="2"/>
  <c r="A25" i="2"/>
  <c r="A15" i="2"/>
  <c r="H11" i="2"/>
  <c r="G11" i="2"/>
  <c r="H10" i="2"/>
  <c r="I10" i="2" s="1"/>
  <c r="G10" i="2"/>
  <c r="H9" i="2"/>
  <c r="G9" i="2"/>
  <c r="I8" i="2"/>
  <c r="H8" i="2"/>
  <c r="G8" i="2"/>
  <c r="H7" i="2"/>
  <c r="G7" i="2"/>
  <c r="I7" i="2" s="1"/>
  <c r="I6" i="2"/>
  <c r="H6" i="2"/>
  <c r="G6" i="2"/>
  <c r="H5" i="2"/>
  <c r="G5" i="2"/>
  <c r="H4" i="2"/>
  <c r="I4" i="2" s="1"/>
  <c r="G4" i="2"/>
  <c r="H3" i="2"/>
  <c r="G3" i="2"/>
  <c r="H2" i="2"/>
  <c r="I2" i="2" s="1"/>
  <c r="G2" i="2"/>
  <c r="A2" i="2"/>
  <c r="A32" i="2" s="1"/>
  <c r="C33" i="1"/>
  <c r="C20" i="1"/>
  <c r="I11" i="2" l="1"/>
  <c r="I5" i="2"/>
  <c r="I9" i="2"/>
  <c r="A17" i="2"/>
  <c r="I39" i="2"/>
  <c r="I3" i="2"/>
  <c r="A23" i="2"/>
  <c r="A18" i="2"/>
  <c r="A26" i="2"/>
  <c r="A34" i="2"/>
  <c r="A39" i="2"/>
  <c r="A19" i="2"/>
  <c r="A27" i="2"/>
  <c r="A35" i="2"/>
  <c r="A28" i="2"/>
  <c r="A13" i="2"/>
  <c r="A21" i="2"/>
  <c r="A29" i="2"/>
  <c r="A37" i="2"/>
  <c r="A12" i="2"/>
  <c r="A20" i="2"/>
  <c r="A36" i="2"/>
  <c r="A14" i="2"/>
  <c r="A22" i="2"/>
  <c r="A30" i="2"/>
  <c r="A38" i="2"/>
  <c r="A40" i="2"/>
  <c r="D58" i="20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<sst xmlns="http://schemas.openxmlformats.org/spreadsheetml/2006/main" count="2092" uniqueCount="337">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</sst>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14350947.75</v>
      </c>
    </row>
    <row r="8" spans="1:3" ht="15" customHeight="1" x14ac:dyDescent="0.25">
      <c r="B8" s="7" t="s">
        <v>19</v>
      </c>
      <c r="C8" s="46">
        <v>0.24299999999999999</v>
      </c>
    </row>
    <row r="9" spans="1:3" ht="15" customHeight="1" x14ac:dyDescent="0.25">
      <c r="B9" s="7" t="s">
        <v>20</v>
      </c>
      <c r="C9" s="47">
        <v>0.48840000000000011</v>
      </c>
    </row>
    <row r="10" spans="1:3" ht="15" customHeight="1" x14ac:dyDescent="0.25">
      <c r="B10" s="7" t="s">
        <v>21</v>
      </c>
      <c r="C10" s="47">
        <v>0.66547080993652297</v>
      </c>
    </row>
    <row r="11" spans="1:3" ht="15" customHeight="1" x14ac:dyDescent="0.25">
      <c r="B11" s="7" t="s">
        <v>22</v>
      </c>
      <c r="C11" s="46">
        <v>0.37200000000000011</v>
      </c>
    </row>
    <row r="12" spans="1:3" ht="15" customHeight="1" x14ac:dyDescent="0.25">
      <c r="B12" s="7" t="s">
        <v>23</v>
      </c>
      <c r="C12" s="46">
        <v>0.42</v>
      </c>
    </row>
    <row r="13" spans="1:3" ht="15" customHeight="1" x14ac:dyDescent="0.25">
      <c r="B13" s="7" t="s">
        <v>24</v>
      </c>
      <c r="C13" s="46">
        <v>0.27500000000000002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0.20180000000000001</v>
      </c>
    </row>
    <row r="24" spans="1:3" ht="15" customHeight="1" x14ac:dyDescent="0.25">
      <c r="B24" s="12" t="s">
        <v>33</v>
      </c>
      <c r="C24" s="47">
        <v>0.58740000000000003</v>
      </c>
    </row>
    <row r="25" spans="1:3" ht="15" customHeight="1" x14ac:dyDescent="0.25">
      <c r="B25" s="12" t="s">
        <v>34</v>
      </c>
      <c r="C25" s="47">
        <v>0.18479999999999999</v>
      </c>
    </row>
    <row r="26" spans="1:3" ht="15" customHeight="1" x14ac:dyDescent="0.25">
      <c r="B26" s="12" t="s">
        <v>35</v>
      </c>
      <c r="C26" s="47">
        <v>2.5999999999999999E-2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0.34100000000000003</v>
      </c>
    </row>
    <row r="30" spans="1:3" ht="14.25" customHeight="1" x14ac:dyDescent="0.25">
      <c r="B30" s="22" t="s">
        <v>38</v>
      </c>
      <c r="C30" s="49">
        <v>4.7E-2</v>
      </c>
    </row>
    <row r="31" spans="1:3" ht="14.25" customHeight="1" x14ac:dyDescent="0.25">
      <c r="B31" s="22" t="s">
        <v>39</v>
      </c>
      <c r="C31" s="49">
        <v>6.7000000000000004E-2</v>
      </c>
    </row>
    <row r="32" spans="1:3" ht="14.25" customHeight="1" x14ac:dyDescent="0.25">
      <c r="B32" s="22" t="s">
        <v>40</v>
      </c>
      <c r="C32" s="49">
        <v>0.54499999998509885</v>
      </c>
    </row>
    <row r="33" spans="1:5" ht="13.2" customHeight="1" x14ac:dyDescent="0.25">
      <c r="B33" s="24" t="s">
        <v>41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19.064532494067901</v>
      </c>
    </row>
    <row r="38" spans="1:5" ht="15" customHeight="1" x14ac:dyDescent="0.25">
      <c r="B38" s="28" t="s">
        <v>45</v>
      </c>
      <c r="C38" s="117">
        <v>25.589660577717499</v>
      </c>
      <c r="D38" s="9"/>
      <c r="E38" s="10"/>
    </row>
    <row r="39" spans="1:5" ht="15" customHeight="1" x14ac:dyDescent="0.25">
      <c r="B39" s="28" t="s">
        <v>46</v>
      </c>
      <c r="C39" s="117">
        <v>30.753859981991901</v>
      </c>
      <c r="D39" s="9"/>
      <c r="E39" s="9"/>
    </row>
    <row r="40" spans="1:5" ht="15" customHeight="1" x14ac:dyDescent="0.25">
      <c r="B40" s="28" t="s">
        <v>47</v>
      </c>
      <c r="C40" s="117">
        <v>173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24.283189400000001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3.1128200000000002E-2</v>
      </c>
      <c r="D45" s="9"/>
    </row>
    <row r="46" spans="1:5" ht="15.75" customHeight="1" x14ac:dyDescent="0.25">
      <c r="B46" s="28" t="s">
        <v>52</v>
      </c>
      <c r="C46" s="47">
        <v>0.10850070000000001</v>
      </c>
      <c r="D46" s="9"/>
    </row>
    <row r="47" spans="1:5" ht="15.75" customHeight="1" x14ac:dyDescent="0.25">
      <c r="B47" s="28" t="s">
        <v>53</v>
      </c>
      <c r="C47" s="47">
        <v>0.3649075</v>
      </c>
      <c r="D47" s="9"/>
      <c r="E47" s="10"/>
    </row>
    <row r="48" spans="1:5" ht="15" customHeight="1" x14ac:dyDescent="0.25">
      <c r="B48" s="28" t="s">
        <v>54</v>
      </c>
      <c r="C48" s="48">
        <v>0.4954636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2.4</v>
      </c>
      <c r="D51" s="9"/>
    </row>
    <row r="52" spans="1:4" ht="15" customHeight="1" x14ac:dyDescent="0.25">
      <c r="B52" s="28" t="s">
        <v>57</v>
      </c>
      <c r="C52" s="51">
        <v>2.4</v>
      </c>
    </row>
    <row r="53" spans="1:4" ht="15.75" customHeight="1" x14ac:dyDescent="0.25">
      <c r="B53" s="28" t="s">
        <v>58</v>
      </c>
      <c r="C53" s="51">
        <v>2.4</v>
      </c>
    </row>
    <row r="54" spans="1:4" ht="15.75" customHeight="1" x14ac:dyDescent="0.25">
      <c r="B54" s="28" t="s">
        <v>59</v>
      </c>
      <c r="C54" s="51">
        <v>2.4</v>
      </c>
    </row>
    <row r="55" spans="1:4" ht="15.75" customHeight="1" x14ac:dyDescent="0.25">
      <c r="B55" s="28" t="s">
        <v>60</v>
      </c>
      <c r="C55" s="51">
        <v>2.4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2.1759475900795511E-2</v>
      </c>
    </row>
    <row r="59" spans="1:4" ht="15.75" customHeight="1" x14ac:dyDescent="0.25">
      <c r="B59" s="28" t="s">
        <v>63</v>
      </c>
      <c r="C59" s="46">
        <v>0.51268864550410065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27.80978</v>
      </c>
    </row>
    <row r="63" spans="1:4" ht="15.75" customHeight="1" x14ac:dyDescent="0.25">
      <c r="A63" s="39"/>
    </row>
  </sheetData>
  <sheetProtection algorithmName="SHA-512" hashValue="kXPNAHdJGRRsZWOCH5LsMBFxcusIPSRo8JeoUWmmWW7zrHjxT0ADdZF5CKM3MoXRZ0XlPogzRIUCgW62dTT6aw==" saltValue="fARACMBZWF/Wi1PrHtAnU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8.9297882234813594E-2</v>
      </c>
      <c r="C2" s="115">
        <v>0.95</v>
      </c>
      <c r="D2" s="116">
        <v>40.263780634947473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42.574020447454849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135.8779028845432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0.28463353307878098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13.591732347475441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13.591732347475441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13.591732347475441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13.591732347475441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13.591732347475441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13.591732347475441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</v>
      </c>
      <c r="C16" s="115">
        <v>0.95</v>
      </c>
      <c r="D16" s="116">
        <v>0.33097508532551267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1.31943922222222E-2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0.33847408289999997</v>
      </c>
      <c r="C18" s="115">
        <v>0.95</v>
      </c>
      <c r="D18" s="116">
        <v>3.2163028334016039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0.33847408289999997</v>
      </c>
      <c r="C19" s="115">
        <v>0.95</v>
      </c>
      <c r="D19" s="116">
        <v>3.2163028334016039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0.5339642</v>
      </c>
      <c r="C21" s="115">
        <v>0.95</v>
      </c>
      <c r="D21" s="116">
        <v>2.626153737244413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23.22190166838157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4.4935547009666941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0.23870469087849999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0.45950004579999998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19.59004600780592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0.4358744812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0.27600000000000002</v>
      </c>
      <c r="C29" s="115">
        <v>0.95</v>
      </c>
      <c r="D29" s="116">
        <v>73.100645834826111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2.265403049085001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0.66493210580190532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0.4919498444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0.14902595466530599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0.34807603606931597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1.6048641310337011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0.48233242717701902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TgUI4wTYNtgummxDX1GwpM7aG+i0+PBEQu+zNxf2lsOPh1L3EBMtP7Zo5a1/U1lmu7PABLAm0DJrmy4TbduTpQ==" saltValue="w/1lYmrYMr1J4VyPn6mGM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YI+zqo4PkEfz2LSq8egSkccp36xlNx1ZIuJN8ZHvlaoNCkEWhpG3+jJ1CCr+aUyZGcCR3SWHpQ/ZTHWZsa80iw==" saltValue="Fu2LrKwIjWav4WKfrQoIB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I4XJHiYyuOiEtCZhVx1RrshtKQz7YxVCiaZ6pNmeVXXPXh/Ya8FmlIYZc9UmLM8oCQJQp8ikJZyYXStq7bdw+w==" saltValue="l+OAYaALjxBBGNOtuZ1hv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2.4</v>
      </c>
      <c r="C2" s="18">
        <f>'Donnees pop de l''annee de ref'!C52</f>
        <v>2.4</v>
      </c>
      <c r="D2" s="18">
        <f>'Donnees pop de l''annee de ref'!C53</f>
        <v>2.4</v>
      </c>
      <c r="E2" s="18">
        <f>'Donnees pop de l''annee de ref'!C54</f>
        <v>2.4</v>
      </c>
      <c r="F2" s="18">
        <f>'Donnees pop de l''annee de ref'!C55</f>
        <v>2.4</v>
      </c>
    </row>
    <row r="3" spans="1:6" ht="15.75" customHeight="1" x14ac:dyDescent="0.25">
      <c r="A3" s="4" t="s">
        <v>209</v>
      </c>
      <c r="B3" s="18">
        <f>frac_mam_1month * 2.6</f>
        <v>0.14729653380000002</v>
      </c>
      <c r="C3" s="18">
        <f>frac_mam_1_5months * 2.6</f>
        <v>0.14729653380000002</v>
      </c>
      <c r="D3" s="18">
        <f>frac_mam_6_11months * 2.6</f>
        <v>0.2025573316</v>
      </c>
      <c r="E3" s="18">
        <f>frac_mam_12_23months * 2.6</f>
        <v>0.21930009140000001</v>
      </c>
      <c r="F3" s="18">
        <f>frac_mam_24_59months * 2.6</f>
        <v>0.19680614459999998</v>
      </c>
    </row>
    <row r="4" spans="1:6" ht="15.75" customHeight="1" x14ac:dyDescent="0.25">
      <c r="A4" s="4" t="s">
        <v>208</v>
      </c>
      <c r="B4" s="18">
        <f>frac_sam_1month * 2.6</f>
        <v>0.10318519380000001</v>
      </c>
      <c r="C4" s="18">
        <f>frac_sam_1_5months * 2.6</f>
        <v>0.10318519380000001</v>
      </c>
      <c r="D4" s="18">
        <f>frac_sam_6_11months * 2.6</f>
        <v>6.2587140200000002E-2</v>
      </c>
      <c r="E4" s="18">
        <f>frac_sam_12_23months * 2.6</f>
        <v>6.2025571400000007E-2</v>
      </c>
      <c r="F4" s="18">
        <f>frac_sam_24_59months * 2.6</f>
        <v>4.9381911800000004E-2</v>
      </c>
    </row>
  </sheetData>
  <sheetProtection algorithmName="SHA-512" hashValue="fy8HTr9qT6Pn2nyK45OXBDrMo2kHShqHyxd/pBb9HrUGDL2mduw21h0K00FahDNlUg6UJfdrNUt0ZEaPQ7pMWg==" saltValue="39riGa7HHUWdhB1BOtyfX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0.24299999999999999</v>
      </c>
      <c r="E2" s="65">
        <f>food_insecure</f>
        <v>0.24299999999999999</v>
      </c>
      <c r="F2" s="65">
        <f>food_insecure</f>
        <v>0.24299999999999999</v>
      </c>
      <c r="G2" s="65">
        <f>food_insecure</f>
        <v>0.24299999999999999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0.24299999999999999</v>
      </c>
      <c r="F5" s="65">
        <f>food_insecure</f>
        <v>0.24299999999999999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5.2222742161909225E-2</v>
      </c>
      <c r="D7" s="65">
        <f>diarrhoea_1_5mo*frac_diarrhea_severe</f>
        <v>5.2222742161909225E-2</v>
      </c>
      <c r="E7" s="65">
        <f>diarrhoea_6_11mo*frac_diarrhea_severe</f>
        <v>5.2222742161909225E-2</v>
      </c>
      <c r="F7" s="65">
        <f>diarrhoea_12_23mo*frac_diarrhea_severe</f>
        <v>5.2222742161909225E-2</v>
      </c>
      <c r="G7" s="65">
        <f>diarrhoea_24_59mo*frac_diarrhea_severe</f>
        <v>5.2222742161909225E-2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0.24299999999999999</v>
      </c>
      <c r="F8" s="65">
        <f>food_insecure</f>
        <v>0.24299999999999999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0.24299999999999999</v>
      </c>
      <c r="F9" s="65">
        <f>food_insecure</f>
        <v>0.24299999999999999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0.42</v>
      </c>
      <c r="E10" s="65">
        <f>IF(ISBLANK(comm_deliv), frac_children_health_facility,1)</f>
        <v>0.42</v>
      </c>
      <c r="F10" s="65">
        <f>IF(ISBLANK(comm_deliv), frac_children_health_facility,1)</f>
        <v>0.42</v>
      </c>
      <c r="G10" s="65">
        <f>IF(ISBLANK(comm_deliv), frac_children_health_facility,1)</f>
        <v>0.42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5.2222742161909225E-2</v>
      </c>
      <c r="D12" s="65">
        <f>diarrhoea_1_5mo*frac_diarrhea_severe</f>
        <v>5.2222742161909225E-2</v>
      </c>
      <c r="E12" s="65">
        <f>diarrhoea_6_11mo*frac_diarrhea_severe</f>
        <v>5.2222742161909225E-2</v>
      </c>
      <c r="F12" s="65">
        <f>diarrhoea_12_23mo*frac_diarrhea_severe</f>
        <v>5.2222742161909225E-2</v>
      </c>
      <c r="G12" s="65">
        <f>diarrhoea_24_59mo*frac_diarrhea_severe</f>
        <v>5.2222742161909225E-2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0.24299999999999999</v>
      </c>
      <c r="I15" s="65">
        <f>food_insecure</f>
        <v>0.24299999999999999</v>
      </c>
      <c r="J15" s="65">
        <f>food_insecure</f>
        <v>0.24299999999999999</v>
      </c>
      <c r="K15" s="65">
        <f>food_insecure</f>
        <v>0.24299999999999999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0.37200000000000011</v>
      </c>
      <c r="I18" s="65">
        <f>frac_PW_health_facility</f>
        <v>0.37200000000000011</v>
      </c>
      <c r="J18" s="65">
        <f>frac_PW_health_facility</f>
        <v>0.37200000000000011</v>
      </c>
      <c r="K18" s="65">
        <f>frac_PW_health_facility</f>
        <v>0.37200000000000011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0.48840000000000011</v>
      </c>
      <c r="I19" s="65">
        <f>frac_malaria_risk</f>
        <v>0.48840000000000011</v>
      </c>
      <c r="J19" s="65">
        <f>frac_malaria_risk</f>
        <v>0.48840000000000011</v>
      </c>
      <c r="K19" s="65">
        <f>frac_malaria_risk</f>
        <v>0.48840000000000011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0.27500000000000002</v>
      </c>
      <c r="M24" s="65">
        <f>famplan_unmet_need</f>
        <v>0.27500000000000002</v>
      </c>
      <c r="N24" s="65">
        <f>famplan_unmet_need</f>
        <v>0.27500000000000002</v>
      </c>
      <c r="O24" s="65">
        <f>famplan_unmet_need</f>
        <v>0.27500000000000002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0.18099032770004297</v>
      </c>
      <c r="M25" s="65">
        <f>(1-food_insecure)*(0.49)+food_insecure*(0.7)</f>
        <v>0.5410299999999999</v>
      </c>
      <c r="N25" s="65">
        <f>(1-food_insecure)*(0.49)+food_insecure*(0.7)</f>
        <v>0.5410299999999999</v>
      </c>
      <c r="O25" s="65">
        <f>(1-food_insecure)*(0.49)+food_insecure*(0.7)</f>
        <v>0.5410299999999999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7.7567283300018414E-2</v>
      </c>
      <c r="M26" s="65">
        <f>(1-food_insecure)*(0.21)+food_insecure*(0.3)</f>
        <v>0.23186999999999999</v>
      </c>
      <c r="N26" s="65">
        <f>(1-food_insecure)*(0.21)+food_insecure*(0.3)</f>
        <v>0.23186999999999999</v>
      </c>
      <c r="O26" s="65">
        <f>(1-food_insecure)*(0.21)+food_insecure*(0.3)</f>
        <v>0.23186999999999999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7.5971579063415631E-2</v>
      </c>
      <c r="M27" s="65">
        <f>(1-food_insecure)*(0.3)</f>
        <v>0.2271</v>
      </c>
      <c r="N27" s="65">
        <f>(1-food_insecure)*(0.3)</f>
        <v>0.2271</v>
      </c>
      <c r="O27" s="65">
        <f>(1-food_insecure)*(0.3)</f>
        <v>0.2271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0.66547080993652297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0.48840000000000011</v>
      </c>
      <c r="D34" s="65">
        <f t="shared" si="3"/>
        <v>0.48840000000000011</v>
      </c>
      <c r="E34" s="65">
        <f t="shared" si="3"/>
        <v>0.48840000000000011</v>
      </c>
      <c r="F34" s="65">
        <f t="shared" si="3"/>
        <v>0.48840000000000011</v>
      </c>
      <c r="G34" s="65">
        <f t="shared" si="3"/>
        <v>0.48840000000000011</v>
      </c>
      <c r="H34" s="65">
        <f t="shared" si="3"/>
        <v>0.48840000000000011</v>
      </c>
      <c r="I34" s="65">
        <f t="shared" si="3"/>
        <v>0.48840000000000011</v>
      </c>
      <c r="J34" s="65">
        <f t="shared" si="3"/>
        <v>0.48840000000000011</v>
      </c>
      <c r="K34" s="65">
        <f t="shared" si="3"/>
        <v>0.48840000000000011</v>
      </c>
      <c r="L34" s="65">
        <f t="shared" si="3"/>
        <v>0.48840000000000011</v>
      </c>
      <c r="M34" s="65">
        <f t="shared" si="3"/>
        <v>0.48840000000000011</v>
      </c>
      <c r="N34" s="65">
        <f t="shared" si="3"/>
        <v>0.48840000000000011</v>
      </c>
      <c r="O34" s="65">
        <f t="shared" si="3"/>
        <v>0.48840000000000011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tZYIW/Nc7f73E5/X+aeuxTW6JJAEQyKI7D2Y5dRe7WUUFdYkZr4tHhK38CjHInXbYzbt1tk7ru2BPeJpslrqgw==" saltValue="A44IOyP4ITCA9I26k/zA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sYeQQvvs64dHvbtIrJ6/OVYGSFFHLTd4hOwXBbuxOFIddIz46pcybt6FHo7i9EHNQM76YtOvvyGC6UqveFS3cg==" saltValue="L+lflAayosdOkfoG2Lob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pSTwHCmcMvAI7atSo4F6CNyta9ipAtF8hTrJ8JMYYtwNcGbi5+QugzAAzi1KP4AYKhxXCVAj7Xjxjn0jE3s1GA==" saltValue="cTZgl/+fzmvYctDusH8Ys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Yl0AGpvW0wgdbljKYsVyfOVoq1JR49ypdZ6KUHyiffWgT862pCBc0m26mlCGLR+yIzpYnHiki7Fyjjg4r6g3Fw==" saltValue="lYxwtTywh1No1rAOSzXTE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agUSu46aB9PaEE/0QU/V6UL+E6xb/zG69ltiKdJeSICgxLF+gW9zFUgfwcVVPTa6fqTdiya5zUk9hzDR8c6m9w==" saltValue="e1xndPAa67h3V5KdtMZuy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MmKseTn424TgsFgC7YSZdV7PBpKi1HVDWmnsn/K1vDcf4mGXzT/2Gzhrk0Z3dN/Fo18KY83F36JIS7Yyu40ZdA==" saltValue="vdrc10kpYcFkyTniRp6Q2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2961256.2</v>
      </c>
      <c r="C2" s="53">
        <v>7834000</v>
      </c>
      <c r="D2" s="53">
        <v>15207000</v>
      </c>
      <c r="E2" s="53">
        <v>14040000</v>
      </c>
      <c r="F2" s="53">
        <v>10982000</v>
      </c>
      <c r="G2" s="14">
        <f t="shared" ref="G2:G11" si="0">C2+D2+E2+F2</f>
        <v>48063000</v>
      </c>
      <c r="H2" s="14">
        <f t="shared" ref="H2:H11" si="1">(B2 + stillbirth*B2/(1000-stillbirth))/(1-abortion)</f>
        <v>3181294.1056698654</v>
      </c>
      <c r="I2" s="14">
        <f t="shared" ref="I2:I11" si="2">G2-H2</f>
        <v>44881705.894330136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2933044.1364000002</v>
      </c>
      <c r="C3" s="53">
        <v>7762000</v>
      </c>
      <c r="D3" s="53">
        <v>15285000</v>
      </c>
      <c r="E3" s="53">
        <v>14153000</v>
      </c>
      <c r="F3" s="53">
        <v>11331000</v>
      </c>
      <c r="G3" s="14">
        <f t="shared" si="0"/>
        <v>48531000</v>
      </c>
      <c r="H3" s="14">
        <f t="shared" si="1"/>
        <v>3150985.7278809175</v>
      </c>
      <c r="I3" s="14">
        <f t="shared" si="2"/>
        <v>45380014.272119083</v>
      </c>
    </row>
    <row r="4" spans="1:9" ht="15.75" customHeight="1" x14ac:dyDescent="0.25">
      <c r="A4" s="7">
        <f t="shared" si="3"/>
        <v>2023</v>
      </c>
      <c r="B4" s="52">
        <v>2903490.3908000002</v>
      </c>
      <c r="C4" s="53">
        <v>7676000</v>
      </c>
      <c r="D4" s="53">
        <v>15358000</v>
      </c>
      <c r="E4" s="53">
        <v>14249000</v>
      </c>
      <c r="F4" s="53">
        <v>11689000</v>
      </c>
      <c r="G4" s="14">
        <f t="shared" si="0"/>
        <v>48972000</v>
      </c>
      <c r="H4" s="14">
        <f t="shared" si="1"/>
        <v>3119235.9736118522</v>
      </c>
      <c r="I4" s="14">
        <f t="shared" si="2"/>
        <v>45852764.026388146</v>
      </c>
    </row>
    <row r="5" spans="1:9" ht="15.75" customHeight="1" x14ac:dyDescent="0.25">
      <c r="A5" s="7">
        <f t="shared" si="3"/>
        <v>2024</v>
      </c>
      <c r="B5" s="52">
        <v>2872232.0172000001</v>
      </c>
      <c r="C5" s="53">
        <v>7591000</v>
      </c>
      <c r="D5" s="53">
        <v>15405000</v>
      </c>
      <c r="E5" s="53">
        <v>14334000</v>
      </c>
      <c r="F5" s="53">
        <v>12032000</v>
      </c>
      <c r="G5" s="14">
        <f t="shared" si="0"/>
        <v>49362000</v>
      </c>
      <c r="H5" s="14">
        <f t="shared" si="1"/>
        <v>3085654.9279439677</v>
      </c>
      <c r="I5" s="14">
        <f t="shared" si="2"/>
        <v>46276345.072056033</v>
      </c>
    </row>
    <row r="6" spans="1:9" ht="15.75" customHeight="1" x14ac:dyDescent="0.25">
      <c r="A6" s="7">
        <f t="shared" si="3"/>
        <v>2025</v>
      </c>
      <c r="B6" s="52">
        <v>2839016.5380000002</v>
      </c>
      <c r="C6" s="53">
        <v>7516000</v>
      </c>
      <c r="D6" s="53">
        <v>15417000</v>
      </c>
      <c r="E6" s="53">
        <v>14417000</v>
      </c>
      <c r="F6" s="53">
        <v>12341000</v>
      </c>
      <c r="G6" s="14">
        <f t="shared" si="0"/>
        <v>49691000</v>
      </c>
      <c r="H6" s="14">
        <f t="shared" si="1"/>
        <v>3049971.3527788194</v>
      </c>
      <c r="I6" s="14">
        <f t="shared" si="2"/>
        <v>46641028.647221178</v>
      </c>
    </row>
    <row r="7" spans="1:9" ht="15.75" customHeight="1" x14ac:dyDescent="0.25">
      <c r="A7" s="7">
        <f t="shared" si="3"/>
        <v>2026</v>
      </c>
      <c r="B7" s="52">
        <v>2809397.9920000001</v>
      </c>
      <c r="C7" s="53">
        <v>7455000</v>
      </c>
      <c r="D7" s="53">
        <v>15411000</v>
      </c>
      <c r="E7" s="53">
        <v>14500000</v>
      </c>
      <c r="F7" s="53">
        <v>12618000</v>
      </c>
      <c r="G7" s="14">
        <f t="shared" si="0"/>
        <v>49984000</v>
      </c>
      <c r="H7" s="14">
        <f t="shared" si="1"/>
        <v>3018151.9830774367</v>
      </c>
      <c r="I7" s="14">
        <f t="shared" si="2"/>
        <v>46965848.016922563</v>
      </c>
    </row>
    <row r="8" spans="1:9" ht="15.75" customHeight="1" x14ac:dyDescent="0.25">
      <c r="A8" s="7">
        <f t="shared" si="3"/>
        <v>2027</v>
      </c>
      <c r="B8" s="52">
        <v>2777965.2540000002</v>
      </c>
      <c r="C8" s="53">
        <v>7400000</v>
      </c>
      <c r="D8" s="53">
        <v>15375000</v>
      </c>
      <c r="E8" s="53">
        <v>14577000</v>
      </c>
      <c r="F8" s="53">
        <v>12861000</v>
      </c>
      <c r="G8" s="14">
        <f t="shared" si="0"/>
        <v>50213000</v>
      </c>
      <c r="H8" s="14">
        <f t="shared" si="1"/>
        <v>2984383.6167589589</v>
      </c>
      <c r="I8" s="14">
        <f t="shared" si="2"/>
        <v>47228616.383241042</v>
      </c>
    </row>
    <row r="9" spans="1:9" ht="15.75" customHeight="1" x14ac:dyDescent="0.25">
      <c r="A9" s="7">
        <f t="shared" si="3"/>
        <v>2028</v>
      </c>
      <c r="B9" s="52">
        <v>2744784.41</v>
      </c>
      <c r="C9" s="53">
        <v>7352000</v>
      </c>
      <c r="D9" s="53">
        <v>15308000</v>
      </c>
      <c r="E9" s="53">
        <v>14650000</v>
      </c>
      <c r="F9" s="53">
        <v>13073000</v>
      </c>
      <c r="G9" s="14">
        <f t="shared" si="0"/>
        <v>50383000</v>
      </c>
      <c r="H9" s="14">
        <f t="shared" si="1"/>
        <v>2948737.2503829757</v>
      </c>
      <c r="I9" s="14">
        <f t="shared" si="2"/>
        <v>47434262.749617025</v>
      </c>
    </row>
    <row r="10" spans="1:9" ht="15.75" customHeight="1" x14ac:dyDescent="0.25">
      <c r="A10" s="7">
        <f t="shared" si="3"/>
        <v>2029</v>
      </c>
      <c r="B10" s="52">
        <v>2709935.04</v>
      </c>
      <c r="C10" s="53">
        <v>7308000</v>
      </c>
      <c r="D10" s="53">
        <v>15220000</v>
      </c>
      <c r="E10" s="53">
        <v>14722000</v>
      </c>
      <c r="F10" s="53">
        <v>13259000</v>
      </c>
      <c r="G10" s="14">
        <f t="shared" si="0"/>
        <v>50509000</v>
      </c>
      <c r="H10" s="14">
        <f t="shared" si="1"/>
        <v>2911298.3771887859</v>
      </c>
      <c r="I10" s="14">
        <f t="shared" si="2"/>
        <v>47597701.622811213</v>
      </c>
    </row>
    <row r="11" spans="1:9" ht="15.75" customHeight="1" x14ac:dyDescent="0.25">
      <c r="A11" s="7">
        <f t="shared" si="3"/>
        <v>2030</v>
      </c>
      <c r="B11" s="52">
        <v>2673537.5099999998</v>
      </c>
      <c r="C11" s="53">
        <v>7266000</v>
      </c>
      <c r="D11" s="53">
        <v>15116000</v>
      </c>
      <c r="E11" s="53">
        <v>14794000</v>
      </c>
      <c r="F11" s="53">
        <v>13422000</v>
      </c>
      <c r="G11" s="14">
        <f t="shared" si="0"/>
        <v>50598000</v>
      </c>
      <c r="H11" s="14">
        <f t="shared" si="1"/>
        <v>2872196.3070437089</v>
      </c>
      <c r="I11" s="14">
        <f t="shared" si="2"/>
        <v>47725803.692956291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TpbtBO6Ed43Q34MB+wl0nUEjeRoMH9TR/9OF2cOjP5myaa1z/TM6o8+ojzlZe8LqARzN454HJdEgbzGGEQEBIw==" saltValue="O6UwpMLfuy4xdN4gUVtW2A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sFp9UkfyGKwSQ01ZDBS/M9OOlk06FiLZcPAIwIlI4cW6gpD1QElsg98v+CxOwkDMRWI5EeCipp3gx2P7f2iMeQ==" saltValue="KQz4nCuFU+XItLO4grTYE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2zNAyihIt5zSuntG1pXlRWti2LNgctMTX1vYXoQTmpadWMla28fXCBSzK+kIvHql3c205OZ6Qef/EStBsbWM5A==" saltValue="jUXudWsS/HKkV+jiQtTff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xxvzwPZr2TnPVdUOzknLtQpD/rxHYkxCCxgEm4oc0hYtWMMAEZ/LzsmMsdBJ+Ye/g5ZE3FwHvQ8onge1ivAvZA==" saltValue="s9UEvObbIoFvFukbDMYgs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tKOBfpsGmkvyHf7FqPFB3LxNL9cqgVzRDyGystDf8Z4NFb+WgpSPKS5gKaAIbosf0fM9u7ctlisB1OVmd86bkw==" saltValue="WJSWRx+CfM00NXB6kM1h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LnoW1lG8tLL7lWrYpuW2ibv5WqhKGESiqN8uzBlgFt7Rrb5LCDQ1cHuXfnXeHoFGaXXKi3QSo1k9xgvtqwpGFQ==" saltValue="h2Belu0k7Wq7EHrQB5IY7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zZqo5aUqousByaW0ibCXJMuXbDjpdcb0euOXdOmu4qSgNnUrGGFsITLhW4vJIX+BaGl3r8zZetUNtw+z0D8SLw==" saltValue="RFsSLwBygc59KIwhAzij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PDwW0ZlDeLFmxPuJdStLCo7wyyE4lG0xO30tnzZ89gMfratIBsdbdZR/mJ9KzwCXyTzFMvt+8fbk7QUKvprZPQ==" saltValue="x2Tn93e1+G9SXiuL6WscU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DfwshHmqKVPQAL1AjCBp1WtbZaRYo19orpGk2X1RAGlf3ljlrVZlmVQ+WwdOZlQPL7luVxqmrRRiY2gqgk8kqw==" saltValue="wKWK+C12y/+0LGX2AZ967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q2ctOlxo5ShET8TInQ6gL1r7GZdbUefwGzghs/jPwHbb3EON+O4vnQJNlNBgAVYGBw274KRo0YlxbSuMTVmHqg==" saltValue="4XRNpUUXkonnJPmPhpMa/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6.3281360202937162E-3</v>
      </c>
    </row>
    <row r="4" spans="1:8" ht="15.75" customHeight="1" x14ac:dyDescent="0.25">
      <c r="B4" s="16" t="s">
        <v>79</v>
      </c>
      <c r="C4" s="54">
        <v>0.1981033690979761</v>
      </c>
    </row>
    <row r="5" spans="1:8" ht="15.75" customHeight="1" x14ac:dyDescent="0.25">
      <c r="B5" s="16" t="s">
        <v>80</v>
      </c>
      <c r="C5" s="54">
        <v>6.0132523355607398E-2</v>
      </c>
    </row>
    <row r="6" spans="1:8" ht="15.75" customHeight="1" x14ac:dyDescent="0.25">
      <c r="B6" s="16" t="s">
        <v>81</v>
      </c>
      <c r="C6" s="54">
        <v>0.22738585541647399</v>
      </c>
    </row>
    <row r="7" spans="1:8" ht="15.75" customHeight="1" x14ac:dyDescent="0.25">
      <c r="B7" s="16" t="s">
        <v>82</v>
      </c>
      <c r="C7" s="54">
        <v>0.29836097591134458</v>
      </c>
    </row>
    <row r="8" spans="1:8" ht="15.75" customHeight="1" x14ac:dyDescent="0.25">
      <c r="B8" s="16" t="s">
        <v>83</v>
      </c>
      <c r="C8" s="54">
        <v>4.111318591134114E-3</v>
      </c>
    </row>
    <row r="9" spans="1:8" ht="15.75" customHeight="1" x14ac:dyDescent="0.25">
      <c r="B9" s="16" t="s">
        <v>84</v>
      </c>
      <c r="C9" s="54">
        <v>0.12918622985515199</v>
      </c>
    </row>
    <row r="10" spans="1:8" ht="15.75" customHeight="1" x14ac:dyDescent="0.25">
      <c r="B10" s="16" t="s">
        <v>85</v>
      </c>
      <c r="C10" s="54">
        <v>7.6391591752018165E-2</v>
      </c>
    </row>
    <row r="11" spans="1:8" ht="15.75" customHeight="1" x14ac:dyDescent="0.25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0.1612427049099808</v>
      </c>
      <c r="D14" s="54">
        <v>0.1612427049099808</v>
      </c>
      <c r="E14" s="54">
        <v>0.1612427049099808</v>
      </c>
      <c r="F14" s="54">
        <v>0.1612427049099808</v>
      </c>
    </row>
    <row r="15" spans="1:8" ht="15.75" customHeight="1" x14ac:dyDescent="0.25">
      <c r="B15" s="16" t="s">
        <v>88</v>
      </c>
      <c r="C15" s="54">
        <v>0.22920897002397919</v>
      </c>
      <c r="D15" s="54">
        <v>0.22920897002397919</v>
      </c>
      <c r="E15" s="54">
        <v>0.22920897002397919</v>
      </c>
      <c r="F15" s="54">
        <v>0.22920897002397919</v>
      </c>
    </row>
    <row r="16" spans="1:8" ht="15.75" customHeight="1" x14ac:dyDescent="0.25">
      <c r="B16" s="16" t="s">
        <v>89</v>
      </c>
      <c r="C16" s="54">
        <v>2.0140962334110168E-2</v>
      </c>
      <c r="D16" s="54">
        <v>2.0140962334110168E-2</v>
      </c>
      <c r="E16" s="54">
        <v>2.0140962334110168E-2</v>
      </c>
      <c r="F16" s="54">
        <v>2.0140962334110168E-2</v>
      </c>
    </row>
    <row r="17" spans="1:8" ht="15.75" customHeight="1" x14ac:dyDescent="0.25">
      <c r="B17" s="16" t="s">
        <v>90</v>
      </c>
      <c r="C17" s="54">
        <v>4.3467124656830398E-2</v>
      </c>
      <c r="D17" s="54">
        <v>4.3467124656830398E-2</v>
      </c>
      <c r="E17" s="54">
        <v>4.3467124656830398E-2</v>
      </c>
      <c r="F17" s="54">
        <v>4.3467124656830398E-2</v>
      </c>
    </row>
    <row r="18" spans="1:8" ht="15.75" customHeight="1" x14ac:dyDescent="0.25">
      <c r="B18" s="16" t="s">
        <v>91</v>
      </c>
      <c r="C18" s="54">
        <v>2.2298962987604811E-5</v>
      </c>
      <c r="D18" s="54">
        <v>2.2298962987604811E-5</v>
      </c>
      <c r="E18" s="54">
        <v>2.2298962987604811E-5</v>
      </c>
      <c r="F18" s="54">
        <v>2.2298962987604811E-5</v>
      </c>
    </row>
    <row r="19" spans="1:8" ht="15.75" customHeight="1" x14ac:dyDescent="0.25">
      <c r="B19" s="16" t="s">
        <v>92</v>
      </c>
      <c r="C19" s="54">
        <v>1.4633209641784189E-2</v>
      </c>
      <c r="D19" s="54">
        <v>1.4633209641784189E-2</v>
      </c>
      <c r="E19" s="54">
        <v>1.4633209641784189E-2</v>
      </c>
      <c r="F19" s="54">
        <v>1.4633209641784189E-2</v>
      </c>
    </row>
    <row r="20" spans="1:8" ht="15.75" customHeight="1" x14ac:dyDescent="0.25">
      <c r="B20" s="16" t="s">
        <v>93</v>
      </c>
      <c r="C20" s="54">
        <v>5.2430523545223288E-4</v>
      </c>
      <c r="D20" s="54">
        <v>5.2430523545223288E-4</v>
      </c>
      <c r="E20" s="54">
        <v>5.2430523545223288E-4</v>
      </c>
      <c r="F20" s="54">
        <v>5.2430523545223288E-4</v>
      </c>
    </row>
    <row r="21" spans="1:8" ht="15.75" customHeight="1" x14ac:dyDescent="0.25">
      <c r="B21" s="16" t="s">
        <v>94</v>
      </c>
      <c r="C21" s="54">
        <v>0.1669390285293651</v>
      </c>
      <c r="D21" s="54">
        <v>0.1669390285293651</v>
      </c>
      <c r="E21" s="54">
        <v>0.1669390285293651</v>
      </c>
      <c r="F21" s="54">
        <v>0.1669390285293651</v>
      </c>
    </row>
    <row r="22" spans="1:8" ht="15.75" customHeight="1" x14ac:dyDescent="0.25">
      <c r="B22" s="16" t="s">
        <v>95</v>
      </c>
      <c r="C22" s="54">
        <v>0.3638213957055102</v>
      </c>
      <c r="D22" s="54">
        <v>0.3638213957055102</v>
      </c>
      <c r="E22" s="54">
        <v>0.3638213957055102</v>
      </c>
      <c r="F22" s="54">
        <v>0.3638213957055102</v>
      </c>
    </row>
    <row r="23" spans="1:8" ht="15.75" customHeight="1" x14ac:dyDescent="0.25">
      <c r="B23" s="24" t="s">
        <v>41</v>
      </c>
      <c r="C23" s="50">
        <f>SUM(C14:C22)</f>
        <v>0.99999999999999989</v>
      </c>
      <c r="D23" s="50">
        <f>SUM(D14:D22)</f>
        <v>0.99999999999999989</v>
      </c>
      <c r="E23" s="50">
        <f>SUM(E14:E22)</f>
        <v>0.99999999999999989</v>
      </c>
      <c r="F23" s="50">
        <f>SUM(F14:F22)</f>
        <v>0.99999999999999989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2.5899999999999999E-2</v>
      </c>
    </row>
    <row r="27" spans="1:8" ht="15.75" customHeight="1" x14ac:dyDescent="0.25">
      <c r="B27" s="16" t="s">
        <v>102</v>
      </c>
      <c r="C27" s="54">
        <v>7.1000000000000004E-3</v>
      </c>
    </row>
    <row r="28" spans="1:8" ht="15.75" customHeight="1" x14ac:dyDescent="0.25">
      <c r="B28" s="16" t="s">
        <v>103</v>
      </c>
      <c r="C28" s="54">
        <v>0.25590000000000002</v>
      </c>
    </row>
    <row r="29" spans="1:8" ht="15.75" customHeight="1" x14ac:dyDescent="0.25">
      <c r="B29" s="16" t="s">
        <v>104</v>
      </c>
      <c r="C29" s="54">
        <v>0.1464</v>
      </c>
    </row>
    <row r="30" spans="1:8" ht="15.75" customHeight="1" x14ac:dyDescent="0.25">
      <c r="B30" s="16" t="s">
        <v>2</v>
      </c>
      <c r="C30" s="54">
        <v>1.7500000000000002E-2</v>
      </c>
    </row>
    <row r="31" spans="1:8" ht="15.75" customHeight="1" x14ac:dyDescent="0.25">
      <c r="B31" s="16" t="s">
        <v>105</v>
      </c>
      <c r="C31" s="54">
        <v>1.8100000000000002E-2</v>
      </c>
    </row>
    <row r="32" spans="1:8" ht="15.75" customHeight="1" x14ac:dyDescent="0.25">
      <c r="B32" s="16" t="s">
        <v>106</v>
      </c>
      <c r="C32" s="54">
        <v>1.14E-2</v>
      </c>
    </row>
    <row r="33" spans="2:3" ht="15.75" customHeight="1" x14ac:dyDescent="0.25">
      <c r="B33" s="16" t="s">
        <v>107</v>
      </c>
      <c r="C33" s="54">
        <v>0.15129999999999999</v>
      </c>
    </row>
    <row r="34" spans="2:3" ht="15.75" customHeight="1" x14ac:dyDescent="0.25">
      <c r="B34" s="16" t="s">
        <v>108</v>
      </c>
      <c r="C34" s="54">
        <v>0.36639999999776479</v>
      </c>
    </row>
    <row r="35" spans="2:3" ht="15.75" customHeight="1" x14ac:dyDescent="0.25">
      <c r="B35" s="24" t="s">
        <v>41</v>
      </c>
      <c r="C35" s="50">
        <f>SUM(C26:C34)</f>
        <v>0.9999999999977649</v>
      </c>
    </row>
  </sheetData>
  <sheetProtection algorithmName="SHA-512" hashValue="7CGNk+d6vqu43rrWcrTygAcsKkhpU99xm/bgmXOPhn4GjBGXsZldN86GjtfV1r8HvPakCPqv2AFNfI18ugsLfA==" saltValue="PxKIXpVVGKmQXGaUB4OS0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0.54712791000000005</v>
      </c>
      <c r="D2" s="55">
        <v>0.54712791000000005</v>
      </c>
      <c r="E2" s="55">
        <v>0.51916770999999995</v>
      </c>
      <c r="F2" s="55">
        <v>0.38410087999999998</v>
      </c>
      <c r="G2" s="55">
        <v>0.35588657000000001</v>
      </c>
    </row>
    <row r="3" spans="1:15" ht="15.75" customHeight="1" x14ac:dyDescent="0.25">
      <c r="B3" s="7" t="s">
        <v>113</v>
      </c>
      <c r="C3" s="55">
        <v>0.27005879999999999</v>
      </c>
      <c r="D3" s="55">
        <v>0.27005879999999999</v>
      </c>
      <c r="E3" s="55">
        <v>0.29520603000000001</v>
      </c>
      <c r="F3" s="55">
        <v>0.31345500999999998</v>
      </c>
      <c r="G3" s="55">
        <v>0.34030998000000001</v>
      </c>
    </row>
    <row r="4" spans="1:15" ht="15.75" customHeight="1" x14ac:dyDescent="0.25">
      <c r="B4" s="7" t="s">
        <v>114</v>
      </c>
      <c r="C4" s="56">
        <v>0.11231308</v>
      </c>
      <c r="D4" s="56">
        <v>0.11231308</v>
      </c>
      <c r="E4" s="56">
        <v>0.12641575999999999</v>
      </c>
      <c r="F4" s="56">
        <v>0.20125182999999999</v>
      </c>
      <c r="G4" s="56">
        <v>0.21233894</v>
      </c>
    </row>
    <row r="5" spans="1:15" ht="15.75" customHeight="1" x14ac:dyDescent="0.25">
      <c r="B5" s="7" t="s">
        <v>115</v>
      </c>
      <c r="C5" s="56">
        <v>7.0500225999999999E-2</v>
      </c>
      <c r="D5" s="56">
        <v>7.0500225999999999E-2</v>
      </c>
      <c r="E5" s="56">
        <v>5.9210496000000001E-2</v>
      </c>
      <c r="F5" s="56">
        <v>0.10119226000000001</v>
      </c>
      <c r="G5" s="56">
        <v>9.1464500000000004E-2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0.72555473000000004</v>
      </c>
      <c r="D8" s="55">
        <v>0.72555473000000004</v>
      </c>
      <c r="E8" s="55">
        <v>0.68100380000000005</v>
      </c>
      <c r="F8" s="55">
        <v>0.62770755999999994</v>
      </c>
      <c r="G8" s="55">
        <v>0.58423702</v>
      </c>
    </row>
    <row r="9" spans="1:15" ht="15.75" customHeight="1" x14ac:dyDescent="0.25">
      <c r="B9" s="7" t="s">
        <v>118</v>
      </c>
      <c r="C9" s="55">
        <v>0.17810620999999999</v>
      </c>
      <c r="D9" s="55">
        <v>0.17810620999999999</v>
      </c>
      <c r="E9" s="55">
        <v>0.21701754000000001</v>
      </c>
      <c r="F9" s="55">
        <v>0.26409030999999999</v>
      </c>
      <c r="G9" s="55">
        <v>0.32107524999999998</v>
      </c>
    </row>
    <row r="10" spans="1:15" ht="15.75" customHeight="1" x14ac:dyDescent="0.25">
      <c r="B10" s="7" t="s">
        <v>119</v>
      </c>
      <c r="C10" s="56">
        <v>5.6652513000000002E-2</v>
      </c>
      <c r="D10" s="56">
        <v>5.6652513000000002E-2</v>
      </c>
      <c r="E10" s="56">
        <v>7.7906665999999999E-2</v>
      </c>
      <c r="F10" s="56">
        <v>8.4346189000000002E-2</v>
      </c>
      <c r="G10" s="56">
        <v>7.5694670999999991E-2</v>
      </c>
    </row>
    <row r="11" spans="1:15" ht="15.75" customHeight="1" x14ac:dyDescent="0.25">
      <c r="B11" s="7" t="s">
        <v>120</v>
      </c>
      <c r="C11" s="56">
        <v>3.9686613000000003E-2</v>
      </c>
      <c r="D11" s="56">
        <v>3.9686613000000003E-2</v>
      </c>
      <c r="E11" s="56">
        <v>2.4071977000000001E-2</v>
      </c>
      <c r="F11" s="56">
        <v>2.3855989000000001E-2</v>
      </c>
      <c r="G11" s="56">
        <v>1.8993043000000001E-2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0.80099784150000009</v>
      </c>
      <c r="D14" s="57">
        <v>0.77677478115800003</v>
      </c>
      <c r="E14" s="57">
        <v>0.77677478115800003</v>
      </c>
      <c r="F14" s="57">
        <v>0.52042201054299997</v>
      </c>
      <c r="G14" s="57">
        <v>0.52042201054299997</v>
      </c>
      <c r="H14" s="58">
        <v>0.60899999999999999</v>
      </c>
      <c r="I14" s="58">
        <v>0.45700000000000002</v>
      </c>
      <c r="J14" s="58">
        <v>0.45700000000000002</v>
      </c>
      <c r="K14" s="58">
        <v>0.45700000000000002</v>
      </c>
      <c r="L14" s="58">
        <v>0.30425005866799998</v>
      </c>
      <c r="M14" s="58">
        <v>0.27884316319149999</v>
      </c>
      <c r="N14" s="58">
        <v>0.23079246462450001</v>
      </c>
      <c r="O14" s="58">
        <v>0.26906048794350002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0.41066249841034336</v>
      </c>
      <c r="D15" s="55">
        <f t="shared" si="0"/>
        <v>0.39824361041363926</v>
      </c>
      <c r="E15" s="55">
        <f t="shared" si="0"/>
        <v>0.39824361041363926</v>
      </c>
      <c r="F15" s="55">
        <f t="shared" si="0"/>
        <v>0.26681445567581147</v>
      </c>
      <c r="G15" s="55">
        <f t="shared" si="0"/>
        <v>0.26681445567581147</v>
      </c>
      <c r="H15" s="55">
        <f t="shared" si="0"/>
        <v>0.31222738511199727</v>
      </c>
      <c r="I15" s="55">
        <f t="shared" si="0"/>
        <v>0.234298710995374</v>
      </c>
      <c r="J15" s="55">
        <f t="shared" si="0"/>
        <v>0.234298710995374</v>
      </c>
      <c r="K15" s="55">
        <f t="shared" si="0"/>
        <v>0.234298710995374</v>
      </c>
      <c r="L15" s="55">
        <f t="shared" si="0"/>
        <v>0.15598555047304005</v>
      </c>
      <c r="M15" s="55">
        <f t="shared" si="0"/>
        <v>0.14295972364472903</v>
      </c>
      <c r="N15" s="55">
        <f t="shared" si="0"/>
        <v>0.11832467608088798</v>
      </c>
      <c r="O15" s="55">
        <f t="shared" si="0"/>
        <v>0.13794425712242542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+VWPSDaHGObKGTx+1KXUxIhKigjujSTdlGHdX0EiJ0N2D+0V100Egv1tfXLwQPlyt5pFtmmh6fmT61Lj6Uju/Q==" saltValue="24rIl7OZJutmRhRtn7b7V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0.84173520000000002</v>
      </c>
      <c r="D2" s="56">
        <v>0.59965789999999997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3.667517E-2</v>
      </c>
      <c r="D3" s="56">
        <v>0.10847759999999999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0.1179703</v>
      </c>
      <c r="D4" s="56">
        <v>0.26914159999999998</v>
      </c>
      <c r="E4" s="56">
        <v>0.96415919065475508</v>
      </c>
      <c r="F4" s="56">
        <v>0.91956740617752109</v>
      </c>
      <c r="G4" s="56">
        <v>0</v>
      </c>
    </row>
    <row r="5" spans="1:7" x14ac:dyDescent="0.25">
      <c r="B5" s="98" t="s">
        <v>132</v>
      </c>
      <c r="C5" s="55">
        <v>3.6193299999999302E-3</v>
      </c>
      <c r="D5" s="55">
        <v>2.2722900000000101E-2</v>
      </c>
      <c r="E5" s="55">
        <v>3.5840809345244938E-2</v>
      </c>
      <c r="F5" s="55">
        <v>8.043259382247897E-2</v>
      </c>
      <c r="G5" s="55">
        <v>1</v>
      </c>
    </row>
  </sheetData>
  <sheetProtection algorithmName="SHA-512" hashValue="ieaOPzaXQ2koAedef+VqKF0TdSljSFHZFpxZF6slytoyzoptLXbN2uShtuobiz5dOh46AUK9cqzoxVJ2DSF4Gw==" saltValue="m30Fj7aNsIfZN+o9RnQRH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gDzQmhMF52SfD6qO8mRtA616KlwQHrUZTk0wlKiq/0KWpyA1I6HESdCC3LJzhnxXuh5gM4dCHqaSFkzkj6WwGg==" saltValue="oUp0jFTF0Ma7g2ALlBrBX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u3OX5QIyMx+iycVjA4vyxAwG4j1sZwlipzxC4KDDyx13An/L8hCv0oaP2yz2r2Rhcz9uaMBphJM5Kpopor5LEQ==" saltValue="JBU7zozJy0vWwtBOpFT5d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q23B29FGGXImISLDXmHewf0fiARBxRfu2JecxdGOmteUOEtobgn1XaKLPIkyzdGOEVPLTRgdho9yOT6uYSvXHQ==" saltValue="I8mENCnJiYDoNHQQa2p2l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TO/rh5ot+XvxUDlZ2ynimDircsuSvNq1+H7eYIfZ+y+XSdpi2xNOB73X6j6dMXJbUOx7V4vOTLmKVoR8ywksZw==" saltValue="jase4hEP885qBDQb/pvtB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2022-02-01T03:32:38Z</dcterms:modified>
</cp:coreProperties>
</file>