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B904EF1-E80E-4702-AB71-C3E0E09CB34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35" i="2"/>
  <c r="A27" i="2"/>
  <c r="A25" i="2"/>
  <c r="A24" i="2"/>
  <c r="A23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0" i="2" l="1"/>
  <c r="A17" i="2"/>
  <c r="A31" i="2"/>
  <c r="I39" i="2"/>
  <c r="A16" i="2"/>
  <c r="A19" i="2"/>
  <c r="A32" i="2"/>
  <c r="A3" i="2"/>
  <c r="A22" i="2"/>
  <c r="A33" i="2"/>
  <c r="A4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<sst xmlns="http://schemas.openxmlformats.org/spreadsheetml/2006/main" count="2092" uniqueCount="337">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</sst>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63018.8681640625</v>
      </c>
    </row>
    <row r="8" spans="1:3" ht="15" customHeight="1" x14ac:dyDescent="0.25">
      <c r="B8" s="7" t="s">
        <v>19</v>
      </c>
      <c r="C8" s="46">
        <v>8.199999999999999E-2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0.70886222839355495</v>
      </c>
    </row>
    <row r="11" spans="1:3" ht="15" customHeight="1" x14ac:dyDescent="0.25">
      <c r="B11" s="7" t="s">
        <v>22</v>
      </c>
      <c r="C11" s="46">
        <v>0.84900000000000009</v>
      </c>
    </row>
    <row r="12" spans="1:3" ht="15" customHeight="1" x14ac:dyDescent="0.25">
      <c r="B12" s="7" t="s">
        <v>23</v>
      </c>
      <c r="C12" s="46">
        <v>0.74199999999999999</v>
      </c>
    </row>
    <row r="13" spans="1:3" ht="15" customHeight="1" x14ac:dyDescent="0.25">
      <c r="B13" s="7" t="s">
        <v>24</v>
      </c>
      <c r="C13" s="46">
        <v>0.154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7.22E-2</v>
      </c>
    </row>
    <row r="24" spans="1:3" ht="15" customHeight="1" x14ac:dyDescent="0.25">
      <c r="B24" s="12" t="s">
        <v>33</v>
      </c>
      <c r="C24" s="47">
        <v>0.55390000000000006</v>
      </c>
    </row>
    <row r="25" spans="1:3" ht="15" customHeight="1" x14ac:dyDescent="0.25">
      <c r="B25" s="12" t="s">
        <v>34</v>
      </c>
      <c r="C25" s="47">
        <v>0.31580000000000003</v>
      </c>
    </row>
    <row r="26" spans="1:3" ht="15" customHeight="1" x14ac:dyDescent="0.25">
      <c r="B26" s="12" t="s">
        <v>35</v>
      </c>
      <c r="C26" s="47">
        <v>5.8100000000000013E-2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16.569072394038301</v>
      </c>
    </row>
    <row r="38" spans="1:5" ht="15" customHeight="1" x14ac:dyDescent="0.25">
      <c r="B38" s="28" t="s">
        <v>45</v>
      </c>
      <c r="C38" s="117">
        <v>23.849666099433801</v>
      </c>
      <c r="D38" s="9"/>
      <c r="E38" s="10"/>
    </row>
    <row r="39" spans="1:5" ht="15" customHeight="1" x14ac:dyDescent="0.25">
      <c r="B39" s="28" t="s">
        <v>46</v>
      </c>
      <c r="C39" s="117">
        <v>28.492514381946101</v>
      </c>
      <c r="D39" s="9"/>
      <c r="E39" s="9"/>
    </row>
    <row r="40" spans="1:5" ht="15" customHeight="1" x14ac:dyDescent="0.25">
      <c r="B40" s="28" t="s">
        <v>47</v>
      </c>
      <c r="C40" s="117">
        <v>183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9.6558075910000003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2.2445799999999998E-2</v>
      </c>
      <c r="D45" s="9"/>
    </row>
    <row r="46" spans="1:5" ht="15.75" customHeight="1" x14ac:dyDescent="0.25">
      <c r="B46" s="28" t="s">
        <v>52</v>
      </c>
      <c r="C46" s="47">
        <v>7.9206200000000004E-2</v>
      </c>
      <c r="D46" s="9"/>
    </row>
    <row r="47" spans="1:5" ht="15.75" customHeight="1" x14ac:dyDescent="0.25">
      <c r="B47" s="28" t="s">
        <v>53</v>
      </c>
      <c r="C47" s="47">
        <v>0.19462009999999999</v>
      </c>
      <c r="D47" s="9"/>
      <c r="E47" s="10"/>
    </row>
    <row r="48" spans="1:5" ht="15" customHeight="1" x14ac:dyDescent="0.25">
      <c r="B48" s="28" t="s">
        <v>54</v>
      </c>
      <c r="C48" s="48">
        <v>0.70372789999999996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0.43762270029210482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11.662965</v>
      </c>
    </row>
    <row r="63" spans="1:4" ht="15.75" customHeight="1" x14ac:dyDescent="0.25">
      <c r="A63" s="39"/>
    </row>
  </sheetData>
  <sheetProtection algorithmName="SHA-512" hashValue="9y+UfYDm20PwmSm+9G3u4WHKwoyERiMRIHEFzcm2vCd3D3UXHWlSSqkLq9IQd7zGa/8KLAv3ngE2li3TSa6YpA==" saltValue="FN+iSraJAZDIpGmo3bHY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0.185769111785269</v>
      </c>
      <c r="C2" s="115">
        <v>0.95</v>
      </c>
      <c r="D2" s="116">
        <v>49.287869290922437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39.684198983342803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277.35471353022348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1.1633680590126969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12.816498427138701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12.816498427138701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12.816498427138701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12.816498427138701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12.816498427138701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12.816498427138701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0.52326422703405329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0.88700000000000001</v>
      </c>
      <c r="C18" s="115">
        <v>0.95</v>
      </c>
      <c r="D18" s="116">
        <v>6.4352685672608949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0.88700000000000001</v>
      </c>
      <c r="C19" s="115">
        <v>0.95</v>
      </c>
      <c r="D19" s="116">
        <v>6.4352685672608949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0.63121969999999994</v>
      </c>
      <c r="C21" s="115">
        <v>0.95</v>
      </c>
      <c r="D21" s="116">
        <v>11.985155491425511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22.014584291522841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4.1570370268154289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0.47235438902596999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18.471268288136731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8.1806425005197508E-3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0.88700000000000001</v>
      </c>
      <c r="C29" s="115">
        <v>0.95</v>
      </c>
      <c r="D29" s="116">
        <v>93.696773026618672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1.5479984877076829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1.1034095765662739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0.574593186378479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0.798070433891088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2.4706285348208592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0.69253935451712811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ngN1/i5mqaP3J87uT4lKeqVSGxm5lDITxAx7v4uqCm+JIbGLGtXkEAVSR7ch8DchqVCm7jSrbb5dr7rxFQTfjg==" saltValue="ME7Zic26Fa72XISOlrya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61ivm5RpyuxRN2f7DHbSg0WjR+pgmAfuE1KNo8NQ55zou3FNM5vb995jk5Bhok8zlkhY25HxcKpLKkmEaGmng==" saltValue="DWuEkLKE2x5+9wLQPPcZ8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uMHxriuAmICRV9GMPIKhPx6sbdPRIOCEQV/QomcbCVKfU5NXHf0lAqSwkTz9TL1SM243HgDWfnOwtHgei1Lo2A==" saltValue="7CgMi7wBQ7kBxpHJ4Bxe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0.17421317696571362</v>
      </c>
      <c r="C3" s="18">
        <f>frac_mam_1_5months * 2.6</f>
        <v>0.17421317696571362</v>
      </c>
      <c r="D3" s="18">
        <f>frac_mam_6_11months * 2.6</f>
        <v>0.17344126105308522</v>
      </c>
      <c r="E3" s="18">
        <f>frac_mam_12_23months * 2.6</f>
        <v>0.10721077695488941</v>
      </c>
      <c r="F3" s="18">
        <f>frac_mam_24_59months * 2.6</f>
        <v>7.440304309129718E-2</v>
      </c>
    </row>
    <row r="4" spans="1:6" ht="15.75" customHeight="1" x14ac:dyDescent="0.25">
      <c r="A4" s="4" t="s">
        <v>208</v>
      </c>
      <c r="B4" s="18">
        <f>frac_sam_1month * 2.6</f>
        <v>0.21761335879564297</v>
      </c>
      <c r="C4" s="18">
        <f>frac_sam_1_5months * 2.6</f>
        <v>0.21761335879564297</v>
      </c>
      <c r="D4" s="18">
        <f>frac_sam_6_11months * 2.6</f>
        <v>8.5564897209405896E-2</v>
      </c>
      <c r="E4" s="18">
        <f>frac_sam_12_23months * 2.6</f>
        <v>5.2959639206528603E-2</v>
      </c>
      <c r="F4" s="18">
        <f>frac_sam_24_59months * 2.6</f>
        <v>2.5706152990460383E-2</v>
      </c>
    </row>
  </sheetData>
  <sheetProtection algorithmName="SHA-512" hashValue="ihwspVIBYbDWR6mfd/9W6nEkE7D8TZfkoyLRkLLF0L6MNyYLQpCgiHXcokXiaXqVugt9v4actxLPkEPGP/eYrA==" saltValue="iwji2tMVF67JU51/m2DM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0.74199999999999999</v>
      </c>
      <c r="E10" s="65">
        <f>IF(ISBLANK(comm_deliv), frac_children_health_facility,1)</f>
        <v>0.74199999999999999</v>
      </c>
      <c r="F10" s="65">
        <f>IF(ISBLANK(comm_deliv), frac_children_health_facility,1)</f>
        <v>0.74199999999999999</v>
      </c>
      <c r="G10" s="65">
        <f>IF(ISBLANK(comm_deliv), frac_children_health_facility,1)</f>
        <v>0.74199999999999999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0.84900000000000009</v>
      </c>
      <c r="I18" s="65">
        <f>frac_PW_health_facility</f>
        <v>0.84900000000000009</v>
      </c>
      <c r="J18" s="65">
        <f>frac_PW_health_facility</f>
        <v>0.84900000000000009</v>
      </c>
      <c r="K18" s="65">
        <f>frac_PW_health_facility</f>
        <v>0.84900000000000009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0.154</v>
      </c>
      <c r="M24" s="65">
        <f>famplan_unmet_need</f>
        <v>0.154</v>
      </c>
      <c r="N24" s="65">
        <f>famplan_unmet_need</f>
        <v>0.154</v>
      </c>
      <c r="O24" s="65">
        <f>famplan_unmet_need</f>
        <v>0.154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0.14767090051422105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6.3287528791809031E-2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8.0179342300414957E-2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0.70886222839355495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isUfcFhR5ba9ZiWm1i+hErFfhMQ6x58xBj055BM1XzFu7UYk5DCXm7WeAjOj65cWVAppforAz7GYX9Nrqtjecg==" saltValue="O+9WqY7vqlqujMPNi6hf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9q5FR5pCHlSTlOm5XFkHs/kZbRzT2tNSxVLb1AyxndaFeA++WpvZ1O52ONOS4u/2gVE1SgDMZZWUFH9hfrBwgA==" saltValue="2TOz2PvyRhBcI2YarYUl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lSFZqxZ4uTeSaL3Nns0+Q+ZdL60urxAcfMRtV6lY4G7PU7xqy/bJ5eWVHnA7JeKXSsyfbIToYz31Bsib/3r6w==" saltValue="ANdGl0FGo9IjC+9/tg12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9cDvslqwzT5ccW7U2Ng49AyTK1F7yS/eIAMuttJ0+tT/ve6xr89ueQSpdPv/rPtwpFEr9miOJYsK5oP19Mcrdw==" saltValue="7KFKjcNTvS415qkBSWSn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rkF2WZ+WUp8ymesMiZqJbFhjRrCM1geA8bEWtlqAMkClpsQC4ga+bL3lQKyrx7ndMqkIT76PvSvlIgXqqyd0w==" saltValue="/qMz9ldpyjppcxTTHBzN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EqK7DZ8qsGzcMveDaG023kU5vLbD9q9F9XT2YDNlVLeOAMp3Mg0hcm1Yc0gNH6CtG1w+Q+Ps8zd/hJDaPULwA==" saltValue="cZQv6jndCpOT3dVEfjRf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13988.287200000001</v>
      </c>
      <c r="C2" s="53">
        <v>35000</v>
      </c>
      <c r="D2" s="53">
        <v>76000</v>
      </c>
      <c r="E2" s="53">
        <v>72000</v>
      </c>
      <c r="F2" s="53">
        <v>48000</v>
      </c>
      <c r="G2" s="14">
        <f t="shared" ref="G2:G11" si="0">C2+D2+E2+F2</f>
        <v>231000</v>
      </c>
      <c r="H2" s="14">
        <f t="shared" ref="H2:H11" si="1">(B2 + stillbirth*B2/(1000-stillbirth))/(1-abortion)</f>
        <v>14805.736182589488</v>
      </c>
      <c r="I2" s="14">
        <f t="shared" ref="I2:I11" si="2">G2-H2</f>
        <v>216194.26381741051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13830.200800000001</v>
      </c>
      <c r="C3" s="53">
        <v>35000</v>
      </c>
      <c r="D3" s="53">
        <v>74000</v>
      </c>
      <c r="E3" s="53">
        <v>73000</v>
      </c>
      <c r="F3" s="53">
        <v>49000</v>
      </c>
      <c r="G3" s="14">
        <f t="shared" si="0"/>
        <v>231000</v>
      </c>
      <c r="H3" s="14">
        <f t="shared" si="1"/>
        <v>14638.411513100624</v>
      </c>
      <c r="I3" s="14">
        <f t="shared" si="2"/>
        <v>216361.58848689939</v>
      </c>
    </row>
    <row r="4" spans="1:9" ht="15.75" customHeight="1" x14ac:dyDescent="0.25">
      <c r="A4" s="7">
        <f t="shared" si="3"/>
        <v>2023</v>
      </c>
      <c r="B4" s="52">
        <v>13665.630800000001</v>
      </c>
      <c r="C4" s="53">
        <v>35000</v>
      </c>
      <c r="D4" s="53">
        <v>74000</v>
      </c>
      <c r="E4" s="53">
        <v>75000</v>
      </c>
      <c r="F4" s="53">
        <v>51000</v>
      </c>
      <c r="G4" s="14">
        <f t="shared" si="0"/>
        <v>235000</v>
      </c>
      <c r="H4" s="14">
        <f t="shared" si="1"/>
        <v>14464.224354320473</v>
      </c>
      <c r="I4" s="14">
        <f t="shared" si="2"/>
        <v>220535.77564567953</v>
      </c>
    </row>
    <row r="5" spans="1:9" ht="15.75" customHeight="1" x14ac:dyDescent="0.25">
      <c r="A5" s="7">
        <f t="shared" si="3"/>
        <v>2024</v>
      </c>
      <c r="B5" s="52">
        <v>13479.084000000001</v>
      </c>
      <c r="C5" s="53">
        <v>36000</v>
      </c>
      <c r="D5" s="53">
        <v>72000</v>
      </c>
      <c r="E5" s="53">
        <v>76000</v>
      </c>
      <c r="F5" s="53">
        <v>53000</v>
      </c>
      <c r="G5" s="14">
        <f t="shared" si="0"/>
        <v>237000</v>
      </c>
      <c r="H5" s="14">
        <f t="shared" si="1"/>
        <v>14266.776113015685</v>
      </c>
      <c r="I5" s="14">
        <f t="shared" si="2"/>
        <v>222733.22388698431</v>
      </c>
    </row>
    <row r="6" spans="1:9" ht="15.75" customHeight="1" x14ac:dyDescent="0.25">
      <c r="A6" s="7">
        <f t="shared" si="3"/>
        <v>2025</v>
      </c>
      <c r="B6" s="52">
        <v>13286.773999999999</v>
      </c>
      <c r="C6" s="53">
        <v>36000</v>
      </c>
      <c r="D6" s="53">
        <v>72000</v>
      </c>
      <c r="E6" s="53">
        <v>77000</v>
      </c>
      <c r="F6" s="53">
        <v>56000</v>
      </c>
      <c r="G6" s="14">
        <f t="shared" si="0"/>
        <v>241000</v>
      </c>
      <c r="H6" s="14">
        <f t="shared" si="1"/>
        <v>14063.227881229752</v>
      </c>
      <c r="I6" s="14">
        <f t="shared" si="2"/>
        <v>226936.77211877026</v>
      </c>
    </row>
    <row r="7" spans="1:9" ht="15.75" customHeight="1" x14ac:dyDescent="0.25">
      <c r="A7" s="7">
        <f t="shared" si="3"/>
        <v>2026</v>
      </c>
      <c r="B7" s="52">
        <v>13123.609200000001</v>
      </c>
      <c r="C7" s="53">
        <v>35000</v>
      </c>
      <c r="D7" s="53">
        <v>72000</v>
      </c>
      <c r="E7" s="53">
        <v>77000</v>
      </c>
      <c r="F7" s="53">
        <v>58000</v>
      </c>
      <c r="G7" s="14">
        <f t="shared" si="0"/>
        <v>242000</v>
      </c>
      <c r="H7" s="14">
        <f t="shared" si="1"/>
        <v>13890.528039673383</v>
      </c>
      <c r="I7" s="14">
        <f t="shared" si="2"/>
        <v>228109.47196032663</v>
      </c>
    </row>
    <row r="8" spans="1:9" ht="15.75" customHeight="1" x14ac:dyDescent="0.25">
      <c r="A8" s="7">
        <f t="shared" si="3"/>
        <v>2027</v>
      </c>
      <c r="B8" s="52">
        <v>12940.8202</v>
      </c>
      <c r="C8" s="53">
        <v>35000</v>
      </c>
      <c r="D8" s="53">
        <v>71000</v>
      </c>
      <c r="E8" s="53">
        <v>77000</v>
      </c>
      <c r="F8" s="53">
        <v>61000</v>
      </c>
      <c r="G8" s="14">
        <f t="shared" si="0"/>
        <v>244000</v>
      </c>
      <c r="H8" s="14">
        <f t="shared" si="1"/>
        <v>13697.057197075916</v>
      </c>
      <c r="I8" s="14">
        <f t="shared" si="2"/>
        <v>230302.94280292408</v>
      </c>
    </row>
    <row r="9" spans="1:9" ht="15.75" customHeight="1" x14ac:dyDescent="0.25">
      <c r="A9" s="7">
        <f t="shared" si="3"/>
        <v>2028</v>
      </c>
      <c r="B9" s="52">
        <v>12753.54</v>
      </c>
      <c r="C9" s="53">
        <v>35000</v>
      </c>
      <c r="D9" s="53">
        <v>71000</v>
      </c>
      <c r="E9" s="53">
        <v>77000</v>
      </c>
      <c r="F9" s="53">
        <v>63000</v>
      </c>
      <c r="G9" s="14">
        <f t="shared" si="0"/>
        <v>246000</v>
      </c>
      <c r="H9" s="14">
        <f t="shared" si="1"/>
        <v>13498.832697265634</v>
      </c>
      <c r="I9" s="14">
        <f t="shared" si="2"/>
        <v>232501.16730273436</v>
      </c>
    </row>
    <row r="10" spans="1:9" ht="15.75" customHeight="1" x14ac:dyDescent="0.25">
      <c r="A10" s="7">
        <f t="shared" si="3"/>
        <v>2029</v>
      </c>
      <c r="B10" s="52">
        <v>12561.768599999999</v>
      </c>
      <c r="C10" s="53">
        <v>34000</v>
      </c>
      <c r="D10" s="53">
        <v>70000</v>
      </c>
      <c r="E10" s="53">
        <v>75000</v>
      </c>
      <c r="F10" s="53">
        <v>65000</v>
      </c>
      <c r="G10" s="14">
        <f t="shared" si="0"/>
        <v>244000</v>
      </c>
      <c r="H10" s="14">
        <f t="shared" si="1"/>
        <v>13295.854540242532</v>
      </c>
      <c r="I10" s="14">
        <f t="shared" si="2"/>
        <v>230704.14545975748</v>
      </c>
    </row>
    <row r="11" spans="1:9" ht="15.75" customHeight="1" x14ac:dyDescent="0.25">
      <c r="A11" s="7">
        <f t="shared" si="3"/>
        <v>2030</v>
      </c>
      <c r="B11" s="52">
        <v>12365.505999999999</v>
      </c>
      <c r="C11" s="53">
        <v>34000</v>
      </c>
      <c r="D11" s="53">
        <v>70000</v>
      </c>
      <c r="E11" s="53">
        <v>75000</v>
      </c>
      <c r="F11" s="53">
        <v>67000</v>
      </c>
      <c r="G11" s="14">
        <f t="shared" si="0"/>
        <v>246000</v>
      </c>
      <c r="H11" s="14">
        <f t="shared" si="1"/>
        <v>13088.122726006612</v>
      </c>
      <c r="I11" s="14">
        <f t="shared" si="2"/>
        <v>232911.87727399339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wF9kV0QsKhfKuoxt6qGx1n+d92rXUr+GNIPQ20M72JYXs9DnpMqGNiN3hLBMj8+XQh6jCD782eYGu551W2iGUA==" saltValue="kTQDPJrEqRK90B7l6Rd3d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THoPxhofU8jSPFP89Y5CejDZb6WaXbAXE1h/6clS4sjTLHheZ5EdZOSRqLpCDBHiqPaebfrVqg5Fw1j4x1cyg==" saltValue="t5aUbhGjfjBI3IDaTNlKR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jbeyQWrzZFtN4TDyR4w1q9/dqtDfkdmV2H0/L8NCXMQm62EcYA0knAGt5ixj+TMykpVo3Wr7UDdmIKI7+2uUg==" saltValue="QTnzFADZqhv3rHvGJan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Wtn5XR+fJWudglNgcyOjEnEz4CTrvsF1ubJ7Doncmyi1GzdmwxmRi0wpji0CFUkzg0msCixitJGdJ19J+kW/Q==" saltValue="hvc7UfHu0TyL7gjuBo7u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oAmhkM+Poi2Zm8o2dEfLVgIbUTXc+QWUKE1vcI24QJ7fkAnGi6t9JTSqJEIuQ0K0zCLwUpjwKdkp9GFUvAv3JA==" saltValue="j38HRbMh5MKUUv+JDxdL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48pcX42ltd71mhdAKI8N4nOcvpCQYev2n+ENbKlltQXmG1uO/tV/GL+TEhFAEDnfF+Fv6lJ+T3S/KXkG77DcQ==" saltValue="3z6NnQfQjlqxdbVZ4HU/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UIRy5DTDso93isMLkoMpjkzmGyr163WzH4GN4i6Afw01EeoMmDr9hQ3Mau56fV2TYi6yGCgflcVN1azMvuPqw==" saltValue="kfyfvXZoDbjzoicWJDDg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1Ui2w9O1VS1aUVFOIxpxotF6Sn7HNzSVGzay2ajmrbWjzV5G/bPcX0TuJSu2CFbdqoA/Cvx4I+ndx4MZEdmzxA==" saltValue="OQFmRZVeyj7/y+MdMMUm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7C36IFkCu9zWxfTeH2BrybydAnU9nGW52H/kYGayfg9cDjlZ5P5TgEQpmvjdWeKJLSMj3d/8HZWF/2+5qGIlQ==" saltValue="PCQpD1ApcVqos4FZtM5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JVj8rxmOiFZg0CJndR87COOYuzQ3COoPtKCfClKrsUgRm53eLEpH/yJtkH2R7BGeif2LHquoXWCO1XUgf3goQ==" saltValue="PoyQFoUcqi7MFFhjereok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2.9789614758972301E-3</v>
      </c>
    </row>
    <row r="4" spans="1:8" ht="15.75" customHeight="1" x14ac:dyDescent="0.25">
      <c r="B4" s="16" t="s">
        <v>79</v>
      </c>
      <c r="C4" s="54">
        <v>0.1649768520560225</v>
      </c>
    </row>
    <row r="5" spans="1:8" ht="15.75" customHeight="1" x14ac:dyDescent="0.25">
      <c r="B5" s="16" t="s">
        <v>80</v>
      </c>
      <c r="C5" s="54">
        <v>5.1776858764593321E-2</v>
      </c>
    </row>
    <row r="6" spans="1:8" ht="15.75" customHeight="1" x14ac:dyDescent="0.25">
      <c r="B6" s="16" t="s">
        <v>81</v>
      </c>
      <c r="C6" s="54">
        <v>0.2191247016985779</v>
      </c>
    </row>
    <row r="7" spans="1:8" ht="15.75" customHeight="1" x14ac:dyDescent="0.25">
      <c r="B7" s="16" t="s">
        <v>82</v>
      </c>
      <c r="C7" s="54">
        <v>0.33885942825492349</v>
      </c>
    </row>
    <row r="8" spans="1:8" ht="15.75" customHeight="1" x14ac:dyDescent="0.25">
      <c r="B8" s="16" t="s">
        <v>83</v>
      </c>
      <c r="C8" s="54">
        <v>3.1334662543682692E-3</v>
      </c>
    </row>
    <row r="9" spans="1:8" ht="15.75" customHeight="1" x14ac:dyDescent="0.25">
      <c r="B9" s="16" t="s">
        <v>84</v>
      </c>
      <c r="C9" s="54">
        <v>0.1417206421602237</v>
      </c>
    </row>
    <row r="10" spans="1:8" ht="15.75" customHeight="1" x14ac:dyDescent="0.25">
      <c r="B10" s="16" t="s">
        <v>85</v>
      </c>
      <c r="C10" s="54">
        <v>7.7429089335393372E-2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0.13209661100774239</v>
      </c>
      <c r="D14" s="54">
        <v>0.13209661100774239</v>
      </c>
      <c r="E14" s="54">
        <v>0.13209661100774239</v>
      </c>
      <c r="F14" s="54">
        <v>0.13209661100774239</v>
      </c>
    </row>
    <row r="15" spans="1:8" ht="15.75" customHeight="1" x14ac:dyDescent="0.25">
      <c r="B15" s="16" t="s">
        <v>88</v>
      </c>
      <c r="C15" s="54">
        <v>0.2638099189367234</v>
      </c>
      <c r="D15" s="54">
        <v>0.2638099189367234</v>
      </c>
      <c r="E15" s="54">
        <v>0.2638099189367234</v>
      </c>
      <c r="F15" s="54">
        <v>0.2638099189367234</v>
      </c>
    </row>
    <row r="16" spans="1:8" ht="15.75" customHeight="1" x14ac:dyDescent="0.25">
      <c r="B16" s="16" t="s">
        <v>89</v>
      </c>
      <c r="C16" s="54">
        <v>2.6019878135673451E-2</v>
      </c>
      <c r="D16" s="54">
        <v>2.6019878135673451E-2</v>
      </c>
      <c r="E16" s="54">
        <v>2.6019878135673451E-2</v>
      </c>
      <c r="F16" s="54">
        <v>2.6019878135673451E-2</v>
      </c>
    </row>
    <row r="17" spans="1:8" ht="15.75" customHeight="1" x14ac:dyDescent="0.25">
      <c r="B17" s="16" t="s">
        <v>90</v>
      </c>
      <c r="C17" s="54">
        <v>1.229521104954541E-2</v>
      </c>
      <c r="D17" s="54">
        <v>1.229521104954541E-2</v>
      </c>
      <c r="E17" s="54">
        <v>1.229521104954541E-2</v>
      </c>
      <c r="F17" s="54">
        <v>1.229521104954541E-2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1.0413154173341869E-2</v>
      </c>
      <c r="D19" s="54">
        <v>1.0413154173341869E-2</v>
      </c>
      <c r="E19" s="54">
        <v>1.0413154173341869E-2</v>
      </c>
      <c r="F19" s="54">
        <v>1.0413154173341869E-2</v>
      </c>
    </row>
    <row r="20" spans="1:8" ht="15.75" customHeight="1" x14ac:dyDescent="0.25">
      <c r="B20" s="16" t="s">
        <v>93</v>
      </c>
      <c r="C20" s="54">
        <v>1.386385395911788E-2</v>
      </c>
      <c r="D20" s="54">
        <v>1.386385395911788E-2</v>
      </c>
      <c r="E20" s="54">
        <v>1.386385395911788E-2</v>
      </c>
      <c r="F20" s="54">
        <v>1.386385395911788E-2</v>
      </c>
    </row>
    <row r="21" spans="1:8" ht="15.75" customHeight="1" x14ac:dyDescent="0.25">
      <c r="B21" s="16" t="s">
        <v>94</v>
      </c>
      <c r="C21" s="54">
        <v>0.13907920202401811</v>
      </c>
      <c r="D21" s="54">
        <v>0.13907920202401811</v>
      </c>
      <c r="E21" s="54">
        <v>0.13907920202401811</v>
      </c>
      <c r="F21" s="54">
        <v>0.13907920202401811</v>
      </c>
    </row>
    <row r="22" spans="1:8" ht="15.75" customHeight="1" x14ac:dyDescent="0.25">
      <c r="B22" s="16" t="s">
        <v>95</v>
      </c>
      <c r="C22" s="54">
        <v>0.40242217071383751</v>
      </c>
      <c r="D22" s="54">
        <v>0.40242217071383751</v>
      </c>
      <c r="E22" s="54">
        <v>0.40242217071383751</v>
      </c>
      <c r="F22" s="54">
        <v>0.40242217071383751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2.0400000000000001E-2</v>
      </c>
    </row>
    <row r="27" spans="1:8" ht="15.75" customHeight="1" x14ac:dyDescent="0.25">
      <c r="B27" s="16" t="s">
        <v>102</v>
      </c>
      <c r="C27" s="54">
        <v>1.21E-2</v>
      </c>
    </row>
    <row r="28" spans="1:8" ht="15.75" customHeight="1" x14ac:dyDescent="0.25">
      <c r="B28" s="16" t="s">
        <v>103</v>
      </c>
      <c r="C28" s="54">
        <v>0.20649999999999999</v>
      </c>
    </row>
    <row r="29" spans="1:8" ht="15.75" customHeight="1" x14ac:dyDescent="0.25">
      <c r="B29" s="16" t="s">
        <v>104</v>
      </c>
      <c r="C29" s="54">
        <v>0.14580000000000001</v>
      </c>
    </row>
    <row r="30" spans="1:8" ht="15.75" customHeight="1" x14ac:dyDescent="0.25">
      <c r="B30" s="16" t="s">
        <v>2</v>
      </c>
      <c r="C30" s="54">
        <v>4.9000000000000002E-2</v>
      </c>
    </row>
    <row r="31" spans="1:8" ht="15.75" customHeight="1" x14ac:dyDescent="0.25">
      <c r="B31" s="16" t="s">
        <v>105</v>
      </c>
      <c r="C31" s="54">
        <v>9.2799999999999994E-2</v>
      </c>
    </row>
    <row r="32" spans="1:8" ht="15.75" customHeight="1" x14ac:dyDescent="0.25">
      <c r="B32" s="16" t="s">
        <v>106</v>
      </c>
      <c r="C32" s="54">
        <v>1.09E-2</v>
      </c>
    </row>
    <row r="33" spans="2:3" ht="15.75" customHeight="1" x14ac:dyDescent="0.25">
      <c r="B33" s="16" t="s">
        <v>107</v>
      </c>
      <c r="C33" s="54">
        <v>0.3715</v>
      </c>
    </row>
    <row r="34" spans="2:3" ht="15.75" customHeight="1" x14ac:dyDescent="0.25">
      <c r="B34" s="16" t="s">
        <v>108</v>
      </c>
      <c r="C34" s="54">
        <v>9.1000000002235168E-2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S2YHRKkI9JYKUvuRJRA0lYBRcC0UAhnOsN36kpViSVK7zTjuRaNpOCMwVwj9Yxm4fSU1oB5gI8IxU2KfawnEvQ==" saltValue="OMLaZblDAsZMTgQ/ayfK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0.67651623487472501</v>
      </c>
      <c r="D2" s="55">
        <v>0.67651623487472501</v>
      </c>
      <c r="E2" s="55">
        <v>0.70202451944351196</v>
      </c>
      <c r="F2" s="55">
        <v>0.38015514612197898</v>
      </c>
      <c r="G2" s="55">
        <v>0.27578970789909402</v>
      </c>
    </row>
    <row r="3" spans="1:15" ht="15.75" customHeight="1" x14ac:dyDescent="0.25">
      <c r="B3" s="7" t="s">
        <v>113</v>
      </c>
      <c r="C3" s="55">
        <v>0.11387301981449099</v>
      </c>
      <c r="D3" s="55">
        <v>0.11387301981449099</v>
      </c>
      <c r="E3" s="55">
        <v>0.130731672048569</v>
      </c>
      <c r="F3" s="55">
        <v>0.261065423488617</v>
      </c>
      <c r="G3" s="55">
        <v>0.35034984350204501</v>
      </c>
    </row>
    <row r="4" spans="1:15" ht="15.75" customHeight="1" x14ac:dyDescent="0.25">
      <c r="B4" s="7" t="s">
        <v>114</v>
      </c>
      <c r="C4" s="56">
        <v>0.11483576893806501</v>
      </c>
      <c r="D4" s="56">
        <v>0.11483576893806501</v>
      </c>
      <c r="E4" s="56">
        <v>7.4652738869190202E-2</v>
      </c>
      <c r="F4" s="56">
        <v>0.213131308555603</v>
      </c>
      <c r="G4" s="56">
        <v>0.23221144080162001</v>
      </c>
    </row>
    <row r="5" spans="1:15" ht="15.75" customHeight="1" x14ac:dyDescent="0.25">
      <c r="B5" s="7" t="s">
        <v>115</v>
      </c>
      <c r="C5" s="56">
        <v>9.4774998724460602E-2</v>
      </c>
      <c r="D5" s="56">
        <v>9.4774998724460602E-2</v>
      </c>
      <c r="E5" s="56">
        <v>9.2591084539890303E-2</v>
      </c>
      <c r="F5" s="56">
        <v>0.14564810693263999</v>
      </c>
      <c r="G5" s="56">
        <v>0.14164902269840199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0.68610084056854204</v>
      </c>
      <c r="D8" s="55">
        <v>0.68610084056854204</v>
      </c>
      <c r="E8" s="55">
        <v>0.72739601135253906</v>
      </c>
      <c r="F8" s="55">
        <v>0.77990055084228505</v>
      </c>
      <c r="G8" s="55">
        <v>0.82244175672531095</v>
      </c>
    </row>
    <row r="9" spans="1:15" ht="15.75" customHeight="1" x14ac:dyDescent="0.25">
      <c r="B9" s="7" t="s">
        <v>118</v>
      </c>
      <c r="C9" s="55">
        <v>0.16319663822650901</v>
      </c>
      <c r="D9" s="55">
        <v>0.16319663822650901</v>
      </c>
      <c r="E9" s="55">
        <v>0.172986224293709</v>
      </c>
      <c r="F9" s="55">
        <v>0.15849542617797799</v>
      </c>
      <c r="G9" s="55">
        <v>0.13905468583107</v>
      </c>
    </row>
    <row r="10" spans="1:15" ht="15.75" customHeight="1" x14ac:dyDescent="0.25">
      <c r="B10" s="7" t="s">
        <v>119</v>
      </c>
      <c r="C10" s="56">
        <v>6.7005068063736004E-2</v>
      </c>
      <c r="D10" s="56">
        <v>6.7005068063736004E-2</v>
      </c>
      <c r="E10" s="56">
        <v>6.67081773281097E-2</v>
      </c>
      <c r="F10" s="56">
        <v>4.1234914213419002E-2</v>
      </c>
      <c r="G10" s="56">
        <v>2.8616555035114299E-2</v>
      </c>
    </row>
    <row r="11" spans="1:15" ht="15.75" customHeight="1" x14ac:dyDescent="0.25">
      <c r="B11" s="7" t="s">
        <v>120</v>
      </c>
      <c r="C11" s="56">
        <v>8.3697445690631908E-2</v>
      </c>
      <c r="D11" s="56">
        <v>8.3697445690631908E-2</v>
      </c>
      <c r="E11" s="56">
        <v>3.29095758497715E-2</v>
      </c>
      <c r="F11" s="56">
        <v>2.0369092002511E-2</v>
      </c>
      <c r="G11" s="56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0.92247155925000002</v>
      </c>
      <c r="D14" s="57">
        <v>0.91737426694000002</v>
      </c>
      <c r="E14" s="57">
        <v>0.91737426694000002</v>
      </c>
      <c r="F14" s="57">
        <v>0.84381044781000003</v>
      </c>
      <c r="G14" s="57">
        <v>0.84381044781000003</v>
      </c>
      <c r="H14" s="58">
        <v>0.32800000000000001</v>
      </c>
      <c r="I14" s="58">
        <v>0.32800000000000001</v>
      </c>
      <c r="J14" s="58">
        <v>0.32800000000000001</v>
      </c>
      <c r="K14" s="58">
        <v>0.32800000000000001</v>
      </c>
      <c r="L14" s="58">
        <v>0.37431299374600002</v>
      </c>
      <c r="M14" s="58">
        <v>0.31906522595999998</v>
      </c>
      <c r="N14" s="58">
        <v>0.3056146214905</v>
      </c>
      <c r="O14" s="58">
        <v>0.38514082029149999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0.40369449470165336</v>
      </c>
      <c r="D15" s="55">
        <f t="shared" si="0"/>
        <v>0.401463803876773</v>
      </c>
      <c r="E15" s="55">
        <f t="shared" si="0"/>
        <v>0.401463803876773</v>
      </c>
      <c r="F15" s="55">
        <f t="shared" si="0"/>
        <v>0.36927060670530237</v>
      </c>
      <c r="G15" s="55">
        <f t="shared" si="0"/>
        <v>0.36927060670530237</v>
      </c>
      <c r="H15" s="55">
        <f t="shared" si="0"/>
        <v>0.14354024569581039</v>
      </c>
      <c r="I15" s="55">
        <f t="shared" si="0"/>
        <v>0.14354024569581039</v>
      </c>
      <c r="J15" s="55">
        <f t="shared" si="0"/>
        <v>0.14354024569581039</v>
      </c>
      <c r="K15" s="55">
        <f t="shared" si="0"/>
        <v>0.14354024569581039</v>
      </c>
      <c r="L15" s="55">
        <f t="shared" si="0"/>
        <v>0.16380786307754627</v>
      </c>
      <c r="M15" s="55">
        <f t="shared" si="0"/>
        <v>0.13963018575392577</v>
      </c>
      <c r="N15" s="55">
        <f t="shared" si="0"/>
        <v>0.13374389590542213</v>
      </c>
      <c r="O15" s="55">
        <f t="shared" si="0"/>
        <v>0.16854636576868251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D2pUNmXDVDX7iLSDuwOdErDEipnpaekevl/mLWh5pf0FEl3tEW/9JZohu8c/HRq/UBqeJqGA0xaYpTRWLoC2A==" saltValue="6eMxk4PSGauwRlFscsYA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0.71490067243575994</v>
      </c>
      <c r="D2" s="56">
        <v>0.43867450000000002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0.15027861297130601</v>
      </c>
      <c r="D3" s="56">
        <v>0.1844066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0.13220341503620101</v>
      </c>
      <c r="D4" s="56">
        <v>0.37343589999999999</v>
      </c>
      <c r="E4" s="56">
        <v>0.98593640327453602</v>
      </c>
      <c r="F4" s="56">
        <v>0.80405026674270597</v>
      </c>
      <c r="G4" s="56">
        <v>0</v>
      </c>
    </row>
    <row r="5" spans="1:7" x14ac:dyDescent="0.25">
      <c r="B5" s="98" t="s">
        <v>132</v>
      </c>
      <c r="C5" s="55">
        <v>2.6172995567330299E-3</v>
      </c>
      <c r="D5" s="55">
        <v>3.4829999999999501E-3</v>
      </c>
      <c r="E5" s="55">
        <v>1.4063596725464009E-2</v>
      </c>
      <c r="F5" s="55">
        <v>0.19594973325729401</v>
      </c>
      <c r="G5" s="55">
        <v>1</v>
      </c>
    </row>
  </sheetData>
  <sheetProtection algorithmName="SHA-512" hashValue="YfNr4NDgjI/gBuuuWiJApRHT8045M0s3gov5EFyByMnAXZp6TRuqotRd9dyHuFv+Y2gV//O5UZKUcdgrzLJQdg==" saltValue="wQK20J8M7SbBoGevUW3Qh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8p9PBTvx5sQkFAGT2V/EHFnnSel+gSYH1aEFGesLtkkb1sgpBGUi+SXGc1Gn4O2AbWru5dKQzmFlSehEvHdKQ==" saltValue="+8DqTHloF7NCMxUbdiVy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0D9ZED1Rh+BZRUofEEQGZP4nMYaU7Wym8/DqI1ojrKoxvmUhMl5NRMlx9Z8OXnNdL2CE2m3t8wLfFrwCWIcKQ==" saltValue="XU+WIT+DWQrSFYSm1lXg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V/QhCQ8oHs8nlEUCNXQeBGEFdKFOy8O+fbb/Zvw+My75AfhSJ8+rC1bSs84M2nvawAf+BprBwQGzhF8wOXSSw==" saltValue="xtvHPNhK7m5jWHhcPXtI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BNtkg+YKldf+1rK6kp6kiroJ9RoCpes+E1/5tLOz6SmnG+iVimj/+xU4n4H0nolpo7w+3FzYZTmX5bdwEiXfw==" saltValue="/uCe6hRdArB/Sfap73Cx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2022-02-01T03:35:27Z</dcterms:modified>
</cp:coreProperties>
</file>