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4E4669B-F579-4D6D-BCC7-5F763C166515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35" i="2"/>
  <c r="A34" i="2"/>
  <c r="A17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18" i="2" l="1"/>
  <c r="I5" i="2"/>
  <c r="I9" i="2"/>
  <c r="A19" i="2"/>
  <c r="A25" i="2"/>
  <c r="A26" i="2"/>
  <c r="A39" i="2"/>
  <c r="A27" i="2"/>
  <c r="I39" i="2"/>
  <c r="I3" i="2"/>
  <c r="I7" i="2"/>
  <c r="I11" i="2"/>
  <c r="A33" i="2"/>
  <c r="A13" i="2"/>
  <c r="A20" i="2"/>
  <c r="A21" i="2"/>
  <c r="D111" i="20"/>
  <c r="A12" i="2"/>
  <c r="A36" i="2"/>
  <c r="A37" i="2"/>
  <c r="A22" i="2"/>
  <c r="A15" i="2"/>
  <c r="A23" i="2"/>
  <c r="A31" i="2"/>
  <c r="A28" i="2"/>
  <c r="A29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<sst xmlns="http://schemas.openxmlformats.org/spreadsheetml/2006/main" count="2092" uniqueCount="337">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</sst>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1200996.0625</v>
      </c>
    </row>
    <row r="8" spans="1:3" ht="15" customHeight="1" x14ac:dyDescent="0.25">
      <c r="B8" s="7" t="s">
        <v>19</v>
      </c>
      <c r="C8" s="46">
        <v>0.36399999999999999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0.77735023498535194</v>
      </c>
    </row>
    <row r="11" spans="1:3" ht="15" customHeight="1" x14ac:dyDescent="0.25">
      <c r="B11" s="7" t="s">
        <v>22</v>
      </c>
      <c r="C11" s="46">
        <v>0.85599999999999998</v>
      </c>
    </row>
    <row r="12" spans="1:3" ht="15" customHeight="1" x14ac:dyDescent="0.25">
      <c r="B12" s="7" t="s">
        <v>23</v>
      </c>
      <c r="C12" s="46">
        <v>0.61599999999999999</v>
      </c>
    </row>
    <row r="13" spans="1:3" ht="15" customHeight="1" x14ac:dyDescent="0.25">
      <c r="B13" s="7" t="s">
        <v>24</v>
      </c>
      <c r="C13" s="46">
        <v>0.57200000000000006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0.12039999999999999</v>
      </c>
    </row>
    <row r="24" spans="1:3" ht="15" customHeight="1" x14ac:dyDescent="0.25">
      <c r="B24" s="12" t="s">
        <v>33</v>
      </c>
      <c r="C24" s="47">
        <v>0.49090000000000011</v>
      </c>
    </row>
    <row r="25" spans="1:3" ht="15" customHeight="1" x14ac:dyDescent="0.25">
      <c r="B25" s="12" t="s">
        <v>34</v>
      </c>
      <c r="C25" s="47">
        <v>0.31830000000000003</v>
      </c>
    </row>
    <row r="26" spans="1:3" ht="15" customHeight="1" x14ac:dyDescent="0.25">
      <c r="B26" s="12" t="s">
        <v>35</v>
      </c>
      <c r="C26" s="47">
        <v>7.0400000000000004E-2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0.27800000000000002</v>
      </c>
    </row>
    <row r="30" spans="1:3" ht="14.25" customHeight="1" x14ac:dyDescent="0.25">
      <c r="B30" s="22" t="s">
        <v>38</v>
      </c>
      <c r="C30" s="49">
        <v>5.5E-2</v>
      </c>
    </row>
    <row r="31" spans="1:3" ht="14.25" customHeight="1" x14ac:dyDescent="0.25">
      <c r="B31" s="22" t="s">
        <v>39</v>
      </c>
      <c r="C31" s="49">
        <v>0.13300000000000001</v>
      </c>
    </row>
    <row r="32" spans="1:3" ht="14.25" customHeight="1" x14ac:dyDescent="0.25">
      <c r="B32" s="22" t="s">
        <v>40</v>
      </c>
      <c r="C32" s="49">
        <v>0.53400000000000003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14.561801065272</v>
      </c>
    </row>
    <row r="38" spans="1:5" ht="15" customHeight="1" x14ac:dyDescent="0.25">
      <c r="B38" s="28" t="s">
        <v>45</v>
      </c>
      <c r="C38" s="117">
        <v>21.194508914149001</v>
      </c>
      <c r="D38" s="9"/>
      <c r="E38" s="10"/>
    </row>
    <row r="39" spans="1:5" ht="15" customHeight="1" x14ac:dyDescent="0.25">
      <c r="B39" s="28" t="s">
        <v>46</v>
      </c>
      <c r="C39" s="117">
        <v>25.975456888337799</v>
      </c>
      <c r="D39" s="9"/>
      <c r="E39" s="9"/>
    </row>
    <row r="40" spans="1:5" ht="15" customHeight="1" x14ac:dyDescent="0.25">
      <c r="B40" s="28" t="s">
        <v>47</v>
      </c>
      <c r="C40" s="117">
        <v>155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8.8992050420000002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1.6941500000000002E-2</v>
      </c>
      <c r="D45" s="9"/>
    </row>
    <row r="46" spans="1:5" ht="15.75" customHeight="1" x14ac:dyDescent="0.25">
      <c r="B46" s="28" t="s">
        <v>52</v>
      </c>
      <c r="C46" s="47">
        <v>6.4338480000000003E-2</v>
      </c>
      <c r="D46" s="9"/>
    </row>
    <row r="47" spans="1:5" ht="15.75" customHeight="1" x14ac:dyDescent="0.25">
      <c r="B47" s="28" t="s">
        <v>53</v>
      </c>
      <c r="C47" s="47">
        <v>8.1226800000000002E-2</v>
      </c>
      <c r="D47" s="9"/>
      <c r="E47" s="10"/>
    </row>
    <row r="48" spans="1:5" ht="15" customHeight="1" x14ac:dyDescent="0.25">
      <c r="B48" s="28" t="s">
        <v>54</v>
      </c>
      <c r="C48" s="48">
        <v>0.83749322000000004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0.47161628276147799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7.2223348999999901</v>
      </c>
    </row>
    <row r="63" spans="1:4" ht="15.75" customHeight="1" x14ac:dyDescent="0.25">
      <c r="A63" s="39"/>
    </row>
  </sheetData>
  <sheetProtection algorithmName="SHA-512" hashValue="sqVXC3q3fOZsBjcbhhEHsSFP1j8c4BRNpqodMY9RoKbWyTDOxHPcO5O2B1TODsAP6JBs+QT4K5wvqlSSERTI1A==" saltValue="RXzv9S78ADOP5WD7uNFd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0.20615328204116801</v>
      </c>
      <c r="C2" s="115">
        <v>0.95</v>
      </c>
      <c r="D2" s="116">
        <v>51.401759028170218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39.731579279716087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310.49560891409538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0.79798866021750892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12.863878723512009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12.863878723512009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12.863878723512009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12.863878723512009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12.863878723512009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12.863878723512009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0.57064452340735461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0.191266666666667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0.67377403259999991</v>
      </c>
      <c r="C18" s="115">
        <v>0.95</v>
      </c>
      <c r="D18" s="116">
        <v>7.1893102094440149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0.67377403259999991</v>
      </c>
      <c r="C19" s="115">
        <v>0.95</v>
      </c>
      <c r="D19" s="116">
        <v>7.1893102094440149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0.86794303889999991</v>
      </c>
      <c r="C21" s="115">
        <v>0.95</v>
      </c>
      <c r="D21" s="116">
        <v>9.7399777981275673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22.12118995836277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4.1866497120487418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0.64949922166395202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0.25147423148155201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18.43140089545771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2.07619977E-2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0.70799999999999996</v>
      </c>
      <c r="C29" s="115">
        <v>0.95</v>
      </c>
      <c r="D29" s="116">
        <v>98.521408904830395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1.01886993046857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1.210007178251463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0.16559655964374501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0.71021897531215206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0.253828990744977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4.1448077543726143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0.60716937571324303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0d0nnU17M7cceE7AXJgSpn9/wHOrljlfnqBfSyx1pe6gr8udW5Uh2MOKrtXxteQAvDgNPuueOFxkkkeFDMJ0lw==" saltValue="iHpwMPyleMjkLLKROLOv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GPL71eUg3OcV9Uo6P6xYGafatS/M9ygcXUu/Oi6CDy1RE3th+S7o96lNaJQMwkkuqexvEp3uFwKw5aRo0pqzw==" saltValue="kOf6G1/ad7nDXFezYtIQ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W4ZYYTmRXXiZNKtUNKdEE2IIswOMw1yYO/vz2VHHX9J/Q4VjDZgLgeXl6u/nIfxxOtmkl22T3QF+fwVxKVZm9g==" saltValue="fxmHKLIJVDpicjFZWjgx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4.2802052799999997E-2</v>
      </c>
      <c r="C3" s="18">
        <f>frac_mam_1_5months * 2.6</f>
        <v>4.2802052799999997E-2</v>
      </c>
      <c r="D3" s="18">
        <f>frac_mam_6_11months * 2.6</f>
        <v>1.6081808860000001E-2</v>
      </c>
      <c r="E3" s="18">
        <f>frac_mam_12_23months * 2.6</f>
        <v>2.7629695600000004E-2</v>
      </c>
      <c r="F3" s="18">
        <f>frac_mam_24_59months * 2.6</f>
        <v>2.5767388400000001E-2</v>
      </c>
    </row>
    <row r="4" spans="1:6" ht="15.75" customHeight="1" x14ac:dyDescent="0.25">
      <c r="A4" s="4" t="s">
        <v>208</v>
      </c>
      <c r="B4" s="18">
        <f>frac_sam_1month * 2.6</f>
        <v>0.10617914320000001</v>
      </c>
      <c r="C4" s="18">
        <f>frac_sam_1_5months * 2.6</f>
        <v>0.10617914320000001</v>
      </c>
      <c r="D4" s="18">
        <f>frac_sam_6_11months * 2.6</f>
        <v>1.53299991E-2</v>
      </c>
      <c r="E4" s="18">
        <f>frac_sam_12_23months * 2.6</f>
        <v>1.9253093860000001E-2</v>
      </c>
      <c r="F4" s="18">
        <f>frac_sam_24_59months * 2.6</f>
        <v>1.6445859820000002E-2</v>
      </c>
    </row>
  </sheetData>
  <sheetProtection algorithmName="SHA-512" hashValue="hxkko6GRgX2RJh48Gd3JSHXFeUBakFZesJYkNEU8qT8Oy4PuMu3s7Y432JNHeK0VMhF/x9ORN9n5fTJdIt6GTA==" saltValue="HUVO3rTFaHWSd6AJ6n3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0.36399999999999999</v>
      </c>
      <c r="E2" s="65">
        <f>food_insecure</f>
        <v>0.36399999999999999</v>
      </c>
      <c r="F2" s="65">
        <f>food_insecure</f>
        <v>0.36399999999999999</v>
      </c>
      <c r="G2" s="65">
        <f>food_insecure</f>
        <v>0.36399999999999999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0.36399999999999999</v>
      </c>
      <c r="F5" s="65">
        <f>food_insecure</f>
        <v>0.36399999999999999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0.36399999999999999</v>
      </c>
      <c r="F8" s="65">
        <f>food_insecure</f>
        <v>0.36399999999999999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0.36399999999999999</v>
      </c>
      <c r="F9" s="65">
        <f>food_insecure</f>
        <v>0.36399999999999999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0.61599999999999999</v>
      </c>
      <c r="E10" s="65">
        <f>IF(ISBLANK(comm_deliv), frac_children_health_facility,1)</f>
        <v>0.61599999999999999</v>
      </c>
      <c r="F10" s="65">
        <f>IF(ISBLANK(comm_deliv), frac_children_health_facility,1)</f>
        <v>0.61599999999999999</v>
      </c>
      <c r="G10" s="65">
        <f>IF(ISBLANK(comm_deliv), frac_children_health_facility,1)</f>
        <v>0.61599999999999999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0.36399999999999999</v>
      </c>
      <c r="I15" s="65">
        <f>food_insecure</f>
        <v>0.36399999999999999</v>
      </c>
      <c r="J15" s="65">
        <f>food_insecure</f>
        <v>0.36399999999999999</v>
      </c>
      <c r="K15" s="65">
        <f>food_insecure</f>
        <v>0.36399999999999999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0.57200000000000006</v>
      </c>
      <c r="M24" s="65">
        <f>famplan_unmet_need</f>
        <v>0.57200000000000006</v>
      </c>
      <c r="N24" s="65">
        <f>famplan_unmet_need</f>
        <v>0.57200000000000006</v>
      </c>
      <c r="O24" s="65">
        <f>famplan_unmet_need</f>
        <v>0.57200000000000006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0.12611773289489725</v>
      </c>
      <c r="M25" s="65">
        <f>(1-food_insecure)*(0.49)+food_insecure*(0.7)</f>
        <v>0.56643999999999994</v>
      </c>
      <c r="N25" s="65">
        <f>(1-food_insecure)*(0.49)+food_insecure*(0.7)</f>
        <v>0.56643999999999994</v>
      </c>
      <c r="O25" s="65">
        <f>(1-food_insecure)*(0.49)+food_insecure*(0.7)</f>
        <v>0.56643999999999994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5.4050456954955958E-2</v>
      </c>
      <c r="M26" s="65">
        <f>(1-food_insecure)*(0.21)+food_insecure*(0.3)</f>
        <v>0.24275999999999998</v>
      </c>
      <c r="N26" s="65">
        <f>(1-food_insecure)*(0.21)+food_insecure*(0.3)</f>
        <v>0.24275999999999998</v>
      </c>
      <c r="O26" s="65">
        <f>(1-food_insecure)*(0.21)+food_insecure*(0.3)</f>
        <v>0.24275999999999998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4.2481575164794852E-2</v>
      </c>
      <c r="M27" s="65">
        <f>(1-food_insecure)*(0.3)</f>
        <v>0.1908</v>
      </c>
      <c r="N27" s="65">
        <f>(1-food_insecure)*(0.3)</f>
        <v>0.1908</v>
      </c>
      <c r="O27" s="65">
        <f>(1-food_insecure)*(0.3)</f>
        <v>0.1908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0.77735023498535194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5IFVyUBaOshV2kCySv4GpXD92EPjTqT0CXj+RZfXcrXVnsTLaN5cg9AAxhSWt7mmF/WZW2QaPTqsxYvHaxC2fg==" saltValue="+ujNlBEQ42HCPhP/XW8m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TtKu6HgtJiqlU8Cmvk1EfJg2p6QNWdsOageo4T6g+MwnZ1/mBNdRhkQG3Rf/uhpjvbR/O/IiMUvuqHGy+Kd2w==" saltValue="7598seD3SbN5Y2Q9Xn3b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bXjATBrLafmRflQc45VobWHUgxi6XYXK36yK7zjd6agTjroUb4wA2V2rwoIqBrYW0RBK58tiyDvZfza1u6+lA==" saltValue="jERaAlePDkmB4nbRAZGP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BKtafnXCymgYdvtywZm9+QQJtQrKlIPYsXbTqvNnsH3cI6kqVPuEB/4onq8+SKf2eyhKIg4O1nniYhhHpKfTA==" saltValue="fxAfqfXngoRUT3zC5EjI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a6pmYEyJVpJ0USkq+pKoXSBiSQ9eAzSqk2TQp2b72zJRIrKTftf547bMR3flKfupkwoERXCI+RiDP+Nc2TnAw==" saltValue="0wdEItNJTuIJzs0kVsQJN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laM3Ee1XCYTN4z/7Mu6nshZY4WgK/3kPSFhpmVvgw6CNieyxFg7DOC98UtdQ3cJfBfF/Xu0tFV5NsWwUFeo6w==" saltValue="gVjcVr6XMUNYtECBsC6/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255602.0312</v>
      </c>
      <c r="C2" s="53">
        <v>552000</v>
      </c>
      <c r="D2" s="53">
        <v>1014000</v>
      </c>
      <c r="E2" s="53">
        <v>840000</v>
      </c>
      <c r="F2" s="53">
        <v>645000</v>
      </c>
      <c r="G2" s="14">
        <f t="shared" ref="G2:G11" si="0">C2+D2+E2+F2</f>
        <v>3051000</v>
      </c>
      <c r="H2" s="14">
        <f t="shared" ref="H2:H11" si="1">(B2 + stillbirth*B2/(1000-stillbirth))/(1-abortion)</f>
        <v>270332.4009075202</v>
      </c>
      <c r="I2" s="14">
        <f t="shared" ref="I2:I11" si="2">G2-H2</f>
        <v>2780667.5990924798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255744.24960000001</v>
      </c>
      <c r="C3" s="53">
        <v>553000</v>
      </c>
      <c r="D3" s="53">
        <v>1026000</v>
      </c>
      <c r="E3" s="53">
        <v>854000</v>
      </c>
      <c r="F3" s="53">
        <v>664000</v>
      </c>
      <c r="G3" s="14">
        <f t="shared" si="0"/>
        <v>3097000</v>
      </c>
      <c r="H3" s="14">
        <f t="shared" si="1"/>
        <v>270482.81536762731</v>
      </c>
      <c r="I3" s="14">
        <f t="shared" si="2"/>
        <v>2826517.1846323726</v>
      </c>
    </row>
    <row r="4" spans="1:9" ht="15.75" customHeight="1" x14ac:dyDescent="0.25">
      <c r="A4" s="7">
        <f t="shared" si="3"/>
        <v>2023</v>
      </c>
      <c r="B4" s="52">
        <v>255770.22700000001</v>
      </c>
      <c r="C4" s="53">
        <v>555000</v>
      </c>
      <c r="D4" s="53">
        <v>1037000</v>
      </c>
      <c r="E4" s="53">
        <v>868000</v>
      </c>
      <c r="F4" s="53">
        <v>683000</v>
      </c>
      <c r="G4" s="14">
        <f t="shared" si="0"/>
        <v>3143000</v>
      </c>
      <c r="H4" s="14">
        <f t="shared" si="1"/>
        <v>270510.28984769451</v>
      </c>
      <c r="I4" s="14">
        <f t="shared" si="2"/>
        <v>2872489.7101523057</v>
      </c>
    </row>
    <row r="5" spans="1:9" ht="15.75" customHeight="1" x14ac:dyDescent="0.25">
      <c r="A5" s="7">
        <f t="shared" si="3"/>
        <v>2024</v>
      </c>
      <c r="B5" s="52">
        <v>255701.7948</v>
      </c>
      <c r="C5" s="53">
        <v>556000</v>
      </c>
      <c r="D5" s="53">
        <v>1048000</v>
      </c>
      <c r="E5" s="53">
        <v>883000</v>
      </c>
      <c r="F5" s="53">
        <v>703000</v>
      </c>
      <c r="G5" s="14">
        <f t="shared" si="0"/>
        <v>3190000</v>
      </c>
      <c r="H5" s="14">
        <f t="shared" si="1"/>
        <v>270437.91389340907</v>
      </c>
      <c r="I5" s="14">
        <f t="shared" si="2"/>
        <v>2919562.0861065909</v>
      </c>
    </row>
    <row r="6" spans="1:9" ht="15.75" customHeight="1" x14ac:dyDescent="0.25">
      <c r="A6" s="7">
        <f t="shared" si="3"/>
        <v>2025</v>
      </c>
      <c r="B6" s="52">
        <v>255518.28</v>
      </c>
      <c r="C6" s="53">
        <v>557000</v>
      </c>
      <c r="D6" s="53">
        <v>1057000</v>
      </c>
      <c r="E6" s="53">
        <v>897000</v>
      </c>
      <c r="F6" s="53">
        <v>719000</v>
      </c>
      <c r="G6" s="14">
        <f t="shared" si="0"/>
        <v>3230000</v>
      </c>
      <c r="H6" s="14">
        <f t="shared" si="1"/>
        <v>270243.82311778748</v>
      </c>
      <c r="I6" s="14">
        <f t="shared" si="2"/>
        <v>2959756.1768822125</v>
      </c>
    </row>
    <row r="7" spans="1:9" ht="15.75" customHeight="1" x14ac:dyDescent="0.25">
      <c r="A7" s="7">
        <f t="shared" si="3"/>
        <v>2026</v>
      </c>
      <c r="B7" s="52">
        <v>255320.7194</v>
      </c>
      <c r="C7" s="53">
        <v>558000</v>
      </c>
      <c r="D7" s="53">
        <v>1064000</v>
      </c>
      <c r="E7" s="53">
        <v>913000</v>
      </c>
      <c r="F7" s="53">
        <v>737000</v>
      </c>
      <c r="G7" s="14">
        <f t="shared" si="0"/>
        <v>3272000</v>
      </c>
      <c r="H7" s="14">
        <f t="shared" si="1"/>
        <v>270034.87708135735</v>
      </c>
      <c r="I7" s="14">
        <f t="shared" si="2"/>
        <v>3001965.1229186426</v>
      </c>
    </row>
    <row r="8" spans="1:9" ht="15.75" customHeight="1" x14ac:dyDescent="0.25">
      <c r="A8" s="7">
        <f t="shared" si="3"/>
        <v>2027</v>
      </c>
      <c r="B8" s="52">
        <v>255032.48360000001</v>
      </c>
      <c r="C8" s="53">
        <v>558000</v>
      </c>
      <c r="D8" s="53">
        <v>1071000</v>
      </c>
      <c r="E8" s="53">
        <v>928000</v>
      </c>
      <c r="F8" s="53">
        <v>753000</v>
      </c>
      <c r="G8" s="14">
        <f t="shared" si="0"/>
        <v>3310000</v>
      </c>
      <c r="H8" s="14">
        <f t="shared" si="1"/>
        <v>269730.0302244068</v>
      </c>
      <c r="I8" s="14">
        <f t="shared" si="2"/>
        <v>3040269.9697755934</v>
      </c>
    </row>
    <row r="9" spans="1:9" ht="15.75" customHeight="1" x14ac:dyDescent="0.25">
      <c r="A9" s="7">
        <f t="shared" si="3"/>
        <v>2028</v>
      </c>
      <c r="B9" s="52">
        <v>254633.74439999991</v>
      </c>
      <c r="C9" s="53">
        <v>558000</v>
      </c>
      <c r="D9" s="53">
        <v>1077000</v>
      </c>
      <c r="E9" s="53">
        <v>944000</v>
      </c>
      <c r="F9" s="53">
        <v>768000</v>
      </c>
      <c r="G9" s="14">
        <f t="shared" si="0"/>
        <v>3347000</v>
      </c>
      <c r="H9" s="14">
        <f t="shared" si="1"/>
        <v>269308.31164585752</v>
      </c>
      <c r="I9" s="14">
        <f t="shared" si="2"/>
        <v>3077691.6883541425</v>
      </c>
    </row>
    <row r="10" spans="1:9" ht="15.75" customHeight="1" x14ac:dyDescent="0.25">
      <c r="A10" s="7">
        <f t="shared" si="3"/>
        <v>2029</v>
      </c>
      <c r="B10" s="52">
        <v>254105.7999999999</v>
      </c>
      <c r="C10" s="53">
        <v>558000</v>
      </c>
      <c r="D10" s="53">
        <v>1081000</v>
      </c>
      <c r="E10" s="53">
        <v>958000</v>
      </c>
      <c r="F10" s="53">
        <v>783000</v>
      </c>
      <c r="G10" s="14">
        <f t="shared" si="0"/>
        <v>3380000</v>
      </c>
      <c r="H10" s="14">
        <f t="shared" si="1"/>
        <v>268749.94175917219</v>
      </c>
      <c r="I10" s="14">
        <f t="shared" si="2"/>
        <v>3111250.0582408276</v>
      </c>
    </row>
    <row r="11" spans="1:9" ht="15.75" customHeight="1" x14ac:dyDescent="0.25">
      <c r="A11" s="7">
        <f t="shared" si="3"/>
        <v>2030</v>
      </c>
      <c r="B11" s="52">
        <v>253488.87</v>
      </c>
      <c r="C11" s="53">
        <v>560000</v>
      </c>
      <c r="D11" s="53">
        <v>1085000</v>
      </c>
      <c r="E11" s="53">
        <v>972000</v>
      </c>
      <c r="F11" s="53">
        <v>798000</v>
      </c>
      <c r="G11" s="14">
        <f t="shared" si="0"/>
        <v>3415000</v>
      </c>
      <c r="H11" s="14">
        <f t="shared" si="1"/>
        <v>268097.45802377746</v>
      </c>
      <c r="I11" s="14">
        <f t="shared" si="2"/>
        <v>3146902.5419762228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36YaO4CTSdVcGjctMXx4sL9+NgecRWlxsA8z9g8VtKkmczpI+s+G4MaflhRAVxXh3k4m+LPmpoETs9n7uuXWg==" saltValue="mwcHl5l179imo74N2iWMH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8UK5/GUSlRkNIQAXrD2/VcCcLBQ4/AoT6DJ2/yZLz1o7HR9UsZw1Jrx4ntUYhVPZklFXX5X0kGG+aqYPhs5gyw==" saltValue="QcmGDHeqIYjBgHnOUcRYu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WMUSZ8ALcvm/92Qy5cnMK8emuwJfi5CXnc7ZLKr6oYLrFkMTw3qo/zjyOwBQ/SqoIwixOka0p28lMLnMSu33Q==" saltValue="blll4xsZtK/MLW2imMtB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E/+Jv3/7y63MFtPyur9ONTfT5PTWzLV2vUWOTNXnsHlME1hHCVgX41uV+tylcUgXYXKikysYrvIzcSzySXL/A==" saltValue="pre/VmoyjrMQ/vGKOYoL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Qqss1zSky0PUdoWS8odpi0Eg3YaP1lfk80Qg9cO9zGXtpQaef+/R4ztD9LgdI3qvHeRCX3WLiy+FRg0+/VCrQ==" saltValue="qRa7im4pH5S2VeR6Y3wS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D3082bWRMaZknLJ5sZ802NM3m7PJvw/vMTkMStdZlhs/B7JHSKwYkepnO7PhKpD7lNFWfiaGDiTMjDlvzcnjg==" saltValue="uSYPBPTGLrKEKBTHH9cS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RTd00QKNjZCTJMkhh6h5sn8hiIoipfEziE+YFUNHZI0vHFgO1mJMQhsiJy8AhQH4BtNdth6DJGwnLybkgYnTA==" saltValue="iifqJ2Jf+ggUvx/+FYY7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H0oHrKQJHTtE4edf7Vo1eGQuKX7buatbLr77MplR7hFKPqrNHDeHk8KaBnq4oFvkZbmwTNlxlXKnLmVFutLxA==" saltValue="YpZnQ2tGFE7pn43sWVix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u3slDpPF4oWHi/gzuZMVqs39kwrTBa9o2CNvdvgVxod4Pt9xLTaLSjB94Vav2xDZlpaAJrMVeBgCupi8KxzLA==" saltValue="s/8LcY1KpzBqydM2aH2o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/HW4hzg++pZDabZp8JBZ9Kz4hzw2ET7SUiR1SGBzm/asAdB0LOjNXCqIgWQXyaBK3nZHu88lX3fWUYVQJGNMSg==" saltValue="KTO01dM1GYt7lC64Vlb5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3.0075343066012059E-3</v>
      </c>
    </row>
    <row r="4" spans="1:8" ht="15.75" customHeight="1" x14ac:dyDescent="0.25">
      <c r="B4" s="16" t="s">
        <v>79</v>
      </c>
      <c r="C4" s="54">
        <v>0.13828272598142241</v>
      </c>
    </row>
    <row r="5" spans="1:8" ht="15.75" customHeight="1" x14ac:dyDescent="0.25">
      <c r="B5" s="16" t="s">
        <v>80</v>
      </c>
      <c r="C5" s="54">
        <v>5.9033780537600569E-2</v>
      </c>
    </row>
    <row r="6" spans="1:8" ht="15.75" customHeight="1" x14ac:dyDescent="0.25">
      <c r="B6" s="16" t="s">
        <v>81</v>
      </c>
      <c r="C6" s="54">
        <v>0.25216014595978042</v>
      </c>
    </row>
    <row r="7" spans="1:8" ht="15.75" customHeight="1" x14ac:dyDescent="0.25">
      <c r="B7" s="16" t="s">
        <v>82</v>
      </c>
      <c r="C7" s="54">
        <v>0.31045923701801781</v>
      </c>
    </row>
    <row r="8" spans="1:8" ht="15.75" customHeight="1" x14ac:dyDescent="0.25">
      <c r="B8" s="16" t="s">
        <v>83</v>
      </c>
      <c r="C8" s="54">
        <v>4.558267131665376E-3</v>
      </c>
    </row>
    <row r="9" spans="1:8" ht="15.75" customHeight="1" x14ac:dyDescent="0.25">
      <c r="B9" s="16" t="s">
        <v>84</v>
      </c>
      <c r="C9" s="54">
        <v>0.15471532223730311</v>
      </c>
    </row>
    <row r="10" spans="1:8" ht="15.75" customHeight="1" x14ac:dyDescent="0.25">
      <c r="B10" s="16" t="s">
        <v>85</v>
      </c>
      <c r="C10" s="54">
        <v>7.778298682760916E-2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0.1241365363798113</v>
      </c>
      <c r="D14" s="54">
        <v>0.1241365363798113</v>
      </c>
      <c r="E14" s="54">
        <v>0.1241365363798113</v>
      </c>
      <c r="F14" s="54">
        <v>0.1241365363798113</v>
      </c>
    </row>
    <row r="15" spans="1:8" ht="15.75" customHeight="1" x14ac:dyDescent="0.25">
      <c r="B15" s="16" t="s">
        <v>88</v>
      </c>
      <c r="C15" s="54">
        <v>0.20943771880322931</v>
      </c>
      <c r="D15" s="54">
        <v>0.20943771880322931</v>
      </c>
      <c r="E15" s="54">
        <v>0.20943771880322931</v>
      </c>
      <c r="F15" s="54">
        <v>0.20943771880322931</v>
      </c>
    </row>
    <row r="16" spans="1:8" ht="15.75" customHeight="1" x14ac:dyDescent="0.25">
      <c r="B16" s="16" t="s">
        <v>89</v>
      </c>
      <c r="C16" s="54">
        <v>1.652778786428135E-2</v>
      </c>
      <c r="D16" s="54">
        <v>1.652778786428135E-2</v>
      </c>
      <c r="E16" s="54">
        <v>1.652778786428135E-2</v>
      </c>
      <c r="F16" s="54">
        <v>1.652778786428135E-2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2.4261963418434961E-4</v>
      </c>
      <c r="D18" s="54">
        <v>2.4261963418434961E-4</v>
      </c>
      <c r="E18" s="54">
        <v>2.4261963418434961E-4</v>
      </c>
      <c r="F18" s="54">
        <v>2.4261963418434961E-4</v>
      </c>
    </row>
    <row r="19" spans="1:8" ht="15.75" customHeight="1" x14ac:dyDescent="0.25">
      <c r="B19" s="16" t="s">
        <v>92</v>
      </c>
      <c r="C19" s="54">
        <v>2.395472929992409E-2</v>
      </c>
      <c r="D19" s="54">
        <v>2.395472929992409E-2</v>
      </c>
      <c r="E19" s="54">
        <v>2.395472929992409E-2</v>
      </c>
      <c r="F19" s="54">
        <v>2.395472929992409E-2</v>
      </c>
    </row>
    <row r="20" spans="1:8" ht="15.75" customHeight="1" x14ac:dyDescent="0.25">
      <c r="B20" s="16" t="s">
        <v>93</v>
      </c>
      <c r="C20" s="54">
        <v>8.3868223172656377E-3</v>
      </c>
      <c r="D20" s="54">
        <v>8.3868223172656377E-3</v>
      </c>
      <c r="E20" s="54">
        <v>8.3868223172656377E-3</v>
      </c>
      <c r="F20" s="54">
        <v>8.3868223172656377E-3</v>
      </c>
    </row>
    <row r="21" spans="1:8" ht="15.75" customHeight="1" x14ac:dyDescent="0.25">
      <c r="B21" s="16" t="s">
        <v>94</v>
      </c>
      <c r="C21" s="54">
        <v>0.13844375491466451</v>
      </c>
      <c r="D21" s="54">
        <v>0.13844375491466451</v>
      </c>
      <c r="E21" s="54">
        <v>0.13844375491466451</v>
      </c>
      <c r="F21" s="54">
        <v>0.13844375491466451</v>
      </c>
    </row>
    <row r="22" spans="1:8" ht="15.75" customHeight="1" x14ac:dyDescent="0.25">
      <c r="B22" s="16" t="s">
        <v>95</v>
      </c>
      <c r="C22" s="54">
        <v>0.47887003078663942</v>
      </c>
      <c r="D22" s="54">
        <v>0.47887003078663942</v>
      </c>
      <c r="E22" s="54">
        <v>0.47887003078663942</v>
      </c>
      <c r="F22" s="54">
        <v>0.47887003078663942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6.8099999999999994E-2</v>
      </c>
    </row>
    <row r="27" spans="1:8" ht="15.75" customHeight="1" x14ac:dyDescent="0.25">
      <c r="B27" s="16" t="s">
        <v>102</v>
      </c>
      <c r="C27" s="54">
        <v>4.1399999999999999E-2</v>
      </c>
    </row>
    <row r="28" spans="1:8" ht="15.75" customHeight="1" x14ac:dyDescent="0.25">
      <c r="B28" s="16" t="s">
        <v>103</v>
      </c>
      <c r="C28" s="54">
        <v>0.33339999999999997</v>
      </c>
    </row>
    <row r="29" spans="1:8" ht="15.75" customHeight="1" x14ac:dyDescent="0.25">
      <c r="B29" s="16" t="s">
        <v>104</v>
      </c>
      <c r="C29" s="54">
        <v>0.129</v>
      </c>
    </row>
    <row r="30" spans="1:8" ht="15.75" customHeight="1" x14ac:dyDescent="0.25">
      <c r="B30" s="16" t="s">
        <v>2</v>
      </c>
      <c r="C30" s="54">
        <v>9.0399999999999994E-2</v>
      </c>
    </row>
    <row r="31" spans="1:8" ht="15.75" customHeight="1" x14ac:dyDescent="0.25">
      <c r="B31" s="16" t="s">
        <v>105</v>
      </c>
      <c r="C31" s="54">
        <v>5.0900000000000001E-2</v>
      </c>
    </row>
    <row r="32" spans="1:8" ht="15.75" customHeight="1" x14ac:dyDescent="0.25">
      <c r="B32" s="16" t="s">
        <v>106</v>
      </c>
      <c r="C32" s="54">
        <v>1.0500000000000001E-2</v>
      </c>
    </row>
    <row r="33" spans="2:3" ht="15.75" customHeight="1" x14ac:dyDescent="0.25">
      <c r="B33" s="16" t="s">
        <v>107</v>
      </c>
      <c r="C33" s="54">
        <v>8.3499999999999991E-2</v>
      </c>
    </row>
    <row r="34" spans="2:3" ht="15.75" customHeight="1" x14ac:dyDescent="0.25">
      <c r="B34" s="16" t="s">
        <v>108</v>
      </c>
      <c r="C34" s="54">
        <v>0.19279999999776479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X1USjPDX9Cbo2hGHziR20FgLgEiCRadv0RjC2a+l+QCT6530IkaBXcFkTCX9961fkjHSzcm4Hw6cx7zGY8R4tQ==" saltValue="bwy7nU1Gmql3Ly9cyLgW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0.68618858000000005</v>
      </c>
      <c r="D2" s="55">
        <v>0.68618858000000005</v>
      </c>
      <c r="E2" s="55">
        <v>0.73163605000000009</v>
      </c>
      <c r="F2" s="55">
        <v>0.56584084000000001</v>
      </c>
      <c r="G2" s="55">
        <v>0.52864348999999999</v>
      </c>
    </row>
    <row r="3" spans="1:15" ht="15.75" customHeight="1" x14ac:dyDescent="0.25">
      <c r="B3" s="7" t="s">
        <v>113</v>
      </c>
      <c r="C3" s="55">
        <v>0.15830885</v>
      </c>
      <c r="D3" s="55">
        <v>0.15830885</v>
      </c>
      <c r="E3" s="55">
        <v>0.14911429000000001</v>
      </c>
      <c r="F3" s="55">
        <v>0.25925913</v>
      </c>
      <c r="G3" s="55">
        <v>0.30633264999999998</v>
      </c>
    </row>
    <row r="4" spans="1:15" ht="15.75" customHeight="1" x14ac:dyDescent="0.25">
      <c r="B4" s="7" t="s">
        <v>114</v>
      </c>
      <c r="C4" s="56">
        <v>9.9006375999999993E-2</v>
      </c>
      <c r="D4" s="56">
        <v>9.9006375999999993E-2</v>
      </c>
      <c r="E4" s="56">
        <v>7.5483045999999998E-2</v>
      </c>
      <c r="F4" s="56">
        <v>0.12086831000000001</v>
      </c>
      <c r="G4" s="56">
        <v>0.12677720000000001</v>
      </c>
    </row>
    <row r="5" spans="1:15" ht="15.75" customHeight="1" x14ac:dyDescent="0.25">
      <c r="B5" s="7" t="s">
        <v>115</v>
      </c>
      <c r="C5" s="56">
        <v>5.6496196000000012E-2</v>
      </c>
      <c r="D5" s="56">
        <v>5.6496196000000012E-2</v>
      </c>
      <c r="E5" s="56">
        <v>4.3766632E-2</v>
      </c>
      <c r="F5" s="56">
        <v>5.4031739000000002E-2</v>
      </c>
      <c r="G5" s="56">
        <v>3.8246644000000003E-2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0.87746658</v>
      </c>
      <c r="D8" s="55">
        <v>0.87746658</v>
      </c>
      <c r="E8" s="55">
        <v>0.94409942999999996</v>
      </c>
      <c r="F8" s="55">
        <v>0.92982498000000002</v>
      </c>
      <c r="G8" s="55">
        <v>0.94452079999999994</v>
      </c>
    </row>
    <row r="9" spans="1:15" ht="15.75" customHeight="1" x14ac:dyDescent="0.25">
      <c r="B9" s="7" t="s">
        <v>118</v>
      </c>
      <c r="C9" s="55">
        <v>6.5232977999999997E-2</v>
      </c>
      <c r="D9" s="55">
        <v>6.5232977999999997E-2</v>
      </c>
      <c r="E9" s="55">
        <v>4.3819131999999997E-2</v>
      </c>
      <c r="F9" s="55">
        <v>5.2143191999999998E-2</v>
      </c>
      <c r="G9" s="55">
        <v>3.9243369E-2</v>
      </c>
    </row>
    <row r="10" spans="1:15" ht="15.75" customHeight="1" x14ac:dyDescent="0.25">
      <c r="B10" s="7" t="s">
        <v>119</v>
      </c>
      <c r="C10" s="56">
        <v>1.6462327999999998E-2</v>
      </c>
      <c r="D10" s="56">
        <v>1.6462327999999998E-2</v>
      </c>
      <c r="E10" s="56">
        <v>6.1853111000000002E-3</v>
      </c>
      <c r="F10" s="56">
        <v>1.0626806000000001E-2</v>
      </c>
      <c r="G10" s="56">
        <v>9.9105340000000004E-3</v>
      </c>
    </row>
    <row r="11" spans="1:15" ht="15.75" customHeight="1" x14ac:dyDescent="0.25">
      <c r="B11" s="7" t="s">
        <v>120</v>
      </c>
      <c r="C11" s="56">
        <v>4.0838131999999999E-2</v>
      </c>
      <c r="D11" s="56">
        <v>4.0838131999999999E-2</v>
      </c>
      <c r="E11" s="56">
        <v>5.8961535000000001E-3</v>
      </c>
      <c r="F11" s="56">
        <v>7.4050360999999999E-3</v>
      </c>
      <c r="G11" s="56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0.81728989924999995</v>
      </c>
      <c r="D14" s="57">
        <v>0.77722719937100004</v>
      </c>
      <c r="E14" s="57">
        <v>0.77722719937100004</v>
      </c>
      <c r="F14" s="57">
        <v>0.50306668461399995</v>
      </c>
      <c r="G14" s="57">
        <v>0.50306668461399995</v>
      </c>
      <c r="H14" s="58">
        <v>0.246</v>
      </c>
      <c r="I14" s="58">
        <v>0.48626109660574413</v>
      </c>
      <c r="J14" s="58">
        <v>0.49528981723237597</v>
      </c>
      <c r="K14" s="58">
        <v>0.5120574412532638</v>
      </c>
      <c r="L14" s="58">
        <v>0.29219585348499999</v>
      </c>
      <c r="M14" s="58">
        <v>0.27324428068700002</v>
      </c>
      <c r="N14" s="58">
        <v>0.289641404825</v>
      </c>
      <c r="O14" s="58">
        <v>0.35419980256349998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0.38544722422278782</v>
      </c>
      <c r="D15" s="55">
        <f t="shared" si="0"/>
        <v>0.36655300262846519</v>
      </c>
      <c r="E15" s="55">
        <f t="shared" si="0"/>
        <v>0.36655300262846519</v>
      </c>
      <c r="F15" s="55">
        <f t="shared" si="0"/>
        <v>0.23725443977879546</v>
      </c>
      <c r="G15" s="55">
        <f t="shared" si="0"/>
        <v>0.23725443977879546</v>
      </c>
      <c r="H15" s="55">
        <f t="shared" si="0"/>
        <v>0.11601760555932358</v>
      </c>
      <c r="I15" s="55">
        <f t="shared" si="0"/>
        <v>0.229328650832721</v>
      </c>
      <c r="J15" s="55">
        <f t="shared" si="0"/>
        <v>0.23358674249274497</v>
      </c>
      <c r="K15" s="55">
        <f t="shared" si="0"/>
        <v>0.24149462700421817</v>
      </c>
      <c r="L15" s="55">
        <f t="shared" si="0"/>
        <v>0.13780432225891315</v>
      </c>
      <c r="M15" s="55">
        <f t="shared" si="0"/>
        <v>0.12886645194343685</v>
      </c>
      <c r="N15" s="55">
        <f t="shared" si="0"/>
        <v>0.13659960267737892</v>
      </c>
      <c r="O15" s="55">
        <f t="shared" si="0"/>
        <v>0.16704639423984727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Bb3K+Da/2y/eQlWvYIfLTliYW4WzmS2y7mz9gEW0tLbLGcKP0d5Om0FKxrHrpv6ysYkiAKD2hyb6e/nbvTavBg==" saltValue="+PQXBIzclXpZjyTM+On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0.63335151670000001</v>
      </c>
      <c r="D2" s="56">
        <v>0.57843063000000006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1.9000077000000001E-2</v>
      </c>
      <c r="D3" s="56">
        <v>9.86514E-2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0.28794086000000002</v>
      </c>
      <c r="D4" s="56">
        <v>0.28117237</v>
      </c>
      <c r="E4" s="56">
        <v>0.94359117746353105</v>
      </c>
      <c r="F4" s="56">
        <v>0.62977671623230003</v>
      </c>
      <c r="G4" s="56">
        <v>0</v>
      </c>
    </row>
    <row r="5" spans="1:7" x14ac:dyDescent="0.25">
      <c r="B5" s="98" t="s">
        <v>132</v>
      </c>
      <c r="C5" s="55">
        <v>5.97075462999999E-2</v>
      </c>
      <c r="D5" s="55">
        <v>4.1745599999999987E-2</v>
      </c>
      <c r="E5" s="55">
        <v>5.6408822536468929E-2</v>
      </c>
      <c r="F5" s="55">
        <v>0.37022328376769997</v>
      </c>
      <c r="G5" s="55">
        <v>1</v>
      </c>
    </row>
  </sheetData>
  <sheetProtection algorithmName="SHA-512" hashValue="/1nc3ZpPh+iHxOG6SI4nCblmMVOlJVVfAiTiRjHMv404RMFcPK5JLq+QZ8wJVkuT0i5oWHJrCtNiNsQPDZ1CzA==" saltValue="S9wA9IhMRfNms1zRXHcE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hGWw2Cf3ZZMtBeEmVTxLgyOqOGoquGWf0KWO0A+IdzouNlgeg3wda5spPYYxD4Xz1DyzZsLCWBALmmZ/fhtug==" saltValue="C8KIXaZDO3U0igGjtRxe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Ypb0w+8Fm3SD9oA0eutb0TUkucQU7C3asAuZSs3qSE/h9y7R8GDuSM6QXlIL+0PFPP2Km9Ns/0/5wQ1eeTO+g==" saltValue="wKH9+J82oETbIC6Oqjmd5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/bu7zrie2VXNTx1ilIOeR2myYReteQY6H66p8/OGviPVn3ZfGANSOLUIiPHcWrexiXOvd8ib+gqeCZqEbS/TQ==" saltValue="VnbE6j0GcXUj7bY/LeW2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5oeVQW1Bn8qr6YPgDXV3pGz0O9DFvx53XaJthODMgfY5aH6NUmAJuTb877zRkMcwIbeQI7ZUFQgByJCtANKiYw==" saltValue="33CKOJ9Ws7kNb9mqUh6YH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2022-02-01T03:35:32Z</dcterms:modified>
</cp:coreProperties>
</file>