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12C989D-9BCA-4AD1-8800-7755D03497E2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8" i="2"/>
  <c r="A17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32" i="2" s="1"/>
  <c r="C33" i="1"/>
  <c r="C20" i="1"/>
  <c r="A33" i="2" l="1"/>
  <c r="A23" i="2"/>
  <c r="A25" i="2"/>
  <c r="A22" i="2"/>
  <c r="I3" i="2"/>
  <c r="A30" i="2"/>
  <c r="A31" i="2"/>
  <c r="A40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<sst xmlns="http://schemas.openxmlformats.org/spreadsheetml/2006/main" count="2092" uniqueCount="337">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</sst>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94952.9052734375</v>
      </c>
    </row>
    <row r="8" spans="1:3" ht="15" customHeight="1" x14ac:dyDescent="0.25">
      <c r="B8" s="7" t="s">
        <v>19</v>
      </c>
      <c r="C8" s="46">
        <v>0.21099999999999999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0.31655279159545902</v>
      </c>
    </row>
    <row r="11" spans="1:3" ht="15" customHeight="1" x14ac:dyDescent="0.25">
      <c r="B11" s="7" t="s">
        <v>22</v>
      </c>
      <c r="C11" s="46">
        <v>0.25700000000000001</v>
      </c>
    </row>
    <row r="12" spans="1:3" ht="15" customHeight="1" x14ac:dyDescent="0.25">
      <c r="B12" s="7" t="s">
        <v>23</v>
      </c>
      <c r="C12" s="46">
        <v>0.94400000000000006</v>
      </c>
    </row>
    <row r="13" spans="1:3" ht="15" customHeight="1" x14ac:dyDescent="0.25">
      <c r="B13" s="7" t="s">
        <v>24</v>
      </c>
      <c r="C13" s="46">
        <v>0.36399999999999999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3.44E-2</v>
      </c>
    </row>
    <row r="24" spans="1:3" ht="15" customHeight="1" x14ac:dyDescent="0.25">
      <c r="B24" s="12" t="s">
        <v>33</v>
      </c>
      <c r="C24" s="47">
        <v>0.33629999999999999</v>
      </c>
    </row>
    <row r="25" spans="1:3" ht="15" customHeight="1" x14ac:dyDescent="0.25">
      <c r="B25" s="12" t="s">
        <v>34</v>
      </c>
      <c r="C25" s="47">
        <v>0.51450000000000007</v>
      </c>
    </row>
    <row r="26" spans="1:3" ht="15" customHeight="1" x14ac:dyDescent="0.25">
      <c r="B26" s="12" t="s">
        <v>35</v>
      </c>
      <c r="C26" s="47">
        <v>0.1148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30.508226819825499</v>
      </c>
    </row>
    <row r="38" spans="1:5" ht="15" customHeight="1" x14ac:dyDescent="0.25">
      <c r="B38" s="28" t="s">
        <v>45</v>
      </c>
      <c r="C38" s="117">
        <v>48.416799486096799</v>
      </c>
      <c r="D38" s="9"/>
      <c r="E38" s="10"/>
    </row>
    <row r="39" spans="1:5" ht="15" customHeight="1" x14ac:dyDescent="0.25">
      <c r="B39" s="28" t="s">
        <v>46</v>
      </c>
      <c r="C39" s="117">
        <v>57.491834604890599</v>
      </c>
      <c r="D39" s="9"/>
      <c r="E39" s="9"/>
    </row>
    <row r="40" spans="1:5" ht="15" customHeight="1" x14ac:dyDescent="0.25">
      <c r="B40" s="28" t="s">
        <v>47</v>
      </c>
      <c r="C40" s="117">
        <v>248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27.858889099999999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1.9369600000000001E-2</v>
      </c>
      <c r="D45" s="9"/>
    </row>
    <row r="46" spans="1:5" ht="15.75" customHeight="1" x14ac:dyDescent="0.25">
      <c r="B46" s="28" t="s">
        <v>52</v>
      </c>
      <c r="C46" s="47">
        <v>9.9817599999999992E-2</v>
      </c>
      <c r="D46" s="9"/>
    </row>
    <row r="47" spans="1:5" ht="15.75" customHeight="1" x14ac:dyDescent="0.25">
      <c r="B47" s="28" t="s">
        <v>53</v>
      </c>
      <c r="C47" s="47">
        <v>0.30377999999999999</v>
      </c>
      <c r="D47" s="9"/>
      <c r="E47" s="10"/>
    </row>
    <row r="48" spans="1:5" ht="15" customHeight="1" x14ac:dyDescent="0.25">
      <c r="B48" s="28" t="s">
        <v>54</v>
      </c>
      <c r="C48" s="48">
        <v>0.57703280000000001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2.059386973180076E-2</v>
      </c>
    </row>
    <row r="59" spans="1:4" ht="15.75" customHeight="1" x14ac:dyDescent="0.25">
      <c r="B59" s="28" t="s">
        <v>63</v>
      </c>
      <c r="C59" s="46">
        <v>0.49810141646356992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2AdU72AcBBKY0J5abI3dASCEqNLBlVN9F8Q1nOJlmaQL2GjkUEo64Mpx8etxUXJsvYZjyApePeRyE4d20+s//Q==" saltValue="roAd338OOH3S/rSPYHyy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5.4286736799999999E-2</v>
      </c>
      <c r="C2" s="115">
        <v>0.95</v>
      </c>
      <c r="D2" s="116">
        <v>43.538824130096224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39.555341049656008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187.22300000000001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0.45185356226210671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12.687640493451919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12.687640493451919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12.687640493451919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12.687640493451919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12.687640493451919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12.687640493451919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0.252</v>
      </c>
      <c r="C16" s="115">
        <v>0.95</v>
      </c>
      <c r="D16" s="116">
        <v>0.39440629334727351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0.90249999999999997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0.23100000000000001</v>
      </c>
      <c r="C18" s="115">
        <v>0.95</v>
      </c>
      <c r="D18" s="116">
        <v>4.3845374540579991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0.23100000000000001</v>
      </c>
      <c r="C19" s="115">
        <v>0.95</v>
      </c>
      <c r="D19" s="116">
        <v>4.3845374540579991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0.87421629999999995</v>
      </c>
      <c r="C21" s="115">
        <v>0.95</v>
      </c>
      <c r="D21" s="116">
        <v>4.3947620614430702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21.724653940727581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4.0765008182611906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0.65419362903763001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18.207243489598099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0.23100000000000001</v>
      </c>
      <c r="C29" s="115">
        <v>0.95</v>
      </c>
      <c r="D29" s="116">
        <v>80.575440792660984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7.6024020713157681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0.81346282995132901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0.30199999999999999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0.81717412702442205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2.5817575544536639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0.63605357245377903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N7znLFjElvVhKj44G1T1wxpTv7oWVa+bTM2JyNceoQMXfDWsF+xifpa5Bm/tK8UbZGasJtYTVfbnbIIcGJrF9g==" saltValue="EBsF3EO31vpdbLHcEO4J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TFM/s/ic/5gLe+P7ZdrHRBBPSzmcNRTM8I4ywlcbGjejvryJchnx08mGnB0J1j792vuF5gxNhVmmWTYYGPJY2g==" saltValue="Q610D6T4cqBbKOA3m2ooW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9ebZk2v8ZRlShqeP+DPS0GTCo3LB7lyyNBWWmlLsXV2Ih5SuMuvCSHy5G3+gvrrCdmPWGqx1AjwXDLAiDhR2KA==" saltValue="h3OThWDEX+400FTUZcTaq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0.63094281256198925</v>
      </c>
      <c r="C3" s="18">
        <f>frac_mam_1_5months * 2.6</f>
        <v>0.63094281256198925</v>
      </c>
      <c r="D3" s="18">
        <f>frac_mam_6_11months * 2.6</f>
        <v>0.27605195343494343</v>
      </c>
      <c r="E3" s="18">
        <f>frac_mam_12_23months * 2.6</f>
        <v>0.2214783430099487</v>
      </c>
      <c r="F3" s="18">
        <f>frac_mam_24_59months * 2.6</f>
        <v>0.2406097233295442</v>
      </c>
    </row>
    <row r="4" spans="1:6" ht="15.75" customHeight="1" x14ac:dyDescent="0.25">
      <c r="A4" s="4" t="s">
        <v>208</v>
      </c>
      <c r="B4" s="18">
        <f>frac_sam_1month * 2.6</f>
        <v>0.56396074295043863</v>
      </c>
      <c r="C4" s="18">
        <f>frac_sam_1_5months * 2.6</f>
        <v>0.56396074295043863</v>
      </c>
      <c r="D4" s="18">
        <f>frac_sam_6_11months * 2.6</f>
        <v>0.47581715881824538</v>
      </c>
      <c r="E4" s="18">
        <f>frac_sam_12_23months * 2.6</f>
        <v>0.45735889971256166</v>
      </c>
      <c r="F4" s="18">
        <f>frac_sam_24_59months * 2.6</f>
        <v>0.36888309419155224</v>
      </c>
    </row>
  </sheetData>
  <sheetProtection algorithmName="SHA-512" hashValue="HHDMuWq8zBtaAlouLDvcPEvnJn0hJO7zOaCVrIvsMxDSkSkw+dKx4p2uJJ8FPSxBbSHMaTMWNnQTT0q/U+1nbg==" saltValue="VtDk8BND1cW0QOW+/fbh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0.21099999999999999</v>
      </c>
      <c r="E2" s="65">
        <f>food_insecure</f>
        <v>0.21099999999999999</v>
      </c>
      <c r="F2" s="65">
        <f>food_insecure</f>
        <v>0.21099999999999999</v>
      </c>
      <c r="G2" s="65">
        <f>food_insecure</f>
        <v>0.21099999999999999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0.21099999999999999</v>
      </c>
      <c r="F5" s="65">
        <f>food_insecure</f>
        <v>0.21099999999999999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6.7959770114942503E-2</v>
      </c>
      <c r="D7" s="65">
        <f>diarrhoea_1_5mo*frac_diarrhea_severe</f>
        <v>6.7959770114942503E-2</v>
      </c>
      <c r="E7" s="65">
        <f>diarrhoea_6_11mo*frac_diarrhea_severe</f>
        <v>6.7959770114942503E-2</v>
      </c>
      <c r="F7" s="65">
        <f>diarrhoea_12_23mo*frac_diarrhea_severe</f>
        <v>6.7959770114942503E-2</v>
      </c>
      <c r="G7" s="65">
        <f>diarrhoea_24_59mo*frac_diarrhea_severe</f>
        <v>6.7959770114942503E-2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0.21099999999999999</v>
      </c>
      <c r="F8" s="65">
        <f>food_insecure</f>
        <v>0.21099999999999999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0.21099999999999999</v>
      </c>
      <c r="F9" s="65">
        <f>food_insecure</f>
        <v>0.21099999999999999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0.94400000000000006</v>
      </c>
      <c r="E10" s="65">
        <f>IF(ISBLANK(comm_deliv), frac_children_health_facility,1)</f>
        <v>0.94400000000000006</v>
      </c>
      <c r="F10" s="65">
        <f>IF(ISBLANK(comm_deliv), frac_children_health_facility,1)</f>
        <v>0.94400000000000006</v>
      </c>
      <c r="G10" s="65">
        <f>IF(ISBLANK(comm_deliv), frac_children_health_facility,1)</f>
        <v>0.94400000000000006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6.7959770114942503E-2</v>
      </c>
      <c r="D12" s="65">
        <f>diarrhoea_1_5mo*frac_diarrhea_severe</f>
        <v>6.7959770114942503E-2</v>
      </c>
      <c r="E12" s="65">
        <f>diarrhoea_6_11mo*frac_diarrhea_severe</f>
        <v>6.7959770114942503E-2</v>
      </c>
      <c r="F12" s="65">
        <f>diarrhoea_12_23mo*frac_diarrhea_severe</f>
        <v>6.7959770114942503E-2</v>
      </c>
      <c r="G12" s="65">
        <f>diarrhoea_24_59mo*frac_diarrhea_severe</f>
        <v>6.7959770114942503E-2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0.21099999999999999</v>
      </c>
      <c r="I15" s="65">
        <f>food_insecure</f>
        <v>0.21099999999999999</v>
      </c>
      <c r="J15" s="65">
        <f>food_insecure</f>
        <v>0.21099999999999999</v>
      </c>
      <c r="K15" s="65">
        <f>food_insecure</f>
        <v>0.21099999999999999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0.25700000000000001</v>
      </c>
      <c r="I18" s="65">
        <f>frac_PW_health_facility</f>
        <v>0.25700000000000001</v>
      </c>
      <c r="J18" s="65">
        <f>frac_PW_health_facility</f>
        <v>0.25700000000000001</v>
      </c>
      <c r="K18" s="65">
        <f>frac_PW_health_facility</f>
        <v>0.25700000000000001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0.36399999999999999</v>
      </c>
      <c r="M24" s="65">
        <f>famplan_unmet_need</f>
        <v>0.36399999999999999</v>
      </c>
      <c r="N24" s="65">
        <f>famplan_unmet_need</f>
        <v>0.36399999999999999</v>
      </c>
      <c r="O24" s="65">
        <f>famplan_unmet_need</f>
        <v>0.36399999999999999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0.36517267792263031</v>
      </c>
      <c r="M25" s="65">
        <f>(1-food_insecure)*(0.49)+food_insecure*(0.7)</f>
        <v>0.53431000000000006</v>
      </c>
      <c r="N25" s="65">
        <f>(1-food_insecure)*(0.49)+food_insecure*(0.7)</f>
        <v>0.53431000000000006</v>
      </c>
      <c r="O25" s="65">
        <f>(1-food_insecure)*(0.49)+food_insecure*(0.7)</f>
        <v>0.53431000000000006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0.15650257625255584</v>
      </c>
      <c r="M26" s="65">
        <f>(1-food_insecure)*(0.21)+food_insecure*(0.3)</f>
        <v>0.22899</v>
      </c>
      <c r="N26" s="65">
        <f>(1-food_insecure)*(0.21)+food_insecure*(0.3)</f>
        <v>0.22899</v>
      </c>
      <c r="O26" s="65">
        <f>(1-food_insecure)*(0.21)+food_insecure*(0.3)</f>
        <v>0.22899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0.16177195422935484</v>
      </c>
      <c r="M27" s="65">
        <f>(1-food_insecure)*(0.3)</f>
        <v>0.23669999999999999</v>
      </c>
      <c r="N27" s="65">
        <f>(1-food_insecure)*(0.3)</f>
        <v>0.23669999999999999</v>
      </c>
      <c r="O27" s="65">
        <f>(1-food_insecure)*(0.3)</f>
        <v>0.23669999999999999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0.31655279159545902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gQLrJibMURj6JQ613InsIXQJIs/Fa7b3gkh8ba9EpV3LJFjTWNRYF7kz9GA19F5WGpQGZrgfmKTOEvnd443++A==" saltValue="WY6jy2q/eevK791upbju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AqxCkYzKaexdhbXw/pcARISumynSM/+VKNEeJvfVjbJofFjofh8hKo+ZNFncTRr6Bl0uyBUTq9e9GHs9q3uB9w==" saltValue="S/pe9MybAzUGzp5ccgfHY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+2R56mDjfIlwd2T/P8vQLnIGDz0N9lLwv7jVEP/DnZj+M0ixWxLpNqjvBcWGFgVWuSNmfF5CqsclFlM5nbCNfw==" saltValue="wPt7BZjy7+D0PBxREN8HX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mM+IZ4zVookX8TM2UvKO1LHAL2MWP/QsGHcAwNsHMI5rSDbsSdVmACSA5FASxr2INR4ypWRcxxf3YIes8PqmgA==" saltValue="A35mEXJhSGlHl1UEj/in/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qv7zI9nLMrdI+QhCgadAx2WrCcApMjpztlgSuxnr6Yp0wX54f+9M7dU19BeWYUDSbM7Fa8p3mWeIRC1SsUmoWw==" saltValue="c1UZROgB0le/J0egLemPt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C/xyIB+YYU7aul/UxgIEof3u1QinBMAZfnQfZktOWGohoBurGgC2U6Uiq5x0H14Zkpn1HaFdJtpOz0o9bipu4g==" saltValue="YonuUSFW2t/ZWfHttJ8Uf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21649.914000000001</v>
      </c>
      <c r="C2" s="53">
        <v>48000</v>
      </c>
      <c r="D2" s="53">
        <v>94000</v>
      </c>
      <c r="E2" s="53">
        <v>81000</v>
      </c>
      <c r="F2" s="53">
        <v>58000</v>
      </c>
      <c r="G2" s="14">
        <f t="shared" ref="G2:G11" si="0">C2+D2+E2+F2</f>
        <v>281000</v>
      </c>
      <c r="H2" s="14">
        <f t="shared" ref="H2:H11" si="1">(B2 + stillbirth*B2/(1000-stillbirth))/(1-abortion)</f>
        <v>23344.172912993559</v>
      </c>
      <c r="I2" s="14">
        <f t="shared" ref="I2:I11" si="2">G2-H2</f>
        <v>257655.82708700644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21617.812000000002</v>
      </c>
      <c r="C3" s="53">
        <v>48000</v>
      </c>
      <c r="D3" s="53">
        <v>95000</v>
      </c>
      <c r="E3" s="53">
        <v>84000</v>
      </c>
      <c r="F3" s="53">
        <v>59000</v>
      </c>
      <c r="G3" s="14">
        <f t="shared" si="0"/>
        <v>286000</v>
      </c>
      <c r="H3" s="14">
        <f t="shared" si="1"/>
        <v>23309.558704417355</v>
      </c>
      <c r="I3" s="14">
        <f t="shared" si="2"/>
        <v>262690.44129558263</v>
      </c>
    </row>
    <row r="4" spans="1:9" ht="15.75" customHeight="1" x14ac:dyDescent="0.25">
      <c r="A4" s="7">
        <f t="shared" si="3"/>
        <v>2023</v>
      </c>
      <c r="B4" s="52">
        <v>21576.694</v>
      </c>
      <c r="C4" s="53">
        <v>48000</v>
      </c>
      <c r="D4" s="53">
        <v>96000</v>
      </c>
      <c r="E4" s="53">
        <v>86000</v>
      </c>
      <c r="F4" s="53">
        <v>60000</v>
      </c>
      <c r="G4" s="14">
        <f t="shared" si="0"/>
        <v>290000</v>
      </c>
      <c r="H4" s="14">
        <f t="shared" si="1"/>
        <v>23265.222930065709</v>
      </c>
      <c r="I4" s="14">
        <f t="shared" si="2"/>
        <v>266734.77706993429</v>
      </c>
    </row>
    <row r="5" spans="1:9" ht="15.75" customHeight="1" x14ac:dyDescent="0.25">
      <c r="A5" s="7">
        <f t="shared" si="3"/>
        <v>2024</v>
      </c>
      <c r="B5" s="52">
        <v>21526.560000000001</v>
      </c>
      <c r="C5" s="53">
        <v>47000</v>
      </c>
      <c r="D5" s="53">
        <v>96000</v>
      </c>
      <c r="E5" s="53">
        <v>88000</v>
      </c>
      <c r="F5" s="53">
        <v>62000</v>
      </c>
      <c r="G5" s="14">
        <f t="shared" si="0"/>
        <v>293000</v>
      </c>
      <c r="H5" s="14">
        <f t="shared" si="1"/>
        <v>23211.165589938631</v>
      </c>
      <c r="I5" s="14">
        <f t="shared" si="2"/>
        <v>269788.83441006136</v>
      </c>
    </row>
    <row r="6" spans="1:9" ht="15.75" customHeight="1" x14ac:dyDescent="0.25">
      <c r="A6" s="7">
        <f t="shared" si="3"/>
        <v>2025</v>
      </c>
      <c r="B6" s="52">
        <v>21447.347000000002</v>
      </c>
      <c r="C6" s="53">
        <v>47000</v>
      </c>
      <c r="D6" s="53">
        <v>97000</v>
      </c>
      <c r="E6" s="53">
        <v>90000</v>
      </c>
      <c r="F6" s="53">
        <v>64000</v>
      </c>
      <c r="G6" s="14">
        <f t="shared" si="0"/>
        <v>298000</v>
      </c>
      <c r="H6" s="14">
        <f t="shared" si="1"/>
        <v>23125.753612368793</v>
      </c>
      <c r="I6" s="14">
        <f t="shared" si="2"/>
        <v>274874.24638763122</v>
      </c>
    </row>
    <row r="7" spans="1:9" ht="15.75" customHeight="1" x14ac:dyDescent="0.25">
      <c r="A7" s="7">
        <f t="shared" si="3"/>
        <v>2026</v>
      </c>
      <c r="B7" s="52">
        <v>21353.486400000002</v>
      </c>
      <c r="C7" s="53">
        <v>47000</v>
      </c>
      <c r="D7" s="53">
        <v>96000</v>
      </c>
      <c r="E7" s="53">
        <v>91000</v>
      </c>
      <c r="F7" s="53">
        <v>66000</v>
      </c>
      <c r="G7" s="14">
        <f t="shared" si="0"/>
        <v>300000</v>
      </c>
      <c r="H7" s="14">
        <f t="shared" si="1"/>
        <v>23024.547756487915</v>
      </c>
      <c r="I7" s="14">
        <f t="shared" si="2"/>
        <v>276975.45224351209</v>
      </c>
    </row>
    <row r="8" spans="1:9" ht="15.75" customHeight="1" x14ac:dyDescent="0.25">
      <c r="A8" s="7">
        <f t="shared" si="3"/>
        <v>2027</v>
      </c>
      <c r="B8" s="52">
        <v>21251.102999999999</v>
      </c>
      <c r="C8" s="53">
        <v>48000</v>
      </c>
      <c r="D8" s="53">
        <v>96000</v>
      </c>
      <c r="E8" s="53">
        <v>91000</v>
      </c>
      <c r="F8" s="53">
        <v>68000</v>
      </c>
      <c r="G8" s="14">
        <f t="shared" si="0"/>
        <v>303000</v>
      </c>
      <c r="H8" s="14">
        <f t="shared" si="1"/>
        <v>22914.152131220297</v>
      </c>
      <c r="I8" s="14">
        <f t="shared" si="2"/>
        <v>280085.84786877967</v>
      </c>
    </row>
    <row r="9" spans="1:9" ht="15.75" customHeight="1" x14ac:dyDescent="0.25">
      <c r="A9" s="7">
        <f t="shared" si="3"/>
        <v>2028</v>
      </c>
      <c r="B9" s="52">
        <v>21140.196800000002</v>
      </c>
      <c r="C9" s="53">
        <v>48000</v>
      </c>
      <c r="D9" s="53">
        <v>96000</v>
      </c>
      <c r="E9" s="53">
        <v>92000</v>
      </c>
      <c r="F9" s="53">
        <v>71000</v>
      </c>
      <c r="G9" s="14">
        <f t="shared" si="0"/>
        <v>307000</v>
      </c>
      <c r="H9" s="14">
        <f t="shared" si="1"/>
        <v>22794.566736565932</v>
      </c>
      <c r="I9" s="14">
        <f t="shared" si="2"/>
        <v>284205.4332634341</v>
      </c>
    </row>
    <row r="10" spans="1:9" ht="15.75" customHeight="1" x14ac:dyDescent="0.25">
      <c r="A10" s="7">
        <f t="shared" si="3"/>
        <v>2029</v>
      </c>
      <c r="B10" s="52">
        <v>21020.767800000001</v>
      </c>
      <c r="C10" s="53">
        <v>48000</v>
      </c>
      <c r="D10" s="53">
        <v>95000</v>
      </c>
      <c r="E10" s="53">
        <v>92000</v>
      </c>
      <c r="F10" s="53">
        <v>73000</v>
      </c>
      <c r="G10" s="14">
        <f t="shared" si="0"/>
        <v>308000</v>
      </c>
      <c r="H10" s="14">
        <f t="shared" si="1"/>
        <v>22665.791572524824</v>
      </c>
      <c r="I10" s="14">
        <f t="shared" si="2"/>
        <v>285334.20842747518</v>
      </c>
    </row>
    <row r="11" spans="1:9" ht="15.75" customHeight="1" x14ac:dyDescent="0.25">
      <c r="A11" s="7">
        <f t="shared" si="3"/>
        <v>2030</v>
      </c>
      <c r="B11" s="52">
        <v>20874.392</v>
      </c>
      <c r="C11" s="53">
        <v>48000</v>
      </c>
      <c r="D11" s="53">
        <v>95000</v>
      </c>
      <c r="E11" s="53">
        <v>92000</v>
      </c>
      <c r="F11" s="53">
        <v>76000</v>
      </c>
      <c r="G11" s="14">
        <f t="shared" si="0"/>
        <v>311000</v>
      </c>
      <c r="H11" s="14">
        <f t="shared" si="1"/>
        <v>22507.960830773252</v>
      </c>
      <c r="I11" s="14">
        <f t="shared" si="2"/>
        <v>288492.03916922677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zx3zCQL09V45igrwm0Zz4hj3uofOuEPtmQtkgJXTng3jwXd9YiOwThx9hQHru8p9ER/YMpgQdqWC0W8c+jzeow==" saltValue="0rXMslaW5PjZibAGc+VRe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iQht7G5bwl92E24wQFVUv6JpzL7vYubyPdisirgU6uy5lOpUusxkorYVbhGD85SCUl+KUn0YYktBZzpzgpQL1g==" saltValue="9ETY8oL0y7gqkgJX6MfrP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GD0ppQVNKM/GEdf17T47nwoZlAT8r3bMqRJzFiUAflMyzj4IKXeq+VnImtJ5doCX0FV1Bfouj752CqU+b5cm5w==" saltValue="ZFsYaqp58fgM+BkSXsS4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YHktdB3v+TUorlXY+sgPE4k3lY1zklvMaYySICC+1tFUie3HN/AaplKVSPGFKPquXx3334iryjPKW2JcGmwOwA==" saltValue="odtQJqztgQ6usotTorIS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hPy0cbas+dTOOoXaP+5MRsJyibdmV36LzNJh5jJ74JZcqjG7zdCWcHMBM+eR9bdBAyX1sMeoDvemZ9EfeL1PvQ==" saltValue="qFCkIkZz/cAnJ8MhZU5Xf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M+S2qnVWRk/uD5Ga5qsr/lTVAag5gZZ1CM2FJ1oGNAo0WWDg8CymD5NlzQt3AhXrsPpUHKfP/hDccoBPevPiUw==" saltValue="h7d/AAUP8LGDIFdIfO5w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w0K4epRJSw6yl1q1iOifhUDfS9lnZTiglQrU3Z8DVPVwtmjtARPl8crAvrsewWXPOOV5sBWS4P0VUyNjtEkQdg==" saltValue="pGX2cT+QMBeNl1tZziHp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PfkwY0Qrokyx4qx+wQON6KjGjalkvBH1MlqRL9BWmCFdKETOa20GeaRfGfRonAm5a/NepZxbniGuy65Evc7gSg==" saltValue="hiVh+lByWvhfabHJo+aci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5IAIbk4UkLvCed2yWQtjJr88nPZWAMcOVck1pnS9tnIWPSP6aLeDFUxhFWU5k9Mj0eVn4v1ZrJXOTT15dCfkLg==" saltValue="MknNOqXiDxAumTNnpdTU8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6uPFxBjdsJq+qPk5gPDLovqWY3HcihivXXfWCyoiCDS/Mlni73b4pMrYa4VS/KIuLEgqq3CFJaIYdo306vFH1g==" saltValue="dKT7GrWXnvIG890PYyxU0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7.543488854081618E-3</v>
      </c>
    </row>
    <row r="4" spans="1:8" ht="15.75" customHeight="1" x14ac:dyDescent="0.25">
      <c r="B4" s="16" t="s">
        <v>79</v>
      </c>
      <c r="C4" s="54">
        <v>0.13242753792447429</v>
      </c>
    </row>
    <row r="5" spans="1:8" ht="15.75" customHeight="1" x14ac:dyDescent="0.25">
      <c r="B5" s="16" t="s">
        <v>80</v>
      </c>
      <c r="C5" s="54">
        <v>5.885779327386876E-2</v>
      </c>
    </row>
    <row r="6" spans="1:8" ht="15.75" customHeight="1" x14ac:dyDescent="0.25">
      <c r="B6" s="16" t="s">
        <v>81</v>
      </c>
      <c r="C6" s="54">
        <v>0.2442617521493371</v>
      </c>
    </row>
    <row r="7" spans="1:8" ht="15.75" customHeight="1" x14ac:dyDescent="0.25">
      <c r="B7" s="16" t="s">
        <v>82</v>
      </c>
      <c r="C7" s="54">
        <v>0.36570902575107728</v>
      </c>
    </row>
    <row r="8" spans="1:8" ht="15.75" customHeight="1" x14ac:dyDescent="0.25">
      <c r="B8" s="16" t="s">
        <v>83</v>
      </c>
      <c r="C8" s="54">
        <v>1.0743613838689809E-2</v>
      </c>
    </row>
    <row r="9" spans="1:8" ht="15.75" customHeight="1" x14ac:dyDescent="0.25">
      <c r="B9" s="16" t="s">
        <v>84</v>
      </c>
      <c r="C9" s="54">
        <v>9.7585699689470673E-2</v>
      </c>
    </row>
    <row r="10" spans="1:8" ht="15.75" customHeight="1" x14ac:dyDescent="0.25">
      <c r="B10" s="16" t="s">
        <v>85</v>
      </c>
      <c r="C10" s="54">
        <v>8.2871088519000352E-2</v>
      </c>
    </row>
    <row r="11" spans="1:8" ht="15.75" customHeight="1" x14ac:dyDescent="0.25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0.151665744990786</v>
      </c>
      <c r="D14" s="54">
        <v>0.151665744990786</v>
      </c>
      <c r="E14" s="54">
        <v>0.151665744990786</v>
      </c>
      <c r="F14" s="54">
        <v>0.151665744990786</v>
      </c>
    </row>
    <row r="15" spans="1:8" ht="15.75" customHeight="1" x14ac:dyDescent="0.25">
      <c r="B15" s="16" t="s">
        <v>88</v>
      </c>
      <c r="C15" s="54">
        <v>0.2416185160850455</v>
      </c>
      <c r="D15" s="54">
        <v>0.2416185160850455</v>
      </c>
      <c r="E15" s="54">
        <v>0.2416185160850455</v>
      </c>
      <c r="F15" s="54">
        <v>0.2416185160850455</v>
      </c>
    </row>
    <row r="16" spans="1:8" ht="15.75" customHeight="1" x14ac:dyDescent="0.25">
      <c r="B16" s="16" t="s">
        <v>89</v>
      </c>
      <c r="C16" s="54">
        <v>2.8335464247998762E-2</v>
      </c>
      <c r="D16" s="54">
        <v>2.8335464247998762E-2</v>
      </c>
      <c r="E16" s="54">
        <v>2.8335464247998762E-2</v>
      </c>
      <c r="F16" s="54">
        <v>2.8335464247998762E-2</v>
      </c>
    </row>
    <row r="17" spans="1:8" ht="15.75" customHeight="1" x14ac:dyDescent="0.25">
      <c r="B17" s="16" t="s">
        <v>90</v>
      </c>
      <c r="C17" s="54">
        <v>4.105226024236245E-3</v>
      </c>
      <c r="D17" s="54">
        <v>4.105226024236245E-3</v>
      </c>
      <c r="E17" s="54">
        <v>4.105226024236245E-3</v>
      </c>
      <c r="F17" s="54">
        <v>4.105226024236245E-3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6.1570473560137581E-3</v>
      </c>
      <c r="D19" s="54">
        <v>6.1570473560137581E-3</v>
      </c>
      <c r="E19" s="54">
        <v>6.1570473560137581E-3</v>
      </c>
      <c r="F19" s="54">
        <v>6.1570473560137581E-3</v>
      </c>
    </row>
    <row r="20" spans="1:8" ht="15.75" customHeight="1" x14ac:dyDescent="0.25">
      <c r="B20" s="16" t="s">
        <v>93</v>
      </c>
      <c r="C20" s="54">
        <v>3.9937041558692231E-2</v>
      </c>
      <c r="D20" s="54">
        <v>3.9937041558692231E-2</v>
      </c>
      <c r="E20" s="54">
        <v>3.9937041558692231E-2</v>
      </c>
      <c r="F20" s="54">
        <v>3.9937041558692231E-2</v>
      </c>
    </row>
    <row r="21" spans="1:8" ht="15.75" customHeight="1" x14ac:dyDescent="0.25">
      <c r="B21" s="16" t="s">
        <v>94</v>
      </c>
      <c r="C21" s="54">
        <v>0.1188199994716328</v>
      </c>
      <c r="D21" s="54">
        <v>0.1188199994716328</v>
      </c>
      <c r="E21" s="54">
        <v>0.1188199994716328</v>
      </c>
      <c r="F21" s="54">
        <v>0.1188199994716328</v>
      </c>
    </row>
    <row r="22" spans="1:8" ht="15.75" customHeight="1" x14ac:dyDescent="0.25">
      <c r="B22" s="16" t="s">
        <v>95</v>
      </c>
      <c r="C22" s="54">
        <v>0.40936096026559488</v>
      </c>
      <c r="D22" s="54">
        <v>0.40936096026559488</v>
      </c>
      <c r="E22" s="54">
        <v>0.40936096026559488</v>
      </c>
      <c r="F22" s="54">
        <v>0.40936096026559488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4.4699999999999997E-2</v>
      </c>
    </row>
    <row r="27" spans="1:8" ht="15.75" customHeight="1" x14ac:dyDescent="0.25">
      <c r="B27" s="16" t="s">
        <v>102</v>
      </c>
      <c r="C27" s="54">
        <v>2.5999999999999999E-2</v>
      </c>
    </row>
    <row r="28" spans="1:8" ht="15.75" customHeight="1" x14ac:dyDescent="0.25">
      <c r="B28" s="16" t="s">
        <v>103</v>
      </c>
      <c r="C28" s="54">
        <v>0.18959999999999999</v>
      </c>
    </row>
    <row r="29" spans="1:8" ht="15.75" customHeight="1" x14ac:dyDescent="0.25">
      <c r="B29" s="16" t="s">
        <v>104</v>
      </c>
      <c r="C29" s="54">
        <v>0.14649999999999999</v>
      </c>
    </row>
    <row r="30" spans="1:8" ht="15.75" customHeight="1" x14ac:dyDescent="0.25">
      <c r="B30" s="16" t="s">
        <v>2</v>
      </c>
      <c r="C30" s="54">
        <v>4.8300000000000003E-2</v>
      </c>
    </row>
    <row r="31" spans="1:8" ht="15.75" customHeight="1" x14ac:dyDescent="0.25">
      <c r="B31" s="16" t="s">
        <v>105</v>
      </c>
      <c r="C31" s="54">
        <v>2.9700000000000001E-2</v>
      </c>
    </row>
    <row r="32" spans="1:8" ht="15.75" customHeight="1" x14ac:dyDescent="0.25">
      <c r="B32" s="16" t="s">
        <v>106</v>
      </c>
      <c r="C32" s="54">
        <v>8.2100000000000006E-2</v>
      </c>
    </row>
    <row r="33" spans="2:3" ht="15.75" customHeight="1" x14ac:dyDescent="0.25">
      <c r="B33" s="16" t="s">
        <v>107</v>
      </c>
      <c r="C33" s="54">
        <v>0.16250000000000001</v>
      </c>
    </row>
    <row r="34" spans="2:3" ht="15.75" customHeight="1" x14ac:dyDescent="0.25">
      <c r="B34" s="16" t="s">
        <v>108</v>
      </c>
      <c r="C34" s="54">
        <v>0.27059999999776491</v>
      </c>
    </row>
    <row r="35" spans="2:3" ht="15.75" customHeight="1" x14ac:dyDescent="0.25">
      <c r="B35" s="24" t="s">
        <v>41</v>
      </c>
      <c r="C35" s="50">
        <f>SUM(C26:C34)</f>
        <v>0.9999999999977649</v>
      </c>
    </row>
  </sheetData>
  <sheetProtection algorithmName="SHA-512" hashValue="8sdVA4FbVR1tJ2BxCqI1jE46w7tbSAvhW9U1s8UJhRCtDxPH0tsGAikZQdkgYcj/T4fm2XtIdW8/gH7vB8lW3w==" saltValue="i4tEVCJARBTiJrgZjsOs5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0.65991193056106601</v>
      </c>
      <c r="D2" s="55">
        <v>0.65991193056106601</v>
      </c>
      <c r="E2" s="55">
        <v>0.66667646169662509</v>
      </c>
      <c r="F2" s="55">
        <v>0.37394076585769698</v>
      </c>
      <c r="G2" s="55">
        <v>0.504985570907593</v>
      </c>
    </row>
    <row r="3" spans="1:15" ht="15.75" customHeight="1" x14ac:dyDescent="0.25">
      <c r="B3" s="7" t="s">
        <v>113</v>
      </c>
      <c r="C3" s="55">
        <v>0.10197843611240399</v>
      </c>
      <c r="D3" s="55">
        <v>0.10197843611240399</v>
      </c>
      <c r="E3" s="55">
        <v>0.14349886775016801</v>
      </c>
      <c r="F3" s="55">
        <v>0.16414047777652699</v>
      </c>
      <c r="G3" s="55">
        <v>0.180638313293457</v>
      </c>
    </row>
    <row r="4" spans="1:15" ht="15.75" customHeight="1" x14ac:dyDescent="0.25">
      <c r="B4" s="7" t="s">
        <v>114</v>
      </c>
      <c r="C4" s="56">
        <v>7.2689577937126201E-2</v>
      </c>
      <c r="D4" s="56">
        <v>7.2689577937126201E-2</v>
      </c>
      <c r="E4" s="56">
        <v>4.0677037090063102E-2</v>
      </c>
      <c r="F4" s="56">
        <v>0.18425858020782501</v>
      </c>
      <c r="G4" s="56">
        <v>0.119717061519623</v>
      </c>
    </row>
    <row r="5" spans="1:15" ht="15.75" customHeight="1" x14ac:dyDescent="0.25">
      <c r="B5" s="7" t="s">
        <v>115</v>
      </c>
      <c r="C5" s="56">
        <v>0.16542008519172699</v>
      </c>
      <c r="D5" s="56">
        <v>0.16542008519172699</v>
      </c>
      <c r="E5" s="56">
        <v>0.149147614836693</v>
      </c>
      <c r="F5" s="56">
        <v>0.27766016125678999</v>
      </c>
      <c r="G5" s="56">
        <v>0.194659054279327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0.35233172774314903</v>
      </c>
      <c r="D8" s="55">
        <v>0.35233172774314903</v>
      </c>
      <c r="E8" s="55">
        <v>0.60058647394180298</v>
      </c>
      <c r="F8" s="55">
        <v>0.62867248058319103</v>
      </c>
      <c r="G8" s="55">
        <v>0.58820337057113603</v>
      </c>
    </row>
    <row r="9" spans="1:15" ht="15.75" customHeight="1" x14ac:dyDescent="0.25">
      <c r="B9" s="7" t="s">
        <v>118</v>
      </c>
      <c r="C9" s="55">
        <v>0.18808996677398701</v>
      </c>
      <c r="D9" s="55">
        <v>0.18808996677398701</v>
      </c>
      <c r="E9" s="55">
        <v>0.110233075916767</v>
      </c>
      <c r="F9" s="55">
        <v>0.11023624986410099</v>
      </c>
      <c r="G9" s="55">
        <v>0.17737632989883401</v>
      </c>
    </row>
    <row r="10" spans="1:15" ht="15.75" customHeight="1" x14ac:dyDescent="0.25">
      <c r="B10" s="7" t="s">
        <v>119</v>
      </c>
      <c r="C10" s="56">
        <v>0.242670312523842</v>
      </c>
      <c r="D10" s="56">
        <v>0.242670312523842</v>
      </c>
      <c r="E10" s="56">
        <v>0.106173828244209</v>
      </c>
      <c r="F10" s="56">
        <v>8.5183978080749498E-2</v>
      </c>
      <c r="G10" s="56">
        <v>9.2542201280593914E-2</v>
      </c>
    </row>
    <row r="11" spans="1:15" ht="15.75" customHeight="1" x14ac:dyDescent="0.25">
      <c r="B11" s="7" t="s">
        <v>120</v>
      </c>
      <c r="C11" s="56">
        <v>0.216907978057861</v>
      </c>
      <c r="D11" s="56">
        <v>0.216907978057861</v>
      </c>
      <c r="E11" s="56">
        <v>0.18300659954547899</v>
      </c>
      <c r="F11" s="56">
        <v>0.17590726912021601</v>
      </c>
      <c r="G11" s="56">
        <v>0.14187811315059701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0.53744121300000003</v>
      </c>
      <c r="D14" s="57">
        <v>0.52109150421700001</v>
      </c>
      <c r="E14" s="57">
        <v>0.52109150421700001</v>
      </c>
      <c r="F14" s="57">
        <v>0.50456223493399999</v>
      </c>
      <c r="G14" s="57">
        <v>0.50456223493399999</v>
      </c>
      <c r="H14" s="58">
        <v>0.376</v>
      </c>
      <c r="I14" s="58">
        <v>0.376</v>
      </c>
      <c r="J14" s="58">
        <v>0.376</v>
      </c>
      <c r="K14" s="58">
        <v>0.376</v>
      </c>
      <c r="L14" s="58">
        <v>0.23364044423999999</v>
      </c>
      <c r="M14" s="58">
        <v>0.17828196400999999</v>
      </c>
      <c r="N14" s="58">
        <v>0.22121419347900001</v>
      </c>
      <c r="O14" s="58">
        <v>0.2157798001555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0.2677002294611992</v>
      </c>
      <c r="D15" s="55">
        <f t="shared" si="0"/>
        <v>0.25955641635762</v>
      </c>
      <c r="E15" s="55">
        <f t="shared" si="0"/>
        <v>0.25955641635762</v>
      </c>
      <c r="F15" s="55">
        <f t="shared" si="0"/>
        <v>0.25132316391464993</v>
      </c>
      <c r="G15" s="55">
        <f t="shared" si="0"/>
        <v>0.25132316391464993</v>
      </c>
      <c r="H15" s="55">
        <f t="shared" si="0"/>
        <v>0.1872861325903023</v>
      </c>
      <c r="I15" s="55">
        <f t="shared" si="0"/>
        <v>0.1872861325903023</v>
      </c>
      <c r="J15" s="55">
        <f t="shared" si="0"/>
        <v>0.1872861325903023</v>
      </c>
      <c r="K15" s="55">
        <f t="shared" si="0"/>
        <v>0.1872861325903023</v>
      </c>
      <c r="L15" s="55">
        <f t="shared" si="0"/>
        <v>0.11637663621912173</v>
      </c>
      <c r="M15" s="55">
        <f t="shared" si="0"/>
        <v>8.8802498803288193E-2</v>
      </c>
      <c r="N15" s="55">
        <f t="shared" si="0"/>
        <v>0.11018710311373611</v>
      </c>
      <c r="O15" s="55">
        <f t="shared" si="0"/>
        <v>0.10748022410168059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kch8bdo6wUeypTW6j4DXsRboDGkPKUUClWIzweCAwCZ6fWL++lGbTug1KkzePKPGXSZfhLUBNxTcKv7NEaLPjw==" saltValue="YyC7MQyObUFHQ2AuBjQp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3.7690944969654097E-2</v>
      </c>
      <c r="D2" s="56">
        <v>1.414378E-2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0.17248134315013899</v>
      </c>
      <c r="D3" s="56">
        <v>0.16339989999999999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0.72435212135314897</v>
      </c>
      <c r="D4" s="56">
        <v>0.73373260000000007</v>
      </c>
      <c r="E4" s="56">
        <v>0.68563437461852994</v>
      </c>
      <c r="F4" s="56">
        <v>0.38439062237739602</v>
      </c>
      <c r="G4" s="56">
        <v>0</v>
      </c>
    </row>
    <row r="5" spans="1:7" x14ac:dyDescent="0.25">
      <c r="B5" s="98" t="s">
        <v>132</v>
      </c>
      <c r="C5" s="55">
        <v>6.5475590527057898E-2</v>
      </c>
      <c r="D5" s="55">
        <v>8.8723720000000006E-2</v>
      </c>
      <c r="E5" s="55">
        <v>0.31436562538147</v>
      </c>
      <c r="F5" s="55">
        <v>0.61560937762260404</v>
      </c>
      <c r="G5" s="55">
        <v>1</v>
      </c>
    </row>
  </sheetData>
  <sheetProtection algorithmName="SHA-512" hashValue="0J+OTOmfm4MYtfFLLVuCph+WPZCUjC//9MYgJRFoIJUAFQpDVLsnOOZTa0BWwLJuwn4QhxS3OwRzxBVIAce86g==" saltValue="0pmdb/vMrfCultbOkZK4g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q0+kDxOyxttyX9iEi91e2rDR3WwO3shs2yogWX4zLAybBdDLv5mSXPepNMjFQKQGPkzdOkLHPs3URo+mbqtyaw==" saltValue="fJZ5yK2+beDbAQf6m9JbP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Xlf1EMDpGUwaQNuJivf8Raw/ONFJCAIEq8lZQ1cqypdGyA+dSiXgjs2v2nFolmuPPsz6t6d94RJG2fRLdtgyzQ==" saltValue="8Mx45u6jLpPHjUrJdXvVG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D/oshXtve+xeY4O+1NdVFOh5ZnZKPpESxYUXgs56KqgL2mGDY1cUZZ/2O1AYGcI/pQK9kqlNxHSCKRIE0KwdzA==" saltValue="s15+9PxyZktE3QN+tp7Xc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98Ek/lyyjwqEF1Ebr30IEEkX95DUCUciZr7nlhh7sWaWXMunZ/pf5SYfdtXN2N2tkpwHC/BjffWTQlWKA+Tlsw==" saltValue="nlD4nBxeF6YsKHBXOPL4S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2022-02-01T03:51:37Z</dcterms:modified>
</cp:coreProperties>
</file>