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CE00E44-E51E-478F-88D2-94E8CCDDEC1A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35" i="2" l="1"/>
  <c r="A21" i="2"/>
  <c r="A25" i="2"/>
  <c r="A27" i="2"/>
  <c r="A19" i="2"/>
  <c r="A13" i="2"/>
  <c r="A29" i="2"/>
  <c r="A39" i="2"/>
  <c r="A37" i="2"/>
  <c r="A26" i="2"/>
  <c r="A17" i="2"/>
  <c r="A33" i="2"/>
  <c r="I39" i="2"/>
  <c r="I5" i="2"/>
  <c r="I9" i="2"/>
  <c r="A18" i="2"/>
  <c r="A34" i="2"/>
  <c r="A12" i="2"/>
  <c r="A20" i="2"/>
  <c r="A28" i="2"/>
  <c r="A36" i="2"/>
  <c r="A22" i="2"/>
  <c r="A38" i="2"/>
  <c r="D58" i="20"/>
  <c r="A30" i="2"/>
  <c r="A15" i="2"/>
  <c r="A23" i="2"/>
  <c r="A31" i="2"/>
  <c r="A14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<sst xmlns="http://schemas.openxmlformats.org/spreadsheetml/2006/main" count="2092" uniqueCount="337">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</sst>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12718982</v>
      </c>
    </row>
    <row r="8" spans="1:3" ht="15" customHeight="1" x14ac:dyDescent="0.25">
      <c r="B8" s="7" t="s">
        <v>19</v>
      </c>
      <c r="C8" s="46">
        <v>0.32500000000000001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0.81604232788085895</v>
      </c>
    </row>
    <row r="11" spans="1:3" ht="15" customHeight="1" x14ac:dyDescent="0.25">
      <c r="B11" s="7" t="s">
        <v>22</v>
      </c>
      <c r="C11" s="46">
        <v>0.82799999999999996</v>
      </c>
    </row>
    <row r="12" spans="1:3" ht="15" customHeight="1" x14ac:dyDescent="0.25">
      <c r="B12" s="7" t="s">
        <v>23</v>
      </c>
      <c r="C12" s="46">
        <v>0.68099999999999994</v>
      </c>
    </row>
    <row r="13" spans="1:3" ht="15" customHeight="1" x14ac:dyDescent="0.25">
      <c r="B13" s="7" t="s">
        <v>24</v>
      </c>
      <c r="C13" s="46">
        <v>0.2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0.1125</v>
      </c>
    </row>
    <row r="24" spans="1:3" ht="15" customHeight="1" x14ac:dyDescent="0.25">
      <c r="B24" s="12" t="s">
        <v>33</v>
      </c>
      <c r="C24" s="47">
        <v>0.58400000000000007</v>
      </c>
    </row>
    <row r="25" spans="1:3" ht="15" customHeight="1" x14ac:dyDescent="0.25">
      <c r="B25" s="12" t="s">
        <v>34</v>
      </c>
      <c r="C25" s="47">
        <v>0.28139999999999998</v>
      </c>
    </row>
    <row r="26" spans="1:3" ht="15" customHeight="1" x14ac:dyDescent="0.25">
      <c r="B26" s="12" t="s">
        <v>35</v>
      </c>
      <c r="C26" s="47">
        <v>2.2100000000000002E-2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0.33500000000000002</v>
      </c>
    </row>
    <row r="30" spans="1:3" ht="14.25" customHeight="1" x14ac:dyDescent="0.25">
      <c r="B30" s="22" t="s">
        <v>38</v>
      </c>
      <c r="C30" s="49">
        <v>5.1999999999999998E-2</v>
      </c>
    </row>
    <row r="31" spans="1:3" ht="14.25" customHeight="1" x14ac:dyDescent="0.25">
      <c r="B31" s="22" t="s">
        <v>39</v>
      </c>
      <c r="C31" s="49">
        <v>8.6999999999999994E-2</v>
      </c>
    </row>
    <row r="32" spans="1:3" ht="14.25" customHeight="1" x14ac:dyDescent="0.25">
      <c r="B32" s="22" t="s">
        <v>40</v>
      </c>
      <c r="C32" s="49">
        <v>0.52599999998509883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11.1415100089785</v>
      </c>
    </row>
    <row r="38" spans="1:5" ht="15" customHeight="1" x14ac:dyDescent="0.25">
      <c r="B38" s="28" t="s">
        <v>45</v>
      </c>
      <c r="C38" s="117">
        <v>17.325358912399299</v>
      </c>
      <c r="D38" s="9"/>
      <c r="E38" s="10"/>
    </row>
    <row r="39" spans="1:5" ht="15" customHeight="1" x14ac:dyDescent="0.25">
      <c r="B39" s="28" t="s">
        <v>46</v>
      </c>
      <c r="C39" s="117">
        <v>20.280601178447501</v>
      </c>
      <c r="D39" s="9"/>
      <c r="E39" s="9"/>
    </row>
    <row r="40" spans="1:5" ht="15" customHeight="1" x14ac:dyDescent="0.25">
      <c r="B40" s="28" t="s">
        <v>47</v>
      </c>
      <c r="C40" s="117">
        <v>37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9.0475372810000003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1.16889E-2</v>
      </c>
      <c r="D45" s="9"/>
    </row>
    <row r="46" spans="1:5" ht="15.75" customHeight="1" x14ac:dyDescent="0.25">
      <c r="B46" s="28" t="s">
        <v>52</v>
      </c>
      <c r="C46" s="47">
        <v>6.1099670000000002E-2</v>
      </c>
      <c r="D46" s="9"/>
    </row>
    <row r="47" spans="1:5" ht="15.75" customHeight="1" x14ac:dyDescent="0.25">
      <c r="B47" s="28" t="s">
        <v>53</v>
      </c>
      <c r="C47" s="47">
        <v>8.737579999999999E-2</v>
      </c>
      <c r="D47" s="9"/>
      <c r="E47" s="10"/>
    </row>
    <row r="48" spans="1:5" ht="15" customHeight="1" x14ac:dyDescent="0.25">
      <c r="B48" s="28" t="s">
        <v>54</v>
      </c>
      <c r="C48" s="48">
        <v>0.83983563000000006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2.9</v>
      </c>
      <c r="D51" s="9"/>
    </row>
    <row r="52" spans="1:4" ht="15" customHeight="1" x14ac:dyDescent="0.25">
      <c r="B52" s="28" t="s">
        <v>57</v>
      </c>
      <c r="C52" s="51">
        <v>2.9</v>
      </c>
    </row>
    <row r="53" spans="1:4" ht="15.75" customHeight="1" x14ac:dyDescent="0.25">
      <c r="B53" s="28" t="s">
        <v>58</v>
      </c>
      <c r="C53" s="51">
        <v>2.9</v>
      </c>
    </row>
    <row r="54" spans="1:4" ht="15.75" customHeight="1" x14ac:dyDescent="0.25">
      <c r="B54" s="28" t="s">
        <v>59</v>
      </c>
      <c r="C54" s="51">
        <v>2.9</v>
      </c>
    </row>
    <row r="55" spans="1:4" ht="15.75" customHeight="1" x14ac:dyDescent="0.25">
      <c r="B55" s="28" t="s">
        <v>60</v>
      </c>
      <c r="C55" s="51">
        <v>2.9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0.53153879690099282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r9XIJATmLuFT4XPZJx0QRWWumFbEtJynIs+0svz8isG/CrH978oPD3AhakckCH5Gw3WMfLRNtO4lBOdLC1cwrA==" saltValue="JO3zbbq+M8kjpraUTLL+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0.201359473497701</v>
      </c>
      <c r="C2" s="115">
        <v>0.95</v>
      </c>
      <c r="D2" s="116">
        <v>53.780271394236287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39.784890774088787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347.78517426090019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0.95829964668228185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12.9171902178847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12.9171902178847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12.9171902178847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12.9171902178847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12.9171902178847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12.9171902178847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0.62395601778004439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0.34690110000000002</v>
      </c>
      <c r="C18" s="115">
        <v>0.95</v>
      </c>
      <c r="D18" s="116">
        <v>8.03774489307912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0.34690110000000002</v>
      </c>
      <c r="C19" s="115">
        <v>0.95</v>
      </c>
      <c r="D19" s="116">
        <v>8.03774489307912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0.86719199999999996</v>
      </c>
      <c r="C21" s="115">
        <v>0.95</v>
      </c>
      <c r="D21" s="116">
        <v>12.62389598237889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22.241140820701322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4.2199693960316731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0.64893720415919998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0.36073490977287298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18.478294846889369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1.6949318349361399E-2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0.43200000000000011</v>
      </c>
      <c r="C29" s="115">
        <v>0.95</v>
      </c>
      <c r="D29" s="116">
        <v>103.9500061944096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3.9648996179997198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1.329958673761263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0.35698020940000003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0.98222994921144702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0.89826969445948901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5.0532276389922108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0.94193021882439099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BZ13D0ki15YG6VWRO2ZfROfpKDxhL+dROExZfSQPjQ/OhvQHXEKGpB8DVSw2utY2N99M/865TdydFS/oyj8a9Q==" saltValue="i/ncqhB4PKBMUAXMOeJK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14F0KPWgYUdwaqhDz7JaG9fG/26uV5FnjJeDZsaAwzcz38ReBRcZBYOLsbfjYxRc7crI03D/zopBRHz2nu3ZmA==" saltValue="TUysJ01yBBs8Um7IsHO+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ar7Svfpq6Qugq23Q/eX4w635Rgwf/tYHpk/efAX4cqlTL0pj/HZBvA56N2jl5TaIvMy0kEjGLhRzZVvTiiIKNA==" saltValue="n4FTHc0GD4tjvOrd0U5S2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5">
      <c r="A3" s="4" t="s">
        <v>209</v>
      </c>
      <c r="B3" s="18">
        <f>frac_mam_1month * 2.6</f>
        <v>0.17488930076360706</v>
      </c>
      <c r="C3" s="18">
        <f>frac_mam_1_5months * 2.6</f>
        <v>0.17488930076360706</v>
      </c>
      <c r="D3" s="18">
        <f>frac_mam_6_11months * 2.6</f>
        <v>0.13471304178237906</v>
      </c>
      <c r="E3" s="18">
        <f>frac_mam_12_23months * 2.6</f>
        <v>0.14317111745476724</v>
      </c>
      <c r="F3" s="18">
        <f>frac_mam_24_59months * 2.6</f>
        <v>0.10243702679872506</v>
      </c>
    </row>
    <row r="4" spans="1:6" ht="15.75" customHeight="1" x14ac:dyDescent="0.25">
      <c r="A4" s="4" t="s">
        <v>208</v>
      </c>
      <c r="B4" s="18">
        <f>frac_sam_1month * 2.6</f>
        <v>0.23607291579246517</v>
      </c>
      <c r="C4" s="18">
        <f>frac_sam_1_5months * 2.6</f>
        <v>0.23607291579246517</v>
      </c>
      <c r="D4" s="18">
        <f>frac_sam_6_11months * 2.6</f>
        <v>0.18909107744693765</v>
      </c>
      <c r="E4" s="18">
        <f>frac_sam_12_23months * 2.6</f>
        <v>0.1169336281716824</v>
      </c>
      <c r="F4" s="18">
        <f>frac_sam_24_59months * 2.6</f>
        <v>9.5383666455745725E-2</v>
      </c>
    </row>
  </sheetData>
  <sheetProtection algorithmName="SHA-512" hashValue="X9I5JxbrfG1lx/ZB54X6K6UMEb1wCYVw7aLwb6GL8qDXnBvUlaHcNlGgJDyhPQLS48oRyqOC9FLbVJon6SuqDg==" saltValue="lPFku6WBmraIesePNcnx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0.32500000000000001</v>
      </c>
      <c r="E2" s="65">
        <f>food_insecure</f>
        <v>0.32500000000000001</v>
      </c>
      <c r="F2" s="65">
        <f>food_insecure</f>
        <v>0.32500000000000001</v>
      </c>
      <c r="G2" s="65">
        <f>food_insecure</f>
        <v>0.32500000000000001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0.32500000000000001</v>
      </c>
      <c r="F5" s="65">
        <f>food_insecure</f>
        <v>0.32500000000000001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0.32500000000000001</v>
      </c>
      <c r="F8" s="65">
        <f>food_insecure</f>
        <v>0.32500000000000001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0.32500000000000001</v>
      </c>
      <c r="F9" s="65">
        <f>food_insecure</f>
        <v>0.32500000000000001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0.68099999999999994</v>
      </c>
      <c r="E10" s="65">
        <f>IF(ISBLANK(comm_deliv), frac_children_health_facility,1)</f>
        <v>0.68099999999999994</v>
      </c>
      <c r="F10" s="65">
        <f>IF(ISBLANK(comm_deliv), frac_children_health_facility,1)</f>
        <v>0.68099999999999994</v>
      </c>
      <c r="G10" s="65">
        <f>IF(ISBLANK(comm_deliv), frac_children_health_facility,1)</f>
        <v>0.68099999999999994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0.32500000000000001</v>
      </c>
      <c r="I15" s="65">
        <f>food_insecure</f>
        <v>0.32500000000000001</v>
      </c>
      <c r="J15" s="65">
        <f>food_insecure</f>
        <v>0.32500000000000001</v>
      </c>
      <c r="K15" s="65">
        <f>food_insecure</f>
        <v>0.32500000000000001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0.82799999999999996</v>
      </c>
      <c r="I18" s="65">
        <f>frac_PW_health_facility</f>
        <v>0.82799999999999996</v>
      </c>
      <c r="J18" s="65">
        <f>frac_PW_health_facility</f>
        <v>0.82799999999999996</v>
      </c>
      <c r="K18" s="65">
        <f>frac_PW_health_facility</f>
        <v>0.82799999999999996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</v>
      </c>
      <c r="M24" s="65">
        <f>famplan_unmet_need</f>
        <v>0.2</v>
      </c>
      <c r="N24" s="65">
        <f>famplan_unmet_need</f>
        <v>0.2</v>
      </c>
      <c r="O24" s="65">
        <f>famplan_unmet_need</f>
        <v>0.2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0.10269437046051048</v>
      </c>
      <c r="M25" s="65">
        <f>(1-food_insecure)*(0.49)+food_insecure*(0.7)</f>
        <v>0.55824999999999991</v>
      </c>
      <c r="N25" s="65">
        <f>(1-food_insecure)*(0.49)+food_insecure*(0.7)</f>
        <v>0.55824999999999991</v>
      </c>
      <c r="O25" s="65">
        <f>(1-food_insecure)*(0.49)+food_insecure*(0.7)</f>
        <v>0.55824999999999991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4.4011873054504498E-2</v>
      </c>
      <c r="M26" s="65">
        <f>(1-food_insecure)*(0.21)+food_insecure*(0.3)</f>
        <v>0.23925000000000002</v>
      </c>
      <c r="N26" s="65">
        <f>(1-food_insecure)*(0.21)+food_insecure*(0.3)</f>
        <v>0.23925000000000002</v>
      </c>
      <c r="O26" s="65">
        <f>(1-food_insecure)*(0.21)+food_insecure*(0.3)</f>
        <v>0.23925000000000002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3.7251428604126065E-2</v>
      </c>
      <c r="M27" s="65">
        <f>(1-food_insecure)*(0.3)</f>
        <v>0.20250000000000001</v>
      </c>
      <c r="N27" s="65">
        <f>(1-food_insecure)*(0.3)</f>
        <v>0.20250000000000001</v>
      </c>
      <c r="O27" s="65">
        <f>(1-food_insecure)*(0.3)</f>
        <v>0.20250000000000001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0.81604232788085906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HG6az/aPrOOkLWwFA4BbFP9LJxwIto2bOzCUk/96n1QpIzrnFbwDXzT14ztpkS8Efya8BP1KWdPmKfQtWiDSSA==" saltValue="8VQWFUSRO+4468Ary8cX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IgHxmSg2sFmTOCP6Btamw34ChZiDwPkb+IJ6uUhklZlF6iBOTW1o7bo8986h0wXyQTANiK6Wvi2kIt00gLrh+w==" saltValue="Q7dQwp8teTu0hSCq6Esj/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DD4XV+PiK/VhYsQmE99Xy/+7RkxCC/pBYfGxh8lS+byx+EDUoA4iePi3XTDXWdmRzD6JOjmZizgvs1NeOdDD7w==" saltValue="+wPAK+JDac9M6zYcJHj9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UdlLaKhoMBSGGwmBHtXps900gXk0B8SAIaMKW+sQopapJdux/AkJ6NuTLvWaQgI4KGhZzPsdu0devHpmWAse2g==" saltValue="kFn7mL1JNxhhOjr8pRm9R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I4LC0aADMiezEtRNHF/1yWMbQDGtlD6/Ab3CLgg/Cqaz8d85uzHxpta97+Hbs5rEI77jjt9n6MJKt4kHlWkC3w==" saltValue="G8lHPJKbYeCvi8Eh57eK7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189f19lvJ4/HvxFceGlJtAYx/FvBielj+Lz4NDozqRoXqbXQsEmA6n5uvi1etIX/jILAVPYupuYlN+m0vXa/Pg==" saltValue="ARoOPZJgPyvdOFimcdV+1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2408502.2752</v>
      </c>
      <c r="C2" s="53">
        <v>4379000</v>
      </c>
      <c r="D2" s="53">
        <v>7881000</v>
      </c>
      <c r="E2" s="53">
        <v>7892000</v>
      </c>
      <c r="F2" s="53">
        <v>5909000</v>
      </c>
      <c r="G2" s="14">
        <f t="shared" ref="G2:G11" si="0">C2+D2+E2+F2</f>
        <v>26061000</v>
      </c>
      <c r="H2" s="14">
        <f t="shared" ref="H2:H11" si="1">(B2 + stillbirth*B2/(1000-stillbirth))/(1-abortion)</f>
        <v>2547685.790767632</v>
      </c>
      <c r="I2" s="14">
        <f t="shared" ref="I2:I11" si="2">G2-H2</f>
        <v>23513314.209232368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2398744.3391999998</v>
      </c>
      <c r="C3" s="53">
        <v>4424000</v>
      </c>
      <c r="D3" s="53">
        <v>7905000</v>
      </c>
      <c r="E3" s="53">
        <v>7976000</v>
      </c>
      <c r="F3" s="53">
        <v>6111000</v>
      </c>
      <c r="G3" s="14">
        <f t="shared" si="0"/>
        <v>26416000</v>
      </c>
      <c r="H3" s="14">
        <f t="shared" si="1"/>
        <v>2537363.959166972</v>
      </c>
      <c r="I3" s="14">
        <f t="shared" si="2"/>
        <v>23878636.040833026</v>
      </c>
    </row>
    <row r="4" spans="1:9" ht="15.75" customHeight="1" x14ac:dyDescent="0.25">
      <c r="A4" s="7">
        <f t="shared" si="3"/>
        <v>2023</v>
      </c>
      <c r="B4" s="52">
        <v>2386877.3855999992</v>
      </c>
      <c r="C4" s="53">
        <v>4470000</v>
      </c>
      <c r="D4" s="53">
        <v>7951000</v>
      </c>
      <c r="E4" s="53">
        <v>8012000</v>
      </c>
      <c r="F4" s="53">
        <v>6313000</v>
      </c>
      <c r="G4" s="14">
        <f t="shared" si="0"/>
        <v>26746000</v>
      </c>
      <c r="H4" s="14">
        <f t="shared" si="1"/>
        <v>2524811.2331937701</v>
      </c>
      <c r="I4" s="14">
        <f t="shared" si="2"/>
        <v>24221188.76680623</v>
      </c>
    </row>
    <row r="5" spans="1:9" ht="15.75" customHeight="1" x14ac:dyDescent="0.25">
      <c r="A5" s="7">
        <f t="shared" si="3"/>
        <v>2024</v>
      </c>
      <c r="B5" s="52">
        <v>2373041.52</v>
      </c>
      <c r="C5" s="53">
        <v>4562000</v>
      </c>
      <c r="D5" s="53">
        <v>8017000</v>
      </c>
      <c r="E5" s="53">
        <v>8013000</v>
      </c>
      <c r="F5" s="53">
        <v>6525000</v>
      </c>
      <c r="G5" s="14">
        <f t="shared" si="0"/>
        <v>27117000</v>
      </c>
      <c r="H5" s="14">
        <f t="shared" si="1"/>
        <v>2510175.814927801</v>
      </c>
      <c r="I5" s="14">
        <f t="shared" si="2"/>
        <v>24606824.185072199</v>
      </c>
    </row>
    <row r="6" spans="1:9" ht="15.75" customHeight="1" x14ac:dyDescent="0.25">
      <c r="A6" s="7">
        <f t="shared" si="3"/>
        <v>2025</v>
      </c>
      <c r="B6" s="52">
        <v>2357388.7080000001</v>
      </c>
      <c r="C6" s="53">
        <v>4722000</v>
      </c>
      <c r="D6" s="53">
        <v>8105000</v>
      </c>
      <c r="E6" s="53">
        <v>7988000</v>
      </c>
      <c r="F6" s="53">
        <v>6749000</v>
      </c>
      <c r="G6" s="14">
        <f t="shared" si="0"/>
        <v>27564000</v>
      </c>
      <c r="H6" s="14">
        <f t="shared" si="1"/>
        <v>2493618.4518193752</v>
      </c>
      <c r="I6" s="14">
        <f t="shared" si="2"/>
        <v>25070381.548180625</v>
      </c>
    </row>
    <row r="7" spans="1:9" ht="15.75" customHeight="1" x14ac:dyDescent="0.25">
      <c r="A7" s="7">
        <f t="shared" si="3"/>
        <v>2026</v>
      </c>
      <c r="B7" s="52">
        <v>2371204.7999999998</v>
      </c>
      <c r="C7" s="53">
        <v>4932000</v>
      </c>
      <c r="D7" s="53">
        <v>8204000</v>
      </c>
      <c r="E7" s="53">
        <v>7941000</v>
      </c>
      <c r="F7" s="53">
        <v>6959000</v>
      </c>
      <c r="G7" s="14">
        <f t="shared" si="0"/>
        <v>28036000</v>
      </c>
      <c r="H7" s="14">
        <f t="shared" si="1"/>
        <v>2508232.9538004519</v>
      </c>
      <c r="I7" s="14">
        <f t="shared" si="2"/>
        <v>25527767.046199549</v>
      </c>
    </row>
    <row r="8" spans="1:9" ht="15.75" customHeight="1" x14ac:dyDescent="0.25">
      <c r="A8" s="7">
        <f t="shared" si="3"/>
        <v>2027</v>
      </c>
      <c r="B8" s="52">
        <v>2384230.932</v>
      </c>
      <c r="C8" s="53">
        <v>5210000</v>
      </c>
      <c r="D8" s="53">
        <v>8317000</v>
      </c>
      <c r="E8" s="53">
        <v>7869000</v>
      </c>
      <c r="F8" s="53">
        <v>7178000</v>
      </c>
      <c r="G8" s="14">
        <f t="shared" si="0"/>
        <v>28574000</v>
      </c>
      <c r="H8" s="14">
        <f t="shared" si="1"/>
        <v>2522011.8452496235</v>
      </c>
      <c r="I8" s="14">
        <f t="shared" si="2"/>
        <v>26051988.154750377</v>
      </c>
    </row>
    <row r="9" spans="1:9" ht="15.75" customHeight="1" x14ac:dyDescent="0.25">
      <c r="A9" s="7">
        <f t="shared" si="3"/>
        <v>2028</v>
      </c>
      <c r="B9" s="52">
        <v>2396574.5359999998</v>
      </c>
      <c r="C9" s="53">
        <v>5511000</v>
      </c>
      <c r="D9" s="53">
        <v>8458000</v>
      </c>
      <c r="E9" s="53">
        <v>7786000</v>
      </c>
      <c r="F9" s="53">
        <v>7394000</v>
      </c>
      <c r="G9" s="14">
        <f t="shared" si="0"/>
        <v>29149000</v>
      </c>
      <c r="H9" s="14">
        <f t="shared" si="1"/>
        <v>2535068.7664912906</v>
      </c>
      <c r="I9" s="14">
        <f t="shared" si="2"/>
        <v>26613931.23350871</v>
      </c>
    </row>
    <row r="10" spans="1:9" ht="15.75" customHeight="1" x14ac:dyDescent="0.25">
      <c r="A10" s="7">
        <f t="shared" si="3"/>
        <v>2029</v>
      </c>
      <c r="B10" s="52">
        <v>2408400.472000001</v>
      </c>
      <c r="C10" s="53">
        <v>5767000</v>
      </c>
      <c r="D10" s="53">
        <v>8642000</v>
      </c>
      <c r="E10" s="53">
        <v>7714000</v>
      </c>
      <c r="F10" s="53">
        <v>7585000</v>
      </c>
      <c r="G10" s="14">
        <f t="shared" si="0"/>
        <v>29708000</v>
      </c>
      <c r="H10" s="14">
        <f t="shared" si="1"/>
        <v>2547578.1045226315</v>
      </c>
      <c r="I10" s="14">
        <f t="shared" si="2"/>
        <v>27160421.895477369</v>
      </c>
    </row>
    <row r="11" spans="1:9" ht="15.75" customHeight="1" x14ac:dyDescent="0.25">
      <c r="A11" s="7">
        <f t="shared" si="3"/>
        <v>2030</v>
      </c>
      <c r="B11" s="52">
        <v>2419827.1680000001</v>
      </c>
      <c r="C11" s="53">
        <v>5933000</v>
      </c>
      <c r="D11" s="53">
        <v>8878000</v>
      </c>
      <c r="E11" s="53">
        <v>7668000</v>
      </c>
      <c r="F11" s="53">
        <v>7737000</v>
      </c>
      <c r="G11" s="14">
        <f t="shared" si="0"/>
        <v>30216000</v>
      </c>
      <c r="H11" s="14">
        <f t="shared" si="1"/>
        <v>2559665.1311093932</v>
      </c>
      <c r="I11" s="14">
        <f t="shared" si="2"/>
        <v>27656334.868890606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/hghNnXTs6t/SlaOcDcSTXCiz8RnvagLGkpquOW61YQffKX2QV94OZOQ8qTzlB2MOzUMPFG65O4t/vhio5bNg==" saltValue="AzU5Ysf0c/v7w3u2FPcNe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UWYbajvsmEm60OYib/dQudTKPUuZ5XK74wdVsFlfJYyTNnM8e1NoiPIOX5rw4C7XelPxDJhE+/D+/c69c+RJfA==" saltValue="aaTj+xNfVPqUMljApxHk5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bxJWFrdqjp4JrtKJsFpp2nF67J0gqB32UNanFecp/YcNVhs+NDxq+RG+gTvHoQev48yPDtu3x6pc+DCd6OsI2g==" saltValue="S3jAHTr51ulLkj3nLJCb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OFBPpku4G5NglUMwvXh/p1UokvjIEW+6pLHmcu6ABQEpIRXCghN+fH7I4CQoXv8eQDEuIwpE0sa3uh6nKcFLGw==" saltValue="ywRGrF3NdD0eJPHDNDR5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2cBDQxr6wSOtUY4JA3P2HobbiBh+0VT+f4SIZxk2OSf3liK2QhXHAfry3R8hg/fHpvt/wx5VYq4lMbn4ADa91w==" saltValue="1DYoEqXqAcGhpA356xnh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D4e+1RBFgBjqgQ1FV+lHPwJu7ALCkJFcltwFpRYZmoM27NwlnjYOSntnpFriDekzo9kYeQS6YG6r6ViR4BE5TA==" saltValue="xneiC7QjrciYXKNunfQk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NKpuPGfVd49EwZ7MGNPIk1f9Cc9xgh1Crl4LPHJ9fGBmLMO2Rq6NypT/R3G1DL0Pk8RtNyrQEeCr/KD3ffmk8A==" saltValue="xOElHJEKnr2oG8h+4TOy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WjPzyqdAyjj0UooSnkZB5jnJIbt6KU6/5ZmmdsQVUO+5TFvz7Kdq4B4KGUqgbQ+yUxDh/eyiig9zu9dOquI1aA==" saltValue="K9oPHf4WNIU25R3y6KJi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6SYmUQitUdpWTyppdZm/JqEiEHzjjRKR6pqsyswNvri4RO7m65s1MvbUxV8gcc0tFTLq/+OMrQ6GZgBtfyZDg==" saltValue="pbtwKFUz2tsQu2m8++wE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4L8jk36dK2SD3m378HOmhClofFqb0pBcRgc73DEp+owIuMhHyio9ye9xLzmVnxTOdymnlj8iSs52stebukNuOg==" saltValue="/5hqt+WRB1TTbxptCAZ1o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7.4336559318333065E-2</v>
      </c>
    </row>
    <row r="5" spans="1:8" ht="15.75" customHeight="1" x14ac:dyDescent="0.25">
      <c r="B5" s="16" t="s">
        <v>80</v>
      </c>
      <c r="C5" s="54">
        <v>4.2641103559561799E-2</v>
      </c>
    </row>
    <row r="6" spans="1:8" ht="15.75" customHeight="1" x14ac:dyDescent="0.25">
      <c r="B6" s="16" t="s">
        <v>81</v>
      </c>
      <c r="C6" s="54">
        <v>0.1804728791553005</v>
      </c>
    </row>
    <row r="7" spans="1:8" ht="15.75" customHeight="1" x14ac:dyDescent="0.25">
      <c r="B7" s="16" t="s">
        <v>82</v>
      </c>
      <c r="C7" s="54">
        <v>0.3762460752399866</v>
      </c>
    </row>
    <row r="8" spans="1:8" ht="15.75" customHeight="1" x14ac:dyDescent="0.25">
      <c r="B8" s="16" t="s">
        <v>83</v>
      </c>
      <c r="C8" s="54">
        <v>1.558712877092844E-2</v>
      </c>
    </row>
    <row r="9" spans="1:8" ht="15.75" customHeight="1" x14ac:dyDescent="0.25">
      <c r="B9" s="16" t="s">
        <v>84</v>
      </c>
      <c r="C9" s="54">
        <v>0.21371329561643729</v>
      </c>
    </row>
    <row r="10" spans="1:8" ht="15.75" customHeight="1" x14ac:dyDescent="0.25">
      <c r="B10" s="16" t="s">
        <v>85</v>
      </c>
      <c r="C10" s="54">
        <v>9.70029583394523E-2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0.11339279115037031</v>
      </c>
      <c r="D14" s="54">
        <v>0.11339279115037031</v>
      </c>
      <c r="E14" s="54">
        <v>0.11339279115037031</v>
      </c>
      <c r="F14" s="54">
        <v>0.11339279115037031</v>
      </c>
    </row>
    <row r="15" spans="1:8" ht="15.75" customHeight="1" x14ac:dyDescent="0.25">
      <c r="B15" s="16" t="s">
        <v>88</v>
      </c>
      <c r="C15" s="54">
        <v>0.2000221694142521</v>
      </c>
      <c r="D15" s="54">
        <v>0.2000221694142521</v>
      </c>
      <c r="E15" s="54">
        <v>0.2000221694142521</v>
      </c>
      <c r="F15" s="54">
        <v>0.2000221694142521</v>
      </c>
    </row>
    <row r="16" spans="1:8" ht="15.75" customHeight="1" x14ac:dyDescent="0.25">
      <c r="B16" s="16" t="s">
        <v>89</v>
      </c>
      <c r="C16" s="54">
        <v>2.524213398289667E-2</v>
      </c>
      <c r="D16" s="54">
        <v>2.524213398289667E-2</v>
      </c>
      <c r="E16" s="54">
        <v>2.524213398289667E-2</v>
      </c>
      <c r="F16" s="54">
        <v>2.524213398289667E-2</v>
      </c>
    </row>
    <row r="17" spans="1:8" ht="15.75" customHeight="1" x14ac:dyDescent="0.25">
      <c r="B17" s="16" t="s">
        <v>90</v>
      </c>
      <c r="C17" s="54">
        <v>2.4160955057496432E-3</v>
      </c>
      <c r="D17" s="54">
        <v>2.4160955057496432E-3</v>
      </c>
      <c r="E17" s="54">
        <v>2.4160955057496432E-3</v>
      </c>
      <c r="F17" s="54">
        <v>2.4160955057496432E-3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1.818335364334496E-2</v>
      </c>
      <c r="D19" s="54">
        <v>1.818335364334496E-2</v>
      </c>
      <c r="E19" s="54">
        <v>1.818335364334496E-2</v>
      </c>
      <c r="F19" s="54">
        <v>1.818335364334496E-2</v>
      </c>
    </row>
    <row r="20" spans="1:8" ht="15.75" customHeight="1" x14ac:dyDescent="0.25">
      <c r="B20" s="16" t="s">
        <v>93</v>
      </c>
      <c r="C20" s="54">
        <v>2.161986333663591E-3</v>
      </c>
      <c r="D20" s="54">
        <v>2.161986333663591E-3</v>
      </c>
      <c r="E20" s="54">
        <v>2.161986333663591E-3</v>
      </c>
      <c r="F20" s="54">
        <v>2.161986333663591E-3</v>
      </c>
    </row>
    <row r="21" spans="1:8" ht="15.75" customHeight="1" x14ac:dyDescent="0.25">
      <c r="B21" s="16" t="s">
        <v>94</v>
      </c>
      <c r="C21" s="54">
        <v>0.1065431856239353</v>
      </c>
      <c r="D21" s="54">
        <v>0.1065431856239353</v>
      </c>
      <c r="E21" s="54">
        <v>0.1065431856239353</v>
      </c>
      <c r="F21" s="54">
        <v>0.1065431856239353</v>
      </c>
    </row>
    <row r="22" spans="1:8" ht="15.75" customHeight="1" x14ac:dyDescent="0.25">
      <c r="B22" s="16" t="s">
        <v>95</v>
      </c>
      <c r="C22" s="54">
        <v>0.53203828434578737</v>
      </c>
      <c r="D22" s="54">
        <v>0.53203828434578737</v>
      </c>
      <c r="E22" s="54">
        <v>0.53203828434578737</v>
      </c>
      <c r="F22" s="54">
        <v>0.53203828434578737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2.7E-2</v>
      </c>
    </row>
    <row r="27" spans="1:8" ht="15.75" customHeight="1" x14ac:dyDescent="0.25">
      <c r="B27" s="16" t="s">
        <v>102</v>
      </c>
      <c r="C27" s="54">
        <v>1.6299999999999999E-2</v>
      </c>
    </row>
    <row r="28" spans="1:8" ht="15.75" customHeight="1" x14ac:dyDescent="0.25">
      <c r="B28" s="16" t="s">
        <v>103</v>
      </c>
      <c r="C28" s="54">
        <v>0.42580000000000001</v>
      </c>
    </row>
    <row r="29" spans="1:8" ht="15.75" customHeight="1" x14ac:dyDescent="0.25">
      <c r="B29" s="16" t="s">
        <v>104</v>
      </c>
      <c r="C29" s="54">
        <v>0.1953</v>
      </c>
    </row>
    <row r="30" spans="1:8" ht="15.75" customHeight="1" x14ac:dyDescent="0.25">
      <c r="B30" s="16" t="s">
        <v>2</v>
      </c>
      <c r="C30" s="54">
        <v>4.87E-2</v>
      </c>
    </row>
    <row r="31" spans="1:8" ht="15.75" customHeight="1" x14ac:dyDescent="0.25">
      <c r="B31" s="16" t="s">
        <v>105</v>
      </c>
      <c r="C31" s="54">
        <v>2.35E-2</v>
      </c>
    </row>
    <row r="32" spans="1:8" ht="15.75" customHeight="1" x14ac:dyDescent="0.25">
      <c r="B32" s="16" t="s">
        <v>106</v>
      </c>
      <c r="C32" s="54">
        <v>7.8000000000000014E-3</v>
      </c>
    </row>
    <row r="33" spans="2:3" ht="15.75" customHeight="1" x14ac:dyDescent="0.25">
      <c r="B33" s="16" t="s">
        <v>107</v>
      </c>
      <c r="C33" s="54">
        <v>0.13109999999999999</v>
      </c>
    </row>
    <row r="34" spans="2:3" ht="15.75" customHeight="1" x14ac:dyDescent="0.25">
      <c r="B34" s="16" t="s">
        <v>108</v>
      </c>
      <c r="C34" s="54">
        <v>0.1245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RUWxjnOgPo9g5CtFVzqcDZr8OXuQqf1mbcurpjqUwYdU+FcRfJaz6xrn2ApyQ+cbI2kTWrzX7TdVLPjY5oi+BQ==" saltValue="mI4GgFLLeaSTsnsPxq0FK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0.60021734237670898</v>
      </c>
      <c r="D2" s="55">
        <v>0.60021734237670898</v>
      </c>
      <c r="E2" s="55">
        <v>0.66680413484573409</v>
      </c>
      <c r="F2" s="55">
        <v>0.57099992036819502</v>
      </c>
      <c r="G2" s="55">
        <v>0.55707991123199496</v>
      </c>
    </row>
    <row r="3" spans="1:15" ht="15.75" customHeight="1" x14ac:dyDescent="0.25">
      <c r="B3" s="7" t="s">
        <v>113</v>
      </c>
      <c r="C3" s="55">
        <v>0.18659509718418099</v>
      </c>
      <c r="D3" s="55">
        <v>0.18659509718418099</v>
      </c>
      <c r="E3" s="55">
        <v>0.15460188686847701</v>
      </c>
      <c r="F3" s="55">
        <v>0.186967939138413</v>
      </c>
      <c r="G3" s="55">
        <v>0.21713203191757199</v>
      </c>
    </row>
    <row r="4" spans="1:15" ht="15.75" customHeight="1" x14ac:dyDescent="0.25">
      <c r="B4" s="7" t="s">
        <v>114</v>
      </c>
      <c r="C4" s="56">
        <v>0.104703389108181</v>
      </c>
      <c r="D4" s="56">
        <v>0.104703389108181</v>
      </c>
      <c r="E4" s="56">
        <v>8.4055960178375203E-2</v>
      </c>
      <c r="F4" s="56">
        <v>0.115142248570919</v>
      </c>
      <c r="G4" s="56">
        <v>0.121500127017498</v>
      </c>
    </row>
    <row r="5" spans="1:15" ht="15.75" customHeight="1" x14ac:dyDescent="0.25">
      <c r="B5" s="7" t="s">
        <v>115</v>
      </c>
      <c r="C5" s="56">
        <v>0.108484171330929</v>
      </c>
      <c r="D5" s="56">
        <v>0.108484171330929</v>
      </c>
      <c r="E5" s="56">
        <v>9.45379883050919E-2</v>
      </c>
      <c r="F5" s="56">
        <v>0.12688988447189301</v>
      </c>
      <c r="G5" s="56">
        <v>0.104287907481194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0.74219900369644198</v>
      </c>
      <c r="D8" s="55">
        <v>0.74219900369644198</v>
      </c>
      <c r="E8" s="55">
        <v>0.74132609367370605</v>
      </c>
      <c r="F8" s="55">
        <v>0.81238245964050293</v>
      </c>
      <c r="G8" s="55">
        <v>0.835668385028839</v>
      </c>
    </row>
    <row r="9" spans="1:15" ht="15.75" customHeight="1" x14ac:dyDescent="0.25">
      <c r="B9" s="7" t="s">
        <v>118</v>
      </c>
      <c r="C9" s="55">
        <v>9.9738605320453602E-2</v>
      </c>
      <c r="D9" s="55">
        <v>9.9738605320453602E-2</v>
      </c>
      <c r="E9" s="55">
        <v>0.134133845567703</v>
      </c>
      <c r="F9" s="55">
        <v>8.7577223777770996E-2</v>
      </c>
      <c r="G9" s="55">
        <v>8.8246762752533001E-2</v>
      </c>
    </row>
    <row r="10" spans="1:15" ht="15.75" customHeight="1" x14ac:dyDescent="0.25">
      <c r="B10" s="7" t="s">
        <v>119</v>
      </c>
      <c r="C10" s="56">
        <v>6.7265115678310408E-2</v>
      </c>
      <c r="D10" s="56">
        <v>6.7265115678310408E-2</v>
      </c>
      <c r="E10" s="56">
        <v>5.18127083778381E-2</v>
      </c>
      <c r="F10" s="56">
        <v>5.5065814405679703E-2</v>
      </c>
      <c r="G10" s="56">
        <v>3.9398856461048098E-2</v>
      </c>
    </row>
    <row r="11" spans="1:15" ht="15.75" customHeight="1" x14ac:dyDescent="0.25">
      <c r="B11" s="7" t="s">
        <v>120</v>
      </c>
      <c r="C11" s="56">
        <v>9.0797275304794298E-2</v>
      </c>
      <c r="D11" s="56">
        <v>9.0797275304794298E-2</v>
      </c>
      <c r="E11" s="56">
        <v>7.2727337479591397E-2</v>
      </c>
      <c r="F11" s="56">
        <v>4.4974472373723998E-2</v>
      </c>
      <c r="G11" s="56">
        <v>3.6686025559902198E-2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0.53595509000000008</v>
      </c>
      <c r="D14" s="57">
        <v>0.52223759440999995</v>
      </c>
      <c r="E14" s="57">
        <v>0.52223759440999995</v>
      </c>
      <c r="F14" s="57">
        <v>0.30702391420699998</v>
      </c>
      <c r="G14" s="57">
        <v>0.30702391420699998</v>
      </c>
      <c r="H14" s="58">
        <v>0.16700000000000001</v>
      </c>
      <c r="I14" s="58">
        <v>0.20273015873015879</v>
      </c>
      <c r="J14" s="58">
        <v>0.2010952380952381</v>
      </c>
      <c r="K14" s="58">
        <v>0.2174444444444445</v>
      </c>
      <c r="L14" s="58">
        <v>0.32756740624699998</v>
      </c>
      <c r="M14" s="58">
        <v>0.20663573801849999</v>
      </c>
      <c r="N14" s="58">
        <v>0.241700080037</v>
      </c>
      <c r="O14" s="58">
        <v>0.2114465860195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0.28488092373156337</v>
      </c>
      <c r="D15" s="55">
        <f t="shared" si="0"/>
        <v>0.27758954262916002</v>
      </c>
      <c r="E15" s="55">
        <f t="shared" si="0"/>
        <v>0.27758954262916002</v>
      </c>
      <c r="F15" s="55">
        <f t="shared" si="0"/>
        <v>0.16319512197742242</v>
      </c>
      <c r="G15" s="55">
        <f t="shared" si="0"/>
        <v>0.16319512197742242</v>
      </c>
      <c r="H15" s="55">
        <f t="shared" si="0"/>
        <v>8.8766979082465808E-2</v>
      </c>
      <c r="I15" s="55">
        <f t="shared" si="0"/>
        <v>0.10775894466697591</v>
      </c>
      <c r="J15" s="55">
        <f t="shared" si="0"/>
        <v>0.10688992091966155</v>
      </c>
      <c r="K15" s="55">
        <f t="shared" si="0"/>
        <v>0.1155801583928048</v>
      </c>
      <c r="L15" s="55">
        <f t="shared" si="0"/>
        <v>0.17411478502050912</v>
      </c>
      <c r="M15" s="55">
        <f t="shared" si="0"/>
        <v>0.10983491158310223</v>
      </c>
      <c r="N15" s="55">
        <f t="shared" si="0"/>
        <v>0.12847296975374065</v>
      </c>
      <c r="O15" s="55">
        <f t="shared" si="0"/>
        <v>0.11239206394162732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bwAW8ASMCiXlXKoT7TVuIJSgXdI41hja1PPQcDQg6rXEpAKh7F4kmWasNj3/+eM79qJsR8G480+QYaLwvQVChA==" saltValue="a6/Q8IUXfuzkPI9mZtgy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0.70579636096954301</v>
      </c>
      <c r="D2" s="56">
        <v>0.35294160000000002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0.15333433449268299</v>
      </c>
      <c r="D3" s="56">
        <v>0.30136089999999999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0.107103563845158</v>
      </c>
      <c r="D4" s="56">
        <v>0.27389649999999999</v>
      </c>
      <c r="E4" s="56">
        <v>0.88846325874328602</v>
      </c>
      <c r="F4" s="56">
        <v>0.50463616847991899</v>
      </c>
      <c r="G4" s="56">
        <v>0</v>
      </c>
    </row>
    <row r="5" spans="1:7" x14ac:dyDescent="0.25">
      <c r="B5" s="98" t="s">
        <v>132</v>
      </c>
      <c r="C5" s="55">
        <v>3.3765740692615898E-2</v>
      </c>
      <c r="D5" s="55">
        <v>7.1801000000000004E-2</v>
      </c>
      <c r="E5" s="55">
        <v>0.11153674125671401</v>
      </c>
      <c r="F5" s="55">
        <v>0.49536383152008101</v>
      </c>
      <c r="G5" s="55">
        <v>1</v>
      </c>
    </row>
  </sheetData>
  <sheetProtection algorithmName="SHA-512" hashValue="RZxFgsl6WLGnSNVhFNocloTJfaDlOE/4SYpyVaTtjgxnnNzuqFcTul56UIr7WHcKUnBiehdkzZ78jQj+budj4g==" saltValue="3jAniXui/9CRetV35Nbr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d1qiWLhzmwDhg9NKxhhkY5FK/oznrBcNbYjZTVYAvUvWb/Uk125HjPva3sdCXIKXKunGD3RKsFZTabSpSvq2eA==" saltValue="JD7JxM4frVjDZKJlBSOZB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tmuXLfx/iPpb2ZhR30a5F0/u2U7DYhLzPvk2iUV4txw0Edtv21uLg1MrL3tXMZgJjJQLNhBvfS5TUaCvBoN2tw==" saltValue="mGIejqIn+otBJu9G+I5w1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mCL50BcZgaS+BbTBdldSL2G9Rf8GrleoB0B2N5Zz7Vio2U4FKgataMUHF77OxwoGDhIFlvKS2xeZFJxrWzedTg==" saltValue="c27D20qXy8fcKfC8Ccxuc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WwzoC1Hs9B5lxUyWWBm4NBkJWCKSqUi2XeqNEtmkhJb79XfGQLOjuP4T1j/4iN0tQOHG3PRnrBoMa1Q5wkyPw==" saltValue="EJlKQO70vnQqA5auFRlR+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2022-02-01T03:54:45Z</dcterms:modified>
</cp:coreProperties>
</file>