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45CF506-66BE-4670-81F7-BD895D3BE4A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0" i="2"/>
  <c r="A29" i="2"/>
  <c r="A27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39" i="2" l="1"/>
  <c r="A21" i="2"/>
  <c r="A31" i="2"/>
  <c r="A22" i="2"/>
  <c r="A33" i="2"/>
  <c r="A13" i="2"/>
  <c r="A23" i="2"/>
  <c r="A34" i="2"/>
  <c r="A14" i="2"/>
  <c r="A25" i="2"/>
  <c r="A35" i="2"/>
  <c r="I3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<sst xmlns="http://schemas.openxmlformats.org/spreadsheetml/2006/main" count="2092" uniqueCount="337">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</sst>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3331281.9375</v>
      </c>
    </row>
    <row r="8" spans="1:3" ht="15" customHeight="1" x14ac:dyDescent="0.25">
      <c r="B8" s="7" t="s">
        <v>19</v>
      </c>
      <c r="C8" s="46">
        <v>4.8000000000000001E-2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0.63021438598632795</v>
      </c>
    </row>
    <row r="11" spans="1:3" ht="15" customHeight="1" x14ac:dyDescent="0.25">
      <c r="B11" s="7" t="s">
        <v>22</v>
      </c>
      <c r="C11" s="46">
        <v>0.55299999999999994</v>
      </c>
    </row>
    <row r="12" spans="1:3" ht="15" customHeight="1" x14ac:dyDescent="0.25">
      <c r="B12" s="7" t="s">
        <v>23</v>
      </c>
      <c r="C12" s="46">
        <v>0.70099999999999996</v>
      </c>
    </row>
    <row r="13" spans="1:3" ht="15" customHeight="1" x14ac:dyDescent="0.25">
      <c r="B13" s="7" t="s">
        <v>24</v>
      </c>
      <c r="C13" s="46">
        <v>0.252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6.9099999999999995E-2</v>
      </c>
    </row>
    <row r="24" spans="1:3" ht="15" customHeight="1" x14ac:dyDescent="0.25">
      <c r="B24" s="12" t="s">
        <v>33</v>
      </c>
      <c r="C24" s="47">
        <v>0.43240000000000001</v>
      </c>
    </row>
    <row r="25" spans="1:3" ht="15" customHeight="1" x14ac:dyDescent="0.25">
      <c r="B25" s="12" t="s">
        <v>34</v>
      </c>
      <c r="C25" s="47">
        <v>0.39429999999999998</v>
      </c>
    </row>
    <row r="26" spans="1:3" ht="15" customHeight="1" x14ac:dyDescent="0.25">
      <c r="B26" s="12" t="s">
        <v>35</v>
      </c>
      <c r="C26" s="47">
        <v>0.1042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0.27300000000000002</v>
      </c>
    </row>
    <row r="30" spans="1:3" ht="14.25" customHeight="1" x14ac:dyDescent="0.25">
      <c r="B30" s="22" t="s">
        <v>38</v>
      </c>
      <c r="C30" s="49">
        <v>5.1999999999999998E-2</v>
      </c>
    </row>
    <row r="31" spans="1:3" ht="14.25" customHeight="1" x14ac:dyDescent="0.25">
      <c r="B31" s="22" t="s">
        <v>39</v>
      </c>
      <c r="C31" s="49">
        <v>8.5999999999999993E-2</v>
      </c>
    </row>
    <row r="32" spans="1:3" ht="14.25" customHeight="1" x14ac:dyDescent="0.25">
      <c r="B32" s="22" t="s">
        <v>40</v>
      </c>
      <c r="C32" s="49">
        <v>0.58900000001490116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13.618987117827301</v>
      </c>
    </row>
    <row r="38" spans="1:5" ht="15" customHeight="1" x14ac:dyDescent="0.25">
      <c r="B38" s="28" t="s">
        <v>45</v>
      </c>
      <c r="C38" s="117">
        <v>18.342283129755501</v>
      </c>
      <c r="D38" s="9"/>
      <c r="E38" s="10"/>
    </row>
    <row r="39" spans="1:5" ht="15" customHeight="1" x14ac:dyDescent="0.25">
      <c r="B39" s="28" t="s">
        <v>46</v>
      </c>
      <c r="C39" s="117">
        <v>21.386674210480098</v>
      </c>
      <c r="D39" s="9"/>
      <c r="E39" s="9"/>
    </row>
    <row r="40" spans="1:5" ht="15" customHeight="1" x14ac:dyDescent="0.25">
      <c r="B40" s="28" t="s">
        <v>47</v>
      </c>
      <c r="C40" s="117">
        <v>70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13.97764922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1.06899E-2</v>
      </c>
      <c r="D45" s="9"/>
    </row>
    <row r="46" spans="1:5" ht="15.75" customHeight="1" x14ac:dyDescent="0.25">
      <c r="B46" s="28" t="s">
        <v>52</v>
      </c>
      <c r="C46" s="47">
        <v>5.5953419999999997E-2</v>
      </c>
      <c r="D46" s="9"/>
    </row>
    <row r="47" spans="1:5" ht="15.75" customHeight="1" x14ac:dyDescent="0.25">
      <c r="B47" s="28" t="s">
        <v>53</v>
      </c>
      <c r="C47" s="47">
        <v>6.5453600000000001E-2</v>
      </c>
      <c r="D47" s="9"/>
      <c r="E47" s="10"/>
    </row>
    <row r="48" spans="1:5" ht="15" customHeight="1" x14ac:dyDescent="0.25">
      <c r="B48" s="28" t="s">
        <v>54</v>
      </c>
      <c r="C48" s="48">
        <v>0.86790307999999994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0.47512804950234028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17.284669999999899</v>
      </c>
    </row>
    <row r="63" spans="1:4" ht="15.75" customHeight="1" x14ac:dyDescent="0.25">
      <c r="A63" s="39"/>
    </row>
  </sheetData>
  <sheetProtection algorithmName="SHA-512" hashValue="s+GMXuLJzU8Dxb55SQVdta5bApEjw9O9nzy1FiTPRRQ5tKseSjJ3AwrOUG1wKTao3s2UNIBKXEZRhqCtK3R9mw==" saltValue="ZcsNswtiSji6sLxNUQZN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7.235250078878401E-2</v>
      </c>
      <c r="C2" s="115">
        <v>0.95</v>
      </c>
      <c r="D2" s="116">
        <v>50.04836698295685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39.701244624562811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289.27755605473601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0.78090712367985393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12.833544068358719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12.833544068358719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12.833544068358719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12.833544068358719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12.833544068358719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12.833544068358719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0.54030986825407035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0.223</v>
      </c>
      <c r="C18" s="115">
        <v>0.95</v>
      </c>
      <c r="D18" s="116">
        <v>6.7065442721728772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0.223</v>
      </c>
      <c r="C19" s="115">
        <v>0.95</v>
      </c>
      <c r="D19" s="116">
        <v>6.7065442721728772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0.72699999999999998</v>
      </c>
      <c r="C21" s="115">
        <v>0.95</v>
      </c>
      <c r="D21" s="116">
        <v>10.934248210384361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22.05293698426788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4.1676905525779402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0.54402871269999997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5.2149936556816101E-2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18.396567802509001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0.223</v>
      </c>
      <c r="C29" s="115">
        <v>0.95</v>
      </c>
      <c r="D29" s="116">
        <v>95.432494803225381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0.78911240795034354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1.141754871233807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6.2779440879999995E-2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0.78003700118086994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3.7489377776772859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0.88503644070256104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UBoxC/RWnOnaAi/C8+hrqIVGAZvLvzJSgLzJ3kIEp5KmVpWFEQaYvhKcH2cfml7taM6oBVk05hpt8kQ9hHUsA==" saltValue="J2iXpA6A52BB3y24McPH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oVyWIwNyqQOeXH6cjdkQd438waZbBzMcJCIgWZ9UCCvHf1yRVyMCZk7AZxS674+Ym5q/KuqDpYsMZTkndto7VQ==" saltValue="2K5AS64iBfxGQKoz2lir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1GfLxbq8G7xkouNkzZEIEfDjkJqUZQoGI5JOwl6IGWl7ITuS8WdpaK3rJXK2NGTz+hjmdKN6OW0K7FEhnzo+w==" saltValue="n4ZFhQm+3FdvIT7EgJuS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0.20379326500000003</v>
      </c>
      <c r="C3" s="18">
        <f>frac_mam_1_5months * 2.6</f>
        <v>0.20379326500000003</v>
      </c>
      <c r="D3" s="18">
        <f>frac_mam_6_11months * 2.6</f>
        <v>0.13890653140000001</v>
      </c>
      <c r="E3" s="18">
        <f>frac_mam_12_23months * 2.6</f>
        <v>0.10023287040000001</v>
      </c>
      <c r="F3" s="18">
        <f>frac_mam_24_59months * 2.6</f>
        <v>0.16172464360000002</v>
      </c>
    </row>
    <row r="4" spans="1:6" ht="15.75" customHeight="1" x14ac:dyDescent="0.25">
      <c r="A4" s="4" t="s">
        <v>208</v>
      </c>
      <c r="B4" s="18">
        <f>frac_sam_1month * 2.6</f>
        <v>0.23619026340000002</v>
      </c>
      <c r="C4" s="18">
        <f>frac_sam_1_5months * 2.6</f>
        <v>0.23619026340000002</v>
      </c>
      <c r="D4" s="18">
        <f>frac_sam_6_11months * 2.6</f>
        <v>0.13789559160000001</v>
      </c>
      <c r="E4" s="18">
        <f>frac_sam_12_23months * 2.6</f>
        <v>8.4402936800000009E-2</v>
      </c>
      <c r="F4" s="18">
        <f>frac_sam_24_59months * 2.6</f>
        <v>0.12727194480000001</v>
      </c>
    </row>
  </sheetData>
  <sheetProtection algorithmName="SHA-512" hashValue="6LQ3GmAJseVUCaatQvVLntK+2ljJ0tZ1mcY05rMBZI3i52IqWE2v9lraRVqNAs9ixTF4cUDVhX1xBt3lCYc0jQ==" saltValue="fGdMt8O6k/JqWwKpm7FY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4.8000000000000001E-2</v>
      </c>
      <c r="E2" s="65">
        <f>food_insecure</f>
        <v>4.8000000000000001E-2</v>
      </c>
      <c r="F2" s="65">
        <f>food_insecure</f>
        <v>4.8000000000000001E-2</v>
      </c>
      <c r="G2" s="65">
        <f>food_insecure</f>
        <v>4.8000000000000001E-2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4.8000000000000001E-2</v>
      </c>
      <c r="F5" s="65">
        <f>food_insecure</f>
        <v>4.8000000000000001E-2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4.8000000000000001E-2</v>
      </c>
      <c r="F8" s="65">
        <f>food_insecure</f>
        <v>4.8000000000000001E-2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4.8000000000000001E-2</v>
      </c>
      <c r="F9" s="65">
        <f>food_insecure</f>
        <v>4.8000000000000001E-2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0.70099999999999996</v>
      </c>
      <c r="E10" s="65">
        <f>IF(ISBLANK(comm_deliv), frac_children_health_facility,1)</f>
        <v>0.70099999999999996</v>
      </c>
      <c r="F10" s="65">
        <f>IF(ISBLANK(comm_deliv), frac_children_health_facility,1)</f>
        <v>0.70099999999999996</v>
      </c>
      <c r="G10" s="65">
        <f>IF(ISBLANK(comm_deliv), frac_children_health_facility,1)</f>
        <v>0.70099999999999996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4.8000000000000001E-2</v>
      </c>
      <c r="I15" s="65">
        <f>food_insecure</f>
        <v>4.8000000000000001E-2</v>
      </c>
      <c r="J15" s="65">
        <f>food_insecure</f>
        <v>4.8000000000000001E-2</v>
      </c>
      <c r="K15" s="65">
        <f>food_insecure</f>
        <v>4.8000000000000001E-2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0.55299999999999994</v>
      </c>
      <c r="I18" s="65">
        <f>frac_PW_health_facility</f>
        <v>0.55299999999999994</v>
      </c>
      <c r="J18" s="65">
        <f>frac_PW_health_facility</f>
        <v>0.55299999999999994</v>
      </c>
      <c r="K18" s="65">
        <f>frac_PW_health_facility</f>
        <v>0.55299999999999994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0.252</v>
      </c>
      <c r="M24" s="65">
        <f>famplan_unmet_need</f>
        <v>0.252</v>
      </c>
      <c r="N24" s="65">
        <f>famplan_unmet_need</f>
        <v>0.252</v>
      </c>
      <c r="O24" s="65">
        <f>famplan_unmet_need</f>
        <v>0.252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0.1849223898559571</v>
      </c>
      <c r="M25" s="65">
        <f>(1-food_insecure)*(0.49)+food_insecure*(0.7)</f>
        <v>0.50007999999999997</v>
      </c>
      <c r="N25" s="65">
        <f>(1-food_insecure)*(0.49)+food_insecure*(0.7)</f>
        <v>0.50007999999999997</v>
      </c>
      <c r="O25" s="65">
        <f>(1-food_insecure)*(0.49)+food_insecure*(0.7)</f>
        <v>0.50007999999999997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7.9252452795410197E-2</v>
      </c>
      <c r="M26" s="65">
        <f>(1-food_insecure)*(0.21)+food_insecure*(0.3)</f>
        <v>0.21431999999999998</v>
      </c>
      <c r="N26" s="65">
        <f>(1-food_insecure)*(0.21)+food_insecure*(0.3)</f>
        <v>0.21431999999999998</v>
      </c>
      <c r="O26" s="65">
        <f>(1-food_insecure)*(0.21)+food_insecure*(0.3)</f>
        <v>0.21431999999999998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0.10561077136230472</v>
      </c>
      <c r="M27" s="65">
        <f>(1-food_insecure)*(0.3)</f>
        <v>0.28559999999999997</v>
      </c>
      <c r="N27" s="65">
        <f>(1-food_insecure)*(0.3)</f>
        <v>0.28559999999999997</v>
      </c>
      <c r="O27" s="65">
        <f>(1-food_insecure)*(0.3)</f>
        <v>0.28559999999999997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0.63021438598632795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xV1O2xFrw+rGC81Gc5wEHApU5WsrTUjP3zrgSci08uw0WIHSJ5a592W+NnlFFxnI1dwAOP6xec8wW0UmUJ2SqA==" saltValue="HiwMbgYombFQpJyG3LDd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xJmBG2Id7BEhGCClzdFAE4ibCScp0PUfGr8PFHDfcODnD67RVKNS8mvk7yw8QF2Jey0kPXseDUYN8lDw27mchg==" saltValue="z/Ol54EfQmXF1JdDohve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Litnh7hQsSsLmD8XgTWbzGrl70o1nfATk3Auk3MkDCi2hxalsgnxUeKgxlNyn+6LGDiTnouZhvSKON6qKZsCQ==" saltValue="5aKusElVFkO6iK+1Ee4b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oXIULZ04YnDT3PlYfs7CXGlcC2cX9IJPE93f/sNlCK6ls5Qw4wvkHp/Fddszpi7bMawcq7VnfQSON4+h2R+gA==" saltValue="uIqm99OQCABFv/1u+V4Q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DWJ5y762xIPsgpQLCxx7vZ3mKt0cOLbaMVigceB8CFkQEwwO/gHNAR7tnZKtI6oPRBHsUE1yugkTjQYBZHrAQ==" saltValue="qUIy8pf20hKsYOIiu8yb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6mg8xUaejT52cSA0aFVWjgnJFJC7fxvODST4fOERi8vxyHp2qrep0jtTyMhdqjTTDuGB+CyMf89ypw/ksE6QUA==" saltValue="4uSM1LswZ7Ap/ic4LGzK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666871.93160000001</v>
      </c>
      <c r="C2" s="53">
        <v>1463000</v>
      </c>
      <c r="D2" s="53">
        <v>2881000</v>
      </c>
      <c r="E2" s="53">
        <v>2940000</v>
      </c>
      <c r="F2" s="53">
        <v>2439000</v>
      </c>
      <c r="G2" s="14">
        <f t="shared" ref="G2:G11" si="0">C2+D2+E2+F2</f>
        <v>9723000</v>
      </c>
      <c r="H2" s="14">
        <f t="shared" ref="H2:H11" si="1">(B2 + stillbirth*B2/(1000-stillbirth))/(1-abortion)</f>
        <v>708936.44694532477</v>
      </c>
      <c r="I2" s="14">
        <f t="shared" ref="I2:I11" si="2">G2-H2</f>
        <v>9014063.5530546755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660325.38960000011</v>
      </c>
      <c r="C3" s="53">
        <v>1468000</v>
      </c>
      <c r="D3" s="53">
        <v>2857000</v>
      </c>
      <c r="E3" s="53">
        <v>2949000</v>
      </c>
      <c r="F3" s="53">
        <v>2504000</v>
      </c>
      <c r="G3" s="14">
        <f t="shared" si="0"/>
        <v>9778000</v>
      </c>
      <c r="H3" s="14">
        <f t="shared" si="1"/>
        <v>701976.96641339851</v>
      </c>
      <c r="I3" s="14">
        <f t="shared" si="2"/>
        <v>9076023.0335866008</v>
      </c>
    </row>
    <row r="4" spans="1:9" ht="15.75" customHeight="1" x14ac:dyDescent="0.25">
      <c r="A4" s="7">
        <f t="shared" si="3"/>
        <v>2023</v>
      </c>
      <c r="B4" s="52">
        <v>653302.35200000007</v>
      </c>
      <c r="C4" s="53">
        <v>1475000</v>
      </c>
      <c r="D4" s="53">
        <v>2834000</v>
      </c>
      <c r="E4" s="53">
        <v>2950000</v>
      </c>
      <c r="F4" s="53">
        <v>2569000</v>
      </c>
      <c r="G4" s="14">
        <f t="shared" si="0"/>
        <v>9828000</v>
      </c>
      <c r="H4" s="14">
        <f t="shared" si="1"/>
        <v>694510.93420094391</v>
      </c>
      <c r="I4" s="14">
        <f t="shared" si="2"/>
        <v>9133489.0657990556</v>
      </c>
    </row>
    <row r="5" spans="1:9" ht="15.75" customHeight="1" x14ac:dyDescent="0.25">
      <c r="A5" s="7">
        <f t="shared" si="3"/>
        <v>2024</v>
      </c>
      <c r="B5" s="52">
        <v>645797.17200000025</v>
      </c>
      <c r="C5" s="53">
        <v>1488000</v>
      </c>
      <c r="D5" s="53">
        <v>2815000</v>
      </c>
      <c r="E5" s="53">
        <v>2944000</v>
      </c>
      <c r="F5" s="53">
        <v>2633000</v>
      </c>
      <c r="G5" s="14">
        <f t="shared" si="0"/>
        <v>9880000</v>
      </c>
      <c r="H5" s="14">
        <f t="shared" si="1"/>
        <v>686532.34732277191</v>
      </c>
      <c r="I5" s="14">
        <f t="shared" si="2"/>
        <v>9193467.6526772287</v>
      </c>
    </row>
    <row r="6" spans="1:9" ht="15.75" customHeight="1" x14ac:dyDescent="0.25">
      <c r="A6" s="7">
        <f t="shared" si="3"/>
        <v>2025</v>
      </c>
      <c r="B6" s="52">
        <v>637854.61300000001</v>
      </c>
      <c r="C6" s="53">
        <v>1509000</v>
      </c>
      <c r="D6" s="53">
        <v>2804000</v>
      </c>
      <c r="E6" s="53">
        <v>2934000</v>
      </c>
      <c r="F6" s="53">
        <v>2691000</v>
      </c>
      <c r="G6" s="14">
        <f t="shared" si="0"/>
        <v>9938000</v>
      </c>
      <c r="H6" s="14">
        <f t="shared" si="1"/>
        <v>678088.79273560538</v>
      </c>
      <c r="I6" s="14">
        <f t="shared" si="2"/>
        <v>9259911.2072643954</v>
      </c>
    </row>
    <row r="7" spans="1:9" ht="15.75" customHeight="1" x14ac:dyDescent="0.25">
      <c r="A7" s="7">
        <f t="shared" si="3"/>
        <v>2026</v>
      </c>
      <c r="B7" s="52">
        <v>632973.97439999995</v>
      </c>
      <c r="C7" s="53">
        <v>1533000</v>
      </c>
      <c r="D7" s="53">
        <v>2804000</v>
      </c>
      <c r="E7" s="53">
        <v>2920000</v>
      </c>
      <c r="F7" s="53">
        <v>2741000</v>
      </c>
      <c r="G7" s="14">
        <f t="shared" si="0"/>
        <v>9998000</v>
      </c>
      <c r="H7" s="14">
        <f t="shared" si="1"/>
        <v>672900.29637828132</v>
      </c>
      <c r="I7" s="14">
        <f t="shared" si="2"/>
        <v>9325099.703621719</v>
      </c>
    </row>
    <row r="8" spans="1:9" ht="15.75" customHeight="1" x14ac:dyDescent="0.25">
      <c r="A8" s="7">
        <f t="shared" si="3"/>
        <v>2027</v>
      </c>
      <c r="B8" s="52">
        <v>627711.07200000004</v>
      </c>
      <c r="C8" s="53">
        <v>1565000</v>
      </c>
      <c r="D8" s="53">
        <v>2812000</v>
      </c>
      <c r="E8" s="53">
        <v>2902000</v>
      </c>
      <c r="F8" s="53">
        <v>2786000</v>
      </c>
      <c r="G8" s="14">
        <f t="shared" si="0"/>
        <v>10065000</v>
      </c>
      <c r="H8" s="14">
        <f t="shared" si="1"/>
        <v>667305.42403281585</v>
      </c>
      <c r="I8" s="14">
        <f t="shared" si="2"/>
        <v>9397694.5759671833</v>
      </c>
    </row>
    <row r="9" spans="1:9" ht="15.75" customHeight="1" x14ac:dyDescent="0.25">
      <c r="A9" s="7">
        <f t="shared" si="3"/>
        <v>2028</v>
      </c>
      <c r="B9" s="52">
        <v>622090.57679999992</v>
      </c>
      <c r="C9" s="53">
        <v>1600000</v>
      </c>
      <c r="D9" s="53">
        <v>2825000</v>
      </c>
      <c r="E9" s="53">
        <v>2881000</v>
      </c>
      <c r="F9" s="53">
        <v>2824000</v>
      </c>
      <c r="G9" s="14">
        <f t="shared" si="0"/>
        <v>10130000</v>
      </c>
      <c r="H9" s="14">
        <f t="shared" si="1"/>
        <v>661330.40288055164</v>
      </c>
      <c r="I9" s="14">
        <f t="shared" si="2"/>
        <v>9468669.5971194487</v>
      </c>
    </row>
    <row r="10" spans="1:9" ht="15.75" customHeight="1" x14ac:dyDescent="0.25">
      <c r="A10" s="7">
        <f t="shared" si="3"/>
        <v>2029</v>
      </c>
      <c r="B10" s="52">
        <v>616136.04539999994</v>
      </c>
      <c r="C10" s="53">
        <v>1628000</v>
      </c>
      <c r="D10" s="53">
        <v>2846000</v>
      </c>
      <c r="E10" s="53">
        <v>2858000</v>
      </c>
      <c r="F10" s="53">
        <v>2855000</v>
      </c>
      <c r="G10" s="14">
        <f t="shared" si="0"/>
        <v>10187000</v>
      </c>
      <c r="H10" s="14">
        <f t="shared" si="1"/>
        <v>655000.27540943108</v>
      </c>
      <c r="I10" s="14">
        <f t="shared" si="2"/>
        <v>9531999.7245905697</v>
      </c>
    </row>
    <row r="11" spans="1:9" ht="15.75" customHeight="1" x14ac:dyDescent="0.25">
      <c r="A11" s="7">
        <f t="shared" si="3"/>
        <v>2030</v>
      </c>
      <c r="B11" s="52">
        <v>609840.07999999996</v>
      </c>
      <c r="C11" s="53">
        <v>1646000</v>
      </c>
      <c r="D11" s="53">
        <v>2871000</v>
      </c>
      <c r="E11" s="53">
        <v>2832000</v>
      </c>
      <c r="F11" s="53">
        <v>2878000</v>
      </c>
      <c r="G11" s="14">
        <f t="shared" si="0"/>
        <v>10227000</v>
      </c>
      <c r="H11" s="14">
        <f t="shared" si="1"/>
        <v>648307.17718582205</v>
      </c>
      <c r="I11" s="14">
        <f t="shared" si="2"/>
        <v>9578692.8228141777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TD5gL1yu3l1XEzYe1WNn3MEgRPHtbwZ5B00P0UfjRqvXrGanSmM2FY2FMjFmRAR7GnqpVGiDKdFiNnLPStcQA==" saltValue="md5VH5KUKufB+XKgJHtjl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PU3d4tcJDg5Nm/4dyzzhyoGeRsOkZZ1xEOrn9g8Xy+59F3jIOnS5HHx85uoVW5uvZOFHg5c0mfE9EO2AeH+6Q==" saltValue="HnAv4m3gY6WQcInXv8GoQ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koj69lR0UjU2aZVw+4FH9W4HVXI66EmGBa0w75AIk9w2PZZTgvQbfajL0z6Op6EqVtF4z1UABeUhg0mixbCcQ==" saltValue="mqo5fTQyu8LG12Ahzrd7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5dDaSNrS4H3nd6zSC1P+O1/wy/1aDkggUo/UYYwXuu7iCITnPhw+pGJ3rvO32Y0R0Yh7iGoWbMwJb7ryAlx7g==" saltValue="bovDLfsxl6E+ZLXLvuqj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bI8IcMhpV6xkglU7ykM6Dr2MXWfyl0Dsk213CXNWhc3zp41Jl+F98z9Dg4u2wBSYGBcjsywzWrVVYkqBQav8+A==" saltValue="l+JUQusk5+Mniz6nP6W3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+cJGx3nKrEZUr2ezwxM1BLt5xh0ZVE8Kbw9bUW2u06pd70raWXGHRDZDMu4gI6ae1wgdiW7PPiXGbYFJDGm6Dw==" saltValue="sTLcHAZ3MSDYmBhe+g+J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40w7GUxAOCb7EW8xlpw/hXT3YpkPa1u0+mHq/L1dCjyOGinTi3jZIlciWKRwtHq3dSNKrEJDXsYS/p9Gk7f/Q==" saltValue="QOYSJDp4DSJcJFJZJGlS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+9ri7Z2hWPGIHk427/0ZWoGx8qXhJ2y3TwKbFDjnNVtuEZvfO1RS7O/XcvnJPG3r1+K5u/bxgkzMJRKNE8XaPg==" saltValue="FR9SUJ9VGBlRlzV5OzZx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WzyX2gxSZ2Yp5IEKsmliQfQYZQoswEPD/Kd1lP6Ll7HyahgQXpCZ3GNPAdVhZImZC1Uo+wQCTP60KSl6so2aQ==" saltValue="zJH6s6XM36wQaQVQ/sDZ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TPicib3oLdmQ0yLMr1SL9wDTR2R0tYL2MC4DMhZ+DW5MmG//lwNaLHDvQhLWN66Y8KBHlBaksX1EaY5hFwyrg==" saltValue="P999lbQmi3K6LBzZB72/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4.3603382167659941E-3</v>
      </c>
    </row>
    <row r="4" spans="1:8" ht="15.75" customHeight="1" x14ac:dyDescent="0.25">
      <c r="B4" s="16" t="s">
        <v>79</v>
      </c>
      <c r="C4" s="54">
        <v>0.14701010160313199</v>
      </c>
    </row>
    <row r="5" spans="1:8" ht="15.75" customHeight="1" x14ac:dyDescent="0.25">
      <c r="B5" s="16" t="s">
        <v>80</v>
      </c>
      <c r="C5" s="54">
        <v>5.3609855123068283E-2</v>
      </c>
    </row>
    <row r="6" spans="1:8" ht="15.75" customHeight="1" x14ac:dyDescent="0.25">
      <c r="B6" s="16" t="s">
        <v>81</v>
      </c>
      <c r="C6" s="54">
        <v>0.2162137753057867</v>
      </c>
    </row>
    <row r="7" spans="1:8" ht="15.75" customHeight="1" x14ac:dyDescent="0.25">
      <c r="B7" s="16" t="s">
        <v>82</v>
      </c>
      <c r="C7" s="54">
        <v>0.33181102342707031</v>
      </c>
    </row>
    <row r="8" spans="1:8" ht="15.75" customHeight="1" x14ac:dyDescent="0.25">
      <c r="B8" s="16" t="s">
        <v>83</v>
      </c>
      <c r="C8" s="54">
        <v>3.6051720156557391E-3</v>
      </c>
    </row>
    <row r="9" spans="1:8" ht="15.75" customHeight="1" x14ac:dyDescent="0.25">
      <c r="B9" s="16" t="s">
        <v>84</v>
      </c>
      <c r="C9" s="54">
        <v>0.1525867079247388</v>
      </c>
    </row>
    <row r="10" spans="1:8" ht="15.75" customHeight="1" x14ac:dyDescent="0.25">
      <c r="B10" s="16" t="s">
        <v>85</v>
      </c>
      <c r="C10" s="54">
        <v>9.0803026383782057E-2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0.1173421858578419</v>
      </c>
      <c r="D14" s="54">
        <v>0.1173421858578419</v>
      </c>
      <c r="E14" s="54">
        <v>0.1173421858578419</v>
      </c>
      <c r="F14" s="54">
        <v>0.1173421858578419</v>
      </c>
    </row>
    <row r="15" spans="1:8" ht="15.75" customHeight="1" x14ac:dyDescent="0.25">
      <c r="B15" s="16" t="s">
        <v>88</v>
      </c>
      <c r="C15" s="54">
        <v>0.2162248410791632</v>
      </c>
      <c r="D15" s="54">
        <v>0.2162248410791632</v>
      </c>
      <c r="E15" s="54">
        <v>0.2162248410791632</v>
      </c>
      <c r="F15" s="54">
        <v>0.2162248410791632</v>
      </c>
    </row>
    <row r="16" spans="1:8" ht="15.75" customHeight="1" x14ac:dyDescent="0.25">
      <c r="B16" s="16" t="s">
        <v>89</v>
      </c>
      <c r="C16" s="54">
        <v>1.443841157700399E-2</v>
      </c>
      <c r="D16" s="54">
        <v>1.443841157700399E-2</v>
      </c>
      <c r="E16" s="54">
        <v>1.443841157700399E-2</v>
      </c>
      <c r="F16" s="54">
        <v>1.443841157700399E-2</v>
      </c>
    </row>
    <row r="17" spans="1:8" ht="15.75" customHeight="1" x14ac:dyDescent="0.25">
      <c r="B17" s="16" t="s">
        <v>90</v>
      </c>
      <c r="C17" s="54">
        <v>1.018464800203909E-4</v>
      </c>
      <c r="D17" s="54">
        <v>1.018464800203909E-4</v>
      </c>
      <c r="E17" s="54">
        <v>1.018464800203909E-4</v>
      </c>
      <c r="F17" s="54">
        <v>1.018464800203909E-4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2.0862359716307621E-2</v>
      </c>
      <c r="D19" s="54">
        <v>2.0862359716307621E-2</v>
      </c>
      <c r="E19" s="54">
        <v>2.0862359716307621E-2</v>
      </c>
      <c r="F19" s="54">
        <v>2.0862359716307621E-2</v>
      </c>
    </row>
    <row r="20" spans="1:8" ht="15.75" customHeight="1" x14ac:dyDescent="0.25">
      <c r="B20" s="16" t="s">
        <v>93</v>
      </c>
      <c r="C20" s="54">
        <v>7.1051896644522862E-3</v>
      </c>
      <c r="D20" s="54">
        <v>7.1051896644522862E-3</v>
      </c>
      <c r="E20" s="54">
        <v>7.1051896644522862E-3</v>
      </c>
      <c r="F20" s="54">
        <v>7.1051896644522862E-3</v>
      </c>
    </row>
    <row r="21" spans="1:8" ht="15.75" customHeight="1" x14ac:dyDescent="0.25">
      <c r="B21" s="16" t="s">
        <v>94</v>
      </c>
      <c r="C21" s="54">
        <v>0.16829680499140781</v>
      </c>
      <c r="D21" s="54">
        <v>0.16829680499140781</v>
      </c>
      <c r="E21" s="54">
        <v>0.16829680499140781</v>
      </c>
      <c r="F21" s="54">
        <v>0.16829680499140781</v>
      </c>
    </row>
    <row r="22" spans="1:8" ht="15.75" customHeight="1" x14ac:dyDescent="0.25">
      <c r="B22" s="16" t="s">
        <v>95</v>
      </c>
      <c r="C22" s="54">
        <v>0.45562836063380291</v>
      </c>
      <c r="D22" s="54">
        <v>0.45562836063380291</v>
      </c>
      <c r="E22" s="54">
        <v>0.45562836063380291</v>
      </c>
      <c r="F22" s="54">
        <v>0.45562836063380291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2.9399999999999999E-2</v>
      </c>
    </row>
    <row r="27" spans="1:8" ht="15.75" customHeight="1" x14ac:dyDescent="0.25">
      <c r="B27" s="16" t="s">
        <v>102</v>
      </c>
      <c r="C27" s="54">
        <v>9.4999999999999998E-3</v>
      </c>
    </row>
    <row r="28" spans="1:8" ht="15.75" customHeight="1" x14ac:dyDescent="0.25">
      <c r="B28" s="16" t="s">
        <v>103</v>
      </c>
      <c r="C28" s="54">
        <v>0.26790000000000003</v>
      </c>
    </row>
    <row r="29" spans="1:8" ht="15.75" customHeight="1" x14ac:dyDescent="0.25">
      <c r="B29" s="16" t="s">
        <v>104</v>
      </c>
      <c r="C29" s="54">
        <v>0.15310000000000001</v>
      </c>
    </row>
    <row r="30" spans="1:8" ht="15.75" customHeight="1" x14ac:dyDescent="0.25">
      <c r="B30" s="16" t="s">
        <v>2</v>
      </c>
      <c r="C30" s="54">
        <v>8.199999999999999E-2</v>
      </c>
    </row>
    <row r="31" spans="1:8" ht="15.75" customHeight="1" x14ac:dyDescent="0.25">
      <c r="B31" s="16" t="s">
        <v>105</v>
      </c>
      <c r="C31" s="54">
        <v>7.4000000000000003E-3</v>
      </c>
    </row>
    <row r="32" spans="1:8" ht="15.75" customHeight="1" x14ac:dyDescent="0.25">
      <c r="B32" s="16" t="s">
        <v>106</v>
      </c>
      <c r="C32" s="54">
        <v>1.1599999999999999E-2</v>
      </c>
    </row>
    <row r="33" spans="2:3" ht="15.75" customHeight="1" x14ac:dyDescent="0.25">
      <c r="B33" s="16" t="s">
        <v>107</v>
      </c>
      <c r="C33" s="54">
        <v>0.2495</v>
      </c>
    </row>
    <row r="34" spans="2:3" ht="15.75" customHeight="1" x14ac:dyDescent="0.25">
      <c r="B34" s="16" t="s">
        <v>108</v>
      </c>
      <c r="C34" s="54">
        <v>0.18959999999552971</v>
      </c>
    </row>
    <row r="35" spans="2:3" ht="15.75" customHeight="1" x14ac:dyDescent="0.25">
      <c r="B35" s="24" t="s">
        <v>41</v>
      </c>
      <c r="C35" s="50">
        <f>SUM(C26:C34)</f>
        <v>0.99999999999552969</v>
      </c>
    </row>
  </sheetData>
  <sheetProtection algorithmName="SHA-512" hashValue="xzQj78QWk9FKFxG+agA0TNCk3p33PbHISXc1poNwWT13uqH1zUBdlZYMSz3okcGClkpa/iFnhSYCIjEM8bNgtA==" saltValue="OCYMMB5igZQmOAd7Fo1m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0.63312446999999994</v>
      </c>
      <c r="D2" s="55">
        <v>0.63312446999999994</v>
      </c>
      <c r="E2" s="55">
        <v>0.62279277999999993</v>
      </c>
      <c r="F2" s="55">
        <v>0.57638202999999999</v>
      </c>
      <c r="G2" s="55">
        <v>0.50394256999999998</v>
      </c>
    </row>
    <row r="3" spans="1:15" ht="15.75" customHeight="1" x14ac:dyDescent="0.25">
      <c r="B3" s="7" t="s">
        <v>113</v>
      </c>
      <c r="C3" s="55">
        <v>0.15580872000000001</v>
      </c>
      <c r="D3" s="55">
        <v>0.15580872000000001</v>
      </c>
      <c r="E3" s="55">
        <v>0.17134110999999999</v>
      </c>
      <c r="F3" s="55">
        <v>0.17931258999999999</v>
      </c>
      <c r="G3" s="55">
        <v>0.26124626000000001</v>
      </c>
    </row>
    <row r="4" spans="1:15" ht="15.75" customHeight="1" x14ac:dyDescent="0.25">
      <c r="B4" s="7" t="s">
        <v>114</v>
      </c>
      <c r="C4" s="56">
        <v>0.12095047</v>
      </c>
      <c r="D4" s="56">
        <v>0.12095047</v>
      </c>
      <c r="E4" s="56">
        <v>0.11491282</v>
      </c>
      <c r="F4" s="56">
        <v>0.11879335000000001</v>
      </c>
      <c r="G4" s="56">
        <v>0.14242047999999999</v>
      </c>
    </row>
    <row r="5" spans="1:15" ht="15.75" customHeight="1" x14ac:dyDescent="0.25">
      <c r="B5" s="7" t="s">
        <v>115</v>
      </c>
      <c r="C5" s="56">
        <v>9.0116329000000009E-2</v>
      </c>
      <c r="D5" s="56">
        <v>9.0116329000000009E-2</v>
      </c>
      <c r="E5" s="56">
        <v>9.0953312000000008E-2</v>
      </c>
      <c r="F5" s="56">
        <v>0.12551202</v>
      </c>
      <c r="G5" s="56">
        <v>9.2390670999999994E-2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0.73232697000000002</v>
      </c>
      <c r="D8" s="55">
        <v>0.73232697000000002</v>
      </c>
      <c r="E8" s="55">
        <v>0.80063339</v>
      </c>
      <c r="F8" s="55">
        <v>0.83941405999999996</v>
      </c>
      <c r="G8" s="55">
        <v>0.77974791999999993</v>
      </c>
    </row>
    <row r="9" spans="1:15" ht="15.75" customHeight="1" x14ac:dyDescent="0.25">
      <c r="B9" s="7" t="s">
        <v>118</v>
      </c>
      <c r="C9" s="55">
        <v>9.8448581999999993E-2</v>
      </c>
      <c r="D9" s="55">
        <v>9.8448581999999993E-2</v>
      </c>
      <c r="E9" s="55">
        <v>9.2904195999999994E-2</v>
      </c>
      <c r="F9" s="55">
        <v>8.9572172000000005E-2</v>
      </c>
      <c r="G9" s="55">
        <v>0.1090995</v>
      </c>
    </row>
    <row r="10" spans="1:15" ht="15.75" customHeight="1" x14ac:dyDescent="0.25">
      <c r="B10" s="7" t="s">
        <v>119</v>
      </c>
      <c r="C10" s="56">
        <v>7.8382025000000008E-2</v>
      </c>
      <c r="D10" s="56">
        <v>7.8382025000000008E-2</v>
      </c>
      <c r="E10" s="56">
        <v>5.3425589000000002E-2</v>
      </c>
      <c r="F10" s="56">
        <v>3.8551104000000003E-2</v>
      </c>
      <c r="G10" s="56">
        <v>6.2201786000000002E-2</v>
      </c>
    </row>
    <row r="11" spans="1:15" ht="15.75" customHeight="1" x14ac:dyDescent="0.25">
      <c r="B11" s="7" t="s">
        <v>120</v>
      </c>
      <c r="C11" s="56">
        <v>9.0842408999999999E-2</v>
      </c>
      <c r="D11" s="56">
        <v>9.0842408999999999E-2</v>
      </c>
      <c r="E11" s="56">
        <v>5.3036765999999999E-2</v>
      </c>
      <c r="F11" s="56">
        <v>3.2462668E-2</v>
      </c>
      <c r="G11" s="56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0.36986040149999999</v>
      </c>
      <c r="D14" s="57">
        <v>0.397561844474</v>
      </c>
      <c r="E14" s="57">
        <v>0.397561844474</v>
      </c>
      <c r="F14" s="57">
        <v>0.34443006445199997</v>
      </c>
      <c r="G14" s="57">
        <v>0.34443006445199997</v>
      </c>
      <c r="H14" s="58">
        <v>0.40400000000000003</v>
      </c>
      <c r="I14" s="58">
        <v>0.40400000000000003</v>
      </c>
      <c r="J14" s="58">
        <v>0.40400000000000003</v>
      </c>
      <c r="K14" s="58">
        <v>0.40400000000000003</v>
      </c>
      <c r="L14" s="58">
        <v>0.210140713397</v>
      </c>
      <c r="M14" s="58">
        <v>0.1893038185865</v>
      </c>
      <c r="N14" s="58">
        <v>0.20253369092949999</v>
      </c>
      <c r="O14" s="58">
        <v>0.21808470395249999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0.17573105115284746</v>
      </c>
      <c r="D15" s="55">
        <f t="shared" si="0"/>
        <v>0.18889278372148438</v>
      </c>
      <c r="E15" s="55">
        <f t="shared" si="0"/>
        <v>0.18889278372148438</v>
      </c>
      <c r="F15" s="55">
        <f t="shared" si="0"/>
        <v>0.1636483847130441</v>
      </c>
      <c r="G15" s="55">
        <f t="shared" si="0"/>
        <v>0.1636483847130441</v>
      </c>
      <c r="H15" s="55">
        <f t="shared" si="0"/>
        <v>0.1919517319989455</v>
      </c>
      <c r="I15" s="55">
        <f t="shared" si="0"/>
        <v>0.1919517319989455</v>
      </c>
      <c r="J15" s="55">
        <f t="shared" si="0"/>
        <v>0.1919517319989455</v>
      </c>
      <c r="K15" s="55">
        <f t="shared" si="0"/>
        <v>0.1919517319989455</v>
      </c>
      <c r="L15" s="55">
        <f t="shared" si="0"/>
        <v>9.984374727734692E-2</v>
      </c>
      <c r="M15" s="55">
        <f t="shared" si="0"/>
        <v>8.9943554088348615E-2</v>
      </c>
      <c r="N15" s="55">
        <f t="shared" si="0"/>
        <v>9.6229437529843156E-2</v>
      </c>
      <c r="O15" s="55">
        <f t="shared" si="0"/>
        <v>0.10361816001524664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HTt3vOXpLY0a3oXiBnIJex9iUY8X3xAKbM+gBh/JY1Pknbab41yHhxzvflTm+v7IN/M88JHOsykfXAePH5O10w==" saltValue="gaT+4oDznT2pin/pcc1E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0.62008744478225697</v>
      </c>
      <c r="D2" s="56">
        <v>0.26531189999999999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8.8325507938861791E-2</v>
      </c>
      <c r="D3" s="56">
        <v>0.1554044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0.230183616280556</v>
      </c>
      <c r="D4" s="56">
        <v>0.45311059999999997</v>
      </c>
      <c r="E4" s="56">
        <v>0.75188356637954701</v>
      </c>
      <c r="F4" s="56">
        <v>0.35143938660621599</v>
      </c>
      <c r="G4" s="56">
        <v>0</v>
      </c>
    </row>
    <row r="5" spans="1:7" x14ac:dyDescent="0.25">
      <c r="B5" s="98" t="s">
        <v>132</v>
      </c>
      <c r="C5" s="55">
        <v>6.1403430998325202E-2</v>
      </c>
      <c r="D5" s="55">
        <v>0.12617310000000001</v>
      </c>
      <c r="E5" s="55">
        <v>0.24811643362045299</v>
      </c>
      <c r="F5" s="55">
        <v>0.64856061339378401</v>
      </c>
      <c r="G5" s="55">
        <v>1</v>
      </c>
    </row>
  </sheetData>
  <sheetProtection algorithmName="SHA-512" hashValue="Mlx2dOY4thaPtEkdRXGuxXj8b6oCSiTiz4EWZoEwjzBaWOBjzc2ejybowfB9BB37bfsJ+PnX5+Vxxk6AbFsQyg==" saltValue="vCHw/TJTGzc74OFOgm3C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3is1i2ztTHR+mm3TWGvZn8pgKOPEJ1K2rjhBdHIPz1h98cMxYHv/GDhgoVkHsf3g+/fnuRtoYG0LMPyZbbmgw==" saltValue="TeYidk87TxR2JPhXzMZY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Qe6uy9Ga7kHfyXndDeRt4+jlAXozMuV3I2qa4l+6Y+L9RTSAPnWhORgK87/MufI2MqJh5y/226rA2cY7+BDtQ==" saltValue="UUn87Y5mzlZJVHkuNc1i1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21M+TFUw8CI9ejHb0leO7cGRUw0lixM1cSfvWx2ARoimh59tDwZeO+wGilojyo8MKfuI5gLXpJgfcKz8J2SGtg==" saltValue="r5CfRWRaFMKpLYhhcCTD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yEDEGNRJNk6YL1dRZUsu4aXraWojKHvJSJ+nH0oitTvqDKvGX6ucgIT5pKdEUj7Kzh5jNS6kOzbl2qPYR7F0A==" saltValue="tByrKTetj/yUoarOqXWt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2022-02-01T04:29:42Z</dcterms:modified>
</cp:coreProperties>
</file>