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65A5DD1-F1BA-415E-B6AF-458EB1ADF9E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5" i="2"/>
  <c r="A25" i="2"/>
  <c r="A14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A17" i="2" l="1"/>
  <c r="A27" i="2"/>
  <c r="A38" i="2"/>
  <c r="A18" i="2"/>
  <c r="A29" i="2"/>
  <c r="A19" i="2"/>
  <c r="A30" i="2"/>
  <c r="A21" i="2"/>
  <c r="A31" i="2"/>
  <c r="A22" i="2"/>
  <c r="A33" i="2"/>
  <c r="I4" i="2"/>
  <c r="I8" i="2"/>
  <c r="A13" i="2"/>
  <c r="A23" i="2"/>
  <c r="A34" i="2"/>
  <c r="I5" i="2"/>
  <c r="I9" i="2"/>
  <c r="A15" i="2"/>
  <c r="A26" i="2"/>
  <c r="A37" i="2"/>
  <c r="A40" i="2"/>
  <c r="A39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<sst xmlns="http://schemas.openxmlformats.org/spreadsheetml/2006/main" count="2092" uniqueCount="337">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</sst>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656896.3359375</v>
      </c>
    </row>
    <row r="8" spans="1:3" ht="15" customHeight="1" x14ac:dyDescent="0.25">
      <c r="B8" s="7" t="s">
        <v>19</v>
      </c>
      <c r="C8" s="46">
        <v>0.249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0.78792312620000005</v>
      </c>
    </row>
    <row r="11" spans="1:3" ht="15" customHeight="1" x14ac:dyDescent="0.25">
      <c r="B11" s="7" t="s">
        <v>22</v>
      </c>
      <c r="C11" s="46">
        <v>0.878</v>
      </c>
    </row>
    <row r="12" spans="1:3" ht="15" customHeight="1" x14ac:dyDescent="0.25">
      <c r="B12" s="7" t="s">
        <v>23</v>
      </c>
      <c r="C12" s="46">
        <v>0.6409999999999999</v>
      </c>
    </row>
    <row r="13" spans="1:3" ht="15" customHeight="1" x14ac:dyDescent="0.25">
      <c r="B13" s="7" t="s">
        <v>24</v>
      </c>
      <c r="C13" s="46">
        <v>0.10199999999999999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0.19850000000000001</v>
      </c>
    </row>
    <row r="24" spans="1:3" ht="15" customHeight="1" x14ac:dyDescent="0.25">
      <c r="B24" s="12" t="s">
        <v>33</v>
      </c>
      <c r="C24" s="47">
        <v>0.49969999999999998</v>
      </c>
    </row>
    <row r="25" spans="1:3" ht="15" customHeight="1" x14ac:dyDescent="0.25">
      <c r="B25" s="12" t="s">
        <v>34</v>
      </c>
      <c r="C25" s="47">
        <v>0.25750000000000001</v>
      </c>
    </row>
    <row r="26" spans="1:3" ht="15" customHeight="1" x14ac:dyDescent="0.25">
      <c r="B26" s="12" t="s">
        <v>35</v>
      </c>
      <c r="C26" s="47">
        <v>4.4299999999999999E-2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0.312</v>
      </c>
    </row>
    <row r="30" spans="1:3" ht="14.25" customHeight="1" x14ac:dyDescent="0.25">
      <c r="B30" s="22" t="s">
        <v>38</v>
      </c>
      <c r="C30" s="49">
        <v>0.08</v>
      </c>
    </row>
    <row r="31" spans="1:3" ht="14.25" customHeight="1" x14ac:dyDescent="0.25">
      <c r="B31" s="22" t="s">
        <v>39</v>
      </c>
      <c r="C31" s="49">
        <v>0.121</v>
      </c>
    </row>
    <row r="32" spans="1:3" ht="14.25" customHeight="1" x14ac:dyDescent="0.25">
      <c r="B32" s="22" t="s">
        <v>40</v>
      </c>
      <c r="C32" s="49">
        <v>0.48699999999999999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10.2195253635438</v>
      </c>
    </row>
    <row r="38" spans="1:5" ht="15" customHeight="1" x14ac:dyDescent="0.25">
      <c r="B38" s="28" t="s">
        <v>45</v>
      </c>
      <c r="C38" s="117">
        <v>14.3141394477629</v>
      </c>
      <c r="D38" s="9"/>
      <c r="E38" s="10"/>
    </row>
    <row r="39" spans="1:5" ht="15" customHeight="1" x14ac:dyDescent="0.25">
      <c r="B39" s="28" t="s">
        <v>46</v>
      </c>
      <c r="C39" s="117">
        <v>16.649940516532499</v>
      </c>
      <c r="D39" s="9"/>
      <c r="E39" s="9"/>
    </row>
    <row r="40" spans="1:5" ht="15" customHeight="1" x14ac:dyDescent="0.25">
      <c r="B40" s="28" t="s">
        <v>47</v>
      </c>
      <c r="C40" s="117">
        <v>98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10.82984911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1.9446100000000001E-2</v>
      </c>
      <c r="D45" s="9"/>
    </row>
    <row r="46" spans="1:5" ht="15.75" customHeight="1" x14ac:dyDescent="0.25">
      <c r="B46" s="28" t="s">
        <v>52</v>
      </c>
      <c r="C46" s="47">
        <v>7.3910509999999999E-2</v>
      </c>
      <c r="D46" s="9"/>
    </row>
    <row r="47" spans="1:5" ht="15.75" customHeight="1" x14ac:dyDescent="0.25">
      <c r="B47" s="28" t="s">
        <v>53</v>
      </c>
      <c r="C47" s="47">
        <v>0.12563959999999999</v>
      </c>
      <c r="D47" s="9"/>
      <c r="E47" s="10"/>
    </row>
    <row r="48" spans="1:5" ht="15" customHeight="1" x14ac:dyDescent="0.25">
      <c r="B48" s="28" t="s">
        <v>54</v>
      </c>
      <c r="C48" s="48">
        <v>0.78100379000000009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0.5731848111454424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10.669083000000001</v>
      </c>
    </row>
    <row r="63" spans="1:4" ht="15.75" customHeight="1" x14ac:dyDescent="0.25">
      <c r="A63" s="39"/>
    </row>
  </sheetData>
  <sheetProtection algorithmName="SHA-512" hashValue="JkZ+mgYzyPJrNdeNldL/IzSvJ8ry7KI4NootrAOU2Tnl0KmEHJwk4Tn3sRXr128BvtDXC2xCs5LqX7fFKKgafA==" saltValue="XzySwGrg8zw/AUiWy0YI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0.21090157039999999</v>
      </c>
      <c r="C2" s="115">
        <v>0.95</v>
      </c>
      <c r="D2" s="116">
        <v>45.319393542983583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42.687335931091802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215.13820465634649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1.0652303877166689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13.705047831112401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13.705047831112401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13.705047831112401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13.705047831112401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13.705047831112401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13.705047831112401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0.44429056896247249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0.236988888888889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5.0196810287000124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5.0196810287000124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0.75239909999999999</v>
      </c>
      <c r="C21" s="115">
        <v>0.95</v>
      </c>
      <c r="D21" s="116">
        <v>11.663682971302389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23.476861506564731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4.5643768782397949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0.56303536975191004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0.615503430366516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19.712589805544962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84.63932308590087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0.70370696748114991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0.9198919947883043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0.43180763239999997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0.69360165625047898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5.3194821474431118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0.74434730814947203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cCfc0zyIjUU8RDKycmWl7XpI/oL5+scxILWP4AM+nob5POCF56Msi0hPvW6hSjjUgzKQMIcJppgI/uoqkEJQQ==" saltValue="4Q5s82041x7s0/BRKyaM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FFHRGMqJOFOvPSUq4VxWfUlilJipnhXaLJH68aHmvIVDL4WbDHvjwYmYMomvwV5WMkBjlogacSYCH5Qt3BI4JQ==" saltValue="Q+SCgB0aAOEP6UyIYFgJ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pIyuD7lVXFQT2m/iKf/9dCiU2Q45jVhRR3GwOpW+Bmlf0HwlCI/cPShFfQlcmYM0fQReui73/tQfSg16ofm1rw==" saltValue="CR2Ul2V6gwkPS/Y+G3ON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4.4562859833240584E-2</v>
      </c>
      <c r="C3" s="18">
        <f>frac_mam_1_5months * 2.6</f>
        <v>4.4562859833240584E-2</v>
      </c>
      <c r="D3" s="18">
        <f>frac_mam_6_11months * 2.6</f>
        <v>1.7830703314393761E-2</v>
      </c>
      <c r="E3" s="18">
        <f>frac_mam_12_23months * 2.6</f>
        <v>2.7676446177065401E-2</v>
      </c>
      <c r="F3" s="18">
        <f>frac_mam_24_59months * 2.6</f>
        <v>1.6864129155874263E-2</v>
      </c>
    </row>
    <row r="4" spans="1:6" ht="15.75" customHeight="1" x14ac:dyDescent="0.25">
      <c r="A4" s="4" t="s">
        <v>208</v>
      </c>
      <c r="B4" s="18">
        <f>frac_sam_1month * 2.6</f>
        <v>6.2890390306711244E-2</v>
      </c>
      <c r="C4" s="18">
        <f>frac_sam_1_5months * 2.6</f>
        <v>6.2890390306711244E-2</v>
      </c>
      <c r="D4" s="18">
        <f>frac_sam_6_11months * 2.6</f>
        <v>1.8567852210253477E-2</v>
      </c>
      <c r="E4" s="18">
        <f>frac_sam_12_23months * 2.6</f>
        <v>9.7059937659650947E-3</v>
      </c>
      <c r="F4" s="18">
        <f>frac_sam_24_59months * 2.6</f>
        <v>8.7942966725677186E-3</v>
      </c>
    </row>
  </sheetData>
  <sheetProtection algorithmName="SHA-512" hashValue="4GZ+0FFMG8C+5ufAy/ZcMt8KfsabvvYgla0X1BLQC8OUv9nlWFHbEHFyV7wfAP/0w5bg/YVs9QsTczB1OcJ4iQ==" saltValue="YaB9j9oLrwCwLeYRonwY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0.249</v>
      </c>
      <c r="E2" s="65">
        <f>food_insecure</f>
        <v>0.249</v>
      </c>
      <c r="F2" s="65">
        <f>food_insecure</f>
        <v>0.249</v>
      </c>
      <c r="G2" s="65">
        <f>food_insecure</f>
        <v>0.249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0.249</v>
      </c>
      <c r="F5" s="65">
        <f>food_insecure</f>
        <v>0.249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0.249</v>
      </c>
      <c r="F8" s="65">
        <f>food_insecure</f>
        <v>0.249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0.249</v>
      </c>
      <c r="F9" s="65">
        <f>food_insecure</f>
        <v>0.249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0.6409999999999999</v>
      </c>
      <c r="E10" s="65">
        <f>IF(ISBLANK(comm_deliv), frac_children_health_facility,1)</f>
        <v>0.6409999999999999</v>
      </c>
      <c r="F10" s="65">
        <f>IF(ISBLANK(comm_deliv), frac_children_health_facility,1)</f>
        <v>0.6409999999999999</v>
      </c>
      <c r="G10" s="65">
        <f>IF(ISBLANK(comm_deliv), frac_children_health_facility,1)</f>
        <v>0.6409999999999999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0.249</v>
      </c>
      <c r="I15" s="65">
        <f>food_insecure</f>
        <v>0.249</v>
      </c>
      <c r="J15" s="65">
        <f>food_insecure</f>
        <v>0.249</v>
      </c>
      <c r="K15" s="65">
        <f>food_insecure</f>
        <v>0.249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0.878</v>
      </c>
      <c r="I18" s="65">
        <f>frac_PW_health_facility</f>
        <v>0.878</v>
      </c>
      <c r="J18" s="65">
        <f>frac_PW_health_facility</f>
        <v>0.878</v>
      </c>
      <c r="K18" s="65">
        <f>frac_PW_health_facility</f>
        <v>0.878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0.10199999999999999</v>
      </c>
      <c r="M24" s="65">
        <f>famplan_unmet_need</f>
        <v>0.10199999999999999</v>
      </c>
      <c r="N24" s="65">
        <f>famplan_unmet_need</f>
        <v>0.10199999999999999</v>
      </c>
      <c r="O24" s="65">
        <f>famplan_unmet_need</f>
        <v>0.10199999999999999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0.11500716789300197</v>
      </c>
      <c r="M25" s="65">
        <f>(1-food_insecure)*(0.49)+food_insecure*(0.7)</f>
        <v>0.54228999999999994</v>
      </c>
      <c r="N25" s="65">
        <f>(1-food_insecure)*(0.49)+food_insecure*(0.7)</f>
        <v>0.54228999999999994</v>
      </c>
      <c r="O25" s="65">
        <f>(1-food_insecure)*(0.49)+food_insecure*(0.7)</f>
        <v>0.54228999999999994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4.9288786239857989E-2</v>
      </c>
      <c r="M26" s="65">
        <f>(1-food_insecure)*(0.21)+food_insecure*(0.3)</f>
        <v>0.23241000000000001</v>
      </c>
      <c r="N26" s="65">
        <f>(1-food_insecure)*(0.21)+food_insecure*(0.3)</f>
        <v>0.23241000000000001</v>
      </c>
      <c r="O26" s="65">
        <f>(1-food_insecure)*(0.21)+food_insecure*(0.3)</f>
        <v>0.23241000000000001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4.7780919667139987E-2</v>
      </c>
      <c r="M27" s="65">
        <f>(1-food_insecure)*(0.3)</f>
        <v>0.2253</v>
      </c>
      <c r="N27" s="65">
        <f>(1-food_insecure)*(0.3)</f>
        <v>0.2253</v>
      </c>
      <c r="O27" s="65">
        <f>(1-food_insecure)*(0.3)</f>
        <v>0.2253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0.78792312620000016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GXN0APlrtbl9V3YX+4mdmjHvwHYNSWoDR4WkjhpGq4551i/NCWH89rTz1MT0XLEPO8GT77oTWLPeA8oGA+s0fQ==" saltValue="CguLYt9OB+9VVx1tL4Vx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rRB8o8YanxgoI3YF1CLAAhEXcYUf7+MqpgEZFYDKFo1Tw1dD401NDsvX2mZd1K0hKORx8HDyju91hvIdQFuR2w==" saltValue="fwper56hz70+1wqNOHhc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A61zWjbe5nwYKq2pVTuEqikA2XBnwKuM78SpRnh5P0xdelfEqy3efdXru3a9fhMcy/NatMgWujUgjicXMwn78g==" saltValue="VCve/RVRn+uAz47qN1Jn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6YsJkoxjv6I6m0+BuZ7tRh2atIDOchWBgo2wGJizBpGJacIEw+Sr6Bcxlps7bF6HP4Wq2N/LDbGHjUCbu4n5lg==" saltValue="LaqMmm/d/N0OSNGBwKHSF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HRzhTdO4n0r8qOm2LkpaBlV9CsNb3U6WqH6RIVLwpXBpthBMMlvCUH8d6Kdqh++AkyNJqjvd7vTekCCINU5iw==" saltValue="lzef7eyB3nTHsD0rGBS6k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F6GNowncSAIfA+gnL4dj63R0+t2Hol2h/W0viLt2i4uI8gtuCQOkgaHFvlQGhS0dwPitxJdZ913xCvqBEA82xQ==" saltValue="4triuZvMZwWme5cBJRFu9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113762.2892</v>
      </c>
      <c r="C2" s="53">
        <v>282000</v>
      </c>
      <c r="D2" s="53">
        <v>560000</v>
      </c>
      <c r="E2" s="53">
        <v>536000</v>
      </c>
      <c r="F2" s="53">
        <v>416000</v>
      </c>
      <c r="G2" s="14">
        <f t="shared" ref="G2:G11" si="0">C2+D2+E2+F2</f>
        <v>1794000</v>
      </c>
      <c r="H2" s="14">
        <f t="shared" ref="H2:H11" si="1">(B2 + stillbirth*B2/(1000-stillbirth))/(1-abortion)</f>
        <v>120553.25617366064</v>
      </c>
      <c r="I2" s="14">
        <f t="shared" ref="I2:I11" si="2">G2-H2</f>
        <v>1673446.7438263393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112539.7856</v>
      </c>
      <c r="C3" s="53">
        <v>282000</v>
      </c>
      <c r="D3" s="53">
        <v>557000</v>
      </c>
      <c r="E3" s="53">
        <v>541000</v>
      </c>
      <c r="F3" s="53">
        <v>429000</v>
      </c>
      <c r="G3" s="14">
        <f t="shared" si="0"/>
        <v>1809000</v>
      </c>
      <c r="H3" s="14">
        <f t="shared" si="1"/>
        <v>119257.77600443755</v>
      </c>
      <c r="I3" s="14">
        <f t="shared" si="2"/>
        <v>1689742.2239955624</v>
      </c>
    </row>
    <row r="4" spans="1:9" ht="15.75" customHeight="1" x14ac:dyDescent="0.25">
      <c r="A4" s="7">
        <f t="shared" si="3"/>
        <v>2023</v>
      </c>
      <c r="B4" s="52">
        <v>111272.4512</v>
      </c>
      <c r="C4" s="53">
        <v>283000</v>
      </c>
      <c r="D4" s="53">
        <v>554000</v>
      </c>
      <c r="E4" s="53">
        <v>544000</v>
      </c>
      <c r="F4" s="53">
        <v>443000</v>
      </c>
      <c r="G4" s="14">
        <f t="shared" si="0"/>
        <v>1824000</v>
      </c>
      <c r="H4" s="14">
        <f t="shared" si="1"/>
        <v>117914.78888932864</v>
      </c>
      <c r="I4" s="14">
        <f t="shared" si="2"/>
        <v>1706085.2111106713</v>
      </c>
    </row>
    <row r="5" spans="1:9" ht="15.75" customHeight="1" x14ac:dyDescent="0.25">
      <c r="A5" s="7">
        <f t="shared" si="3"/>
        <v>2024</v>
      </c>
      <c r="B5" s="52">
        <v>109943.8002</v>
      </c>
      <c r="C5" s="53">
        <v>283000</v>
      </c>
      <c r="D5" s="53">
        <v>552000</v>
      </c>
      <c r="E5" s="53">
        <v>546000</v>
      </c>
      <c r="F5" s="53">
        <v>455000</v>
      </c>
      <c r="G5" s="14">
        <f t="shared" si="0"/>
        <v>1836000</v>
      </c>
      <c r="H5" s="14">
        <f t="shared" si="1"/>
        <v>116506.82491906431</v>
      </c>
      <c r="I5" s="14">
        <f t="shared" si="2"/>
        <v>1719493.1750809357</v>
      </c>
    </row>
    <row r="6" spans="1:9" ht="15.75" customHeight="1" x14ac:dyDescent="0.25">
      <c r="A6" s="7">
        <f t="shared" si="3"/>
        <v>2025</v>
      </c>
      <c r="B6" s="52">
        <v>108587.16</v>
      </c>
      <c r="C6" s="53">
        <v>283000</v>
      </c>
      <c r="D6" s="53">
        <v>549000</v>
      </c>
      <c r="E6" s="53">
        <v>547000</v>
      </c>
      <c r="F6" s="53">
        <v>468000</v>
      </c>
      <c r="G6" s="14">
        <f t="shared" si="0"/>
        <v>1847000</v>
      </c>
      <c r="H6" s="14">
        <f t="shared" si="1"/>
        <v>115069.20095143687</v>
      </c>
      <c r="I6" s="14">
        <f t="shared" si="2"/>
        <v>1731930.7990485632</v>
      </c>
    </row>
    <row r="7" spans="1:9" ht="15.75" customHeight="1" x14ac:dyDescent="0.25">
      <c r="A7" s="7">
        <f t="shared" si="3"/>
        <v>2026</v>
      </c>
      <c r="B7" s="52">
        <v>107652.7176</v>
      </c>
      <c r="C7" s="53">
        <v>283000</v>
      </c>
      <c r="D7" s="53">
        <v>548000</v>
      </c>
      <c r="E7" s="53">
        <v>548000</v>
      </c>
      <c r="F7" s="53">
        <v>480000</v>
      </c>
      <c r="G7" s="14">
        <f t="shared" si="0"/>
        <v>1859000</v>
      </c>
      <c r="H7" s="14">
        <f t="shared" si="1"/>
        <v>114078.97761100561</v>
      </c>
      <c r="I7" s="14">
        <f t="shared" si="2"/>
        <v>1744921.0223889945</v>
      </c>
    </row>
    <row r="8" spans="1:9" ht="15.75" customHeight="1" x14ac:dyDescent="0.25">
      <c r="A8" s="7">
        <f t="shared" si="3"/>
        <v>2027</v>
      </c>
      <c r="B8" s="52">
        <v>106681.232</v>
      </c>
      <c r="C8" s="53">
        <v>283000</v>
      </c>
      <c r="D8" s="53">
        <v>549000</v>
      </c>
      <c r="E8" s="53">
        <v>548000</v>
      </c>
      <c r="F8" s="53">
        <v>490000</v>
      </c>
      <c r="G8" s="14">
        <f t="shared" si="0"/>
        <v>1870000</v>
      </c>
      <c r="H8" s="14">
        <f t="shared" si="1"/>
        <v>113049.49980048154</v>
      </c>
      <c r="I8" s="14">
        <f t="shared" si="2"/>
        <v>1756950.5001995184</v>
      </c>
    </row>
    <row r="9" spans="1:9" ht="15.75" customHeight="1" x14ac:dyDescent="0.25">
      <c r="A9" s="7">
        <f t="shared" si="3"/>
        <v>2028</v>
      </c>
      <c r="B9" s="52">
        <v>105657.4414</v>
      </c>
      <c r="C9" s="53">
        <v>281000</v>
      </c>
      <c r="D9" s="53">
        <v>548000</v>
      </c>
      <c r="E9" s="53">
        <v>548000</v>
      </c>
      <c r="F9" s="53">
        <v>500000</v>
      </c>
      <c r="G9" s="14">
        <f t="shared" si="0"/>
        <v>1877000</v>
      </c>
      <c r="H9" s="14">
        <f t="shared" si="1"/>
        <v>111964.59467649087</v>
      </c>
      <c r="I9" s="14">
        <f t="shared" si="2"/>
        <v>1765035.4053235091</v>
      </c>
    </row>
    <row r="10" spans="1:9" ht="15.75" customHeight="1" x14ac:dyDescent="0.25">
      <c r="A10" s="7">
        <f t="shared" si="3"/>
        <v>2029</v>
      </c>
      <c r="B10" s="52">
        <v>104597.18640000001</v>
      </c>
      <c r="C10" s="53">
        <v>280000</v>
      </c>
      <c r="D10" s="53">
        <v>548000</v>
      </c>
      <c r="E10" s="53">
        <v>547000</v>
      </c>
      <c r="F10" s="53">
        <v>509000</v>
      </c>
      <c r="G10" s="14">
        <f t="shared" si="0"/>
        <v>1884000</v>
      </c>
      <c r="H10" s="14">
        <f t="shared" si="1"/>
        <v>110841.04843350263</v>
      </c>
      <c r="I10" s="14">
        <f t="shared" si="2"/>
        <v>1773158.9515664973</v>
      </c>
    </row>
    <row r="11" spans="1:9" ht="15.75" customHeight="1" x14ac:dyDescent="0.25">
      <c r="A11" s="7">
        <f t="shared" si="3"/>
        <v>2030</v>
      </c>
      <c r="B11" s="52">
        <v>103456.41800000001</v>
      </c>
      <c r="C11" s="53">
        <v>279000</v>
      </c>
      <c r="D11" s="53">
        <v>549000</v>
      </c>
      <c r="E11" s="53">
        <v>546000</v>
      </c>
      <c r="F11" s="53">
        <v>517000</v>
      </c>
      <c r="G11" s="14">
        <f t="shared" si="0"/>
        <v>1891000</v>
      </c>
      <c r="H11" s="14">
        <f t="shared" si="1"/>
        <v>109632.1825946811</v>
      </c>
      <c r="I11" s="14">
        <f t="shared" si="2"/>
        <v>1781367.8174053188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GA189qn4/wkqj1kuSVy8uFaco9N03KeBOcIqdYrZ3et+ziDgmRZRnW0pLpDLUlBL7dVRuFBFjiNEFqQbzF9ig==" saltValue="apIJtBLFF/Vki8G7EE/mL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Wud1CqPWi3igGGHQUjRE7CMJDIoEDdKv5K8tPOMHyfUnx/ftUP1WoQpS1TFxSaBZr5Wu5lGgHr1h0jj9G+MWg==" saltValue="1nJKj+3wJ0cx9qC4C+nLZ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cCNxlLwQs+sFct6+hRsP2SnQ0rccsefIoR0wIU8Dexyinf90EcsMhEreqFrh2aXR06xepgVvqFo6z9fboQCc7w==" saltValue="VZpA7cJujzCzruvfWqFI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yAE8LY/VEm6XUkY3FlJYbzGguuXgIejnnwIf8jqsaZsGvx4whqyCEO0Vh/9fB7SCIN1cH9eOy97Mv1We2p6+g==" saltValue="8fk4yRJpL1abOfBgqdne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dC1fNBeEVwK7RzDqqmfqoK4YJuCQFImHg2047mVQcvXBCZ5F6FwdEBsP1fL2M6XWGcwM4ODJguQcBJoItUR7w==" saltValue="yAZQ0eV78lipXGlNEeGU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vsaGyq1cWF1e4II/fT82lx3egeSiUKHL+D7XGc8pffvQRkxq/K0qQhu92c7LJG11741xb+PkrVSMS/1yRn6HA==" saltValue="lViaptbHjh7Lxndw92Bn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0ffyPYWH5tdnYBKdkdRU5N61V9jDv2RhwhyNn+53BpfV1u865OVLp7HviepS75ilvXqcZwOFfcFNc/iTo+EJ9Q==" saltValue="i62lUj4UtZRzZ6aRy33F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t29cHsYpRCDipAsSFM+FMsdIFJHB41GtWUMey349TO+TKVRqiSm2BwzjpyYkT9f8cV8jxz5w2LDrpaOzB61XA==" saltValue="gojOaTqCICdWGCfwncpf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txuLsZlb4duekT1dH4QTezP3+FnxpVI9/eUmRv26zLF0XYAAYhXwviT/89gaOofiInyNOecrFSfKqv5qHmv0w==" saltValue="ul72C20maL9LwffpAQ+b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V8RuXgt0ahw+yNK6V+TLag4/b5AllH1N4TVAm/8cCNNVA9l6zlncoiP7WAF3TYNTUCZWCo4gJP8QrCk9+oYbQ==" saltValue="LKJHak2jC2KGXk7Pu63TB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0.18407741921508111</v>
      </c>
    </row>
    <row r="5" spans="1:8" ht="15.75" customHeight="1" x14ac:dyDescent="0.25">
      <c r="B5" s="16" t="s">
        <v>80</v>
      </c>
      <c r="C5" s="54">
        <v>8.4951891261662874E-2</v>
      </c>
    </row>
    <row r="6" spans="1:8" ht="15.75" customHeight="1" x14ac:dyDescent="0.25">
      <c r="B6" s="16" t="s">
        <v>81</v>
      </c>
      <c r="C6" s="54">
        <v>0.1465530639351029</v>
      </c>
    </row>
    <row r="7" spans="1:8" ht="15.75" customHeight="1" x14ac:dyDescent="0.25">
      <c r="B7" s="16" t="s">
        <v>82</v>
      </c>
      <c r="C7" s="54">
        <v>0.35495117807876869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0.20251883570787621</v>
      </c>
    </row>
    <row r="10" spans="1:8" ht="15.75" customHeight="1" x14ac:dyDescent="0.25">
      <c r="B10" s="16" t="s">
        <v>85</v>
      </c>
      <c r="C10" s="54">
        <v>2.6947611801508221E-2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6.2996146718429333E-2</v>
      </c>
      <c r="D14" s="54">
        <v>6.2996146718429333E-2</v>
      </c>
      <c r="E14" s="54">
        <v>6.2996146718429333E-2</v>
      </c>
      <c r="F14" s="54">
        <v>6.2996146718429333E-2</v>
      </c>
    </row>
    <row r="15" spans="1:8" ht="15.75" customHeight="1" x14ac:dyDescent="0.25">
      <c r="B15" s="16" t="s">
        <v>88</v>
      </c>
      <c r="C15" s="54">
        <v>0.2633258665386487</v>
      </c>
      <c r="D15" s="54">
        <v>0.2633258665386487</v>
      </c>
      <c r="E15" s="54">
        <v>0.2633258665386487</v>
      </c>
      <c r="F15" s="54">
        <v>0.2633258665386487</v>
      </c>
    </row>
    <row r="16" spans="1:8" ht="15.75" customHeight="1" x14ac:dyDescent="0.25">
      <c r="B16" s="16" t="s">
        <v>89</v>
      </c>
      <c r="C16" s="54">
        <v>3.2216482978368828E-2</v>
      </c>
      <c r="D16" s="54">
        <v>3.2216482978368828E-2</v>
      </c>
      <c r="E16" s="54">
        <v>3.2216482978368828E-2</v>
      </c>
      <c r="F16" s="54">
        <v>3.2216482978368828E-2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3.2332076727396991E-3</v>
      </c>
      <c r="D18" s="54">
        <v>3.2332076727396991E-3</v>
      </c>
      <c r="E18" s="54">
        <v>3.2332076727396991E-3</v>
      </c>
      <c r="F18" s="54">
        <v>3.2332076727396991E-3</v>
      </c>
    </row>
    <row r="19" spans="1:8" ht="15.75" customHeight="1" x14ac:dyDescent="0.25">
      <c r="B19" s="16" t="s">
        <v>92</v>
      </c>
      <c r="C19" s="54">
        <v>1.0726529549180561E-2</v>
      </c>
      <c r="D19" s="54">
        <v>1.0726529549180561E-2</v>
      </c>
      <c r="E19" s="54">
        <v>1.0726529549180561E-2</v>
      </c>
      <c r="F19" s="54">
        <v>1.0726529549180561E-2</v>
      </c>
    </row>
    <row r="20" spans="1:8" ht="15.75" customHeight="1" x14ac:dyDescent="0.25">
      <c r="B20" s="16" t="s">
        <v>93</v>
      </c>
      <c r="C20" s="54">
        <v>1.467992336741184E-2</v>
      </c>
      <c r="D20" s="54">
        <v>1.467992336741184E-2</v>
      </c>
      <c r="E20" s="54">
        <v>1.467992336741184E-2</v>
      </c>
      <c r="F20" s="54">
        <v>1.467992336741184E-2</v>
      </c>
    </row>
    <row r="21" spans="1:8" ht="15.75" customHeight="1" x14ac:dyDescent="0.25">
      <c r="B21" s="16" t="s">
        <v>94</v>
      </c>
      <c r="C21" s="54">
        <v>9.999429788820563E-2</v>
      </c>
      <c r="D21" s="54">
        <v>9.999429788820563E-2</v>
      </c>
      <c r="E21" s="54">
        <v>9.999429788820563E-2</v>
      </c>
      <c r="F21" s="54">
        <v>9.999429788820563E-2</v>
      </c>
    </row>
    <row r="22" spans="1:8" ht="15.75" customHeight="1" x14ac:dyDescent="0.25">
      <c r="B22" s="16" t="s">
        <v>95</v>
      </c>
      <c r="C22" s="54">
        <v>0.51282754528701535</v>
      </c>
      <c r="D22" s="54">
        <v>0.51282754528701535</v>
      </c>
      <c r="E22" s="54">
        <v>0.51282754528701535</v>
      </c>
      <c r="F22" s="54">
        <v>0.51282754528701535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3.4000000000000002E-2</v>
      </c>
    </row>
    <row r="27" spans="1:8" ht="15.75" customHeight="1" x14ac:dyDescent="0.25">
      <c r="B27" s="16" t="s">
        <v>102</v>
      </c>
      <c r="C27" s="54">
        <v>3.6400000000000002E-2</v>
      </c>
    </row>
    <row r="28" spans="1:8" ht="15.75" customHeight="1" x14ac:dyDescent="0.25">
      <c r="B28" s="16" t="s">
        <v>103</v>
      </c>
      <c r="C28" s="54">
        <v>0.29060000000000002</v>
      </c>
    </row>
    <row r="29" spans="1:8" ht="15.75" customHeight="1" x14ac:dyDescent="0.25">
      <c r="B29" s="16" t="s">
        <v>104</v>
      </c>
      <c r="C29" s="54">
        <v>0.1842</v>
      </c>
    </row>
    <row r="30" spans="1:8" ht="15.75" customHeight="1" x14ac:dyDescent="0.25">
      <c r="B30" s="16" t="s">
        <v>2</v>
      </c>
      <c r="C30" s="54">
        <v>8.8900000000000007E-2</v>
      </c>
    </row>
    <row r="31" spans="1:8" ht="15.75" customHeight="1" x14ac:dyDescent="0.25">
      <c r="B31" s="16" t="s">
        <v>105</v>
      </c>
      <c r="C31" s="54">
        <v>4.6799999999999987E-2</v>
      </c>
    </row>
    <row r="32" spans="1:8" ht="15.75" customHeight="1" x14ac:dyDescent="0.25">
      <c r="B32" s="16" t="s">
        <v>106</v>
      </c>
      <c r="C32" s="54">
        <v>5.1799999999999999E-2</v>
      </c>
    </row>
    <row r="33" spans="2:3" ht="15.75" customHeight="1" x14ac:dyDescent="0.25">
      <c r="B33" s="16" t="s">
        <v>107</v>
      </c>
      <c r="C33" s="54">
        <v>0.1014</v>
      </c>
    </row>
    <row r="34" spans="2:3" ht="15.75" customHeight="1" x14ac:dyDescent="0.25">
      <c r="B34" s="16" t="s">
        <v>108</v>
      </c>
      <c r="C34" s="54">
        <v>0.1659000000022352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obv2INLNcmjz1gnVarxqOQBp37U7V6PIVunUnRDZb3kSVPQnQG7+OezaObk/IKMKLvx/CW0lOMj/2GX7N3rC8A==" saltValue="0P0U7+eteWhBtzBeU1GT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0.74564236402511597</v>
      </c>
      <c r="D2" s="55">
        <v>0.74564236402511597</v>
      </c>
      <c r="E2" s="55">
        <v>0.61346232891082797</v>
      </c>
      <c r="F2" s="55">
        <v>0.49371132254600503</v>
      </c>
      <c r="G2" s="55">
        <v>0.41734912991523698</v>
      </c>
    </row>
    <row r="3" spans="1:15" ht="15.75" customHeight="1" x14ac:dyDescent="0.25">
      <c r="B3" s="7" t="s">
        <v>113</v>
      </c>
      <c r="C3" s="55">
        <v>0.17762504518032099</v>
      </c>
      <c r="D3" s="55">
        <v>0.17762504518032099</v>
      </c>
      <c r="E3" s="55">
        <v>0.25715556740760798</v>
      </c>
      <c r="F3" s="55">
        <v>0.29073488712310802</v>
      </c>
      <c r="G3" s="55">
        <v>0.343142509460449</v>
      </c>
    </row>
    <row r="4" spans="1:15" ht="15.75" customHeight="1" x14ac:dyDescent="0.25">
      <c r="B4" s="7" t="s">
        <v>114</v>
      </c>
      <c r="C4" s="56">
        <v>5.2427388727664913E-2</v>
      </c>
      <c r="D4" s="56">
        <v>5.2427388727664913E-2</v>
      </c>
      <c r="E4" s="56">
        <v>8.9375786483287797E-2</v>
      </c>
      <c r="F4" s="56">
        <v>0.143905699253082</v>
      </c>
      <c r="G4" s="56">
        <v>0.17227077484130901</v>
      </c>
    </row>
    <row r="5" spans="1:15" ht="15.75" customHeight="1" x14ac:dyDescent="0.25">
      <c r="B5" s="7" t="s">
        <v>115</v>
      </c>
      <c r="C5" s="56">
        <v>1.9539903849363299E-2</v>
      </c>
      <c r="D5" s="56">
        <v>1.9539903849363299E-2</v>
      </c>
      <c r="E5" s="56">
        <v>3.6897927522659302E-2</v>
      </c>
      <c r="F5" s="56">
        <v>6.6088013350963606E-2</v>
      </c>
      <c r="G5" s="56">
        <v>6.4559340476989704E-2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0.86310732364654497</v>
      </c>
      <c r="D8" s="55">
        <v>0.86310732364654497</v>
      </c>
      <c r="E8" s="55">
        <v>0.93846285343170199</v>
      </c>
      <c r="F8" s="55">
        <v>0.92167711257934604</v>
      </c>
      <c r="G8" s="55">
        <v>0.93781381845474199</v>
      </c>
    </row>
    <row r="9" spans="1:15" ht="15.75" customHeight="1" x14ac:dyDescent="0.25">
      <c r="B9" s="7" t="s">
        <v>118</v>
      </c>
      <c r="C9" s="55">
        <v>7.8862711787223802E-2</v>
      </c>
      <c r="D9" s="55">
        <v>7.8862711787223802E-2</v>
      </c>
      <c r="E9" s="55">
        <v>4.6131510287523297E-2</v>
      </c>
      <c r="F9" s="55">
        <v>5.5290792137384387E-2</v>
      </c>
      <c r="G9" s="55">
        <v>5.0669163465499899E-2</v>
      </c>
    </row>
    <row r="10" spans="1:15" ht="15.75" customHeight="1" x14ac:dyDescent="0.25">
      <c r="B10" s="7" t="s">
        <v>119</v>
      </c>
      <c r="C10" s="56">
        <v>1.71395614743233E-2</v>
      </c>
      <c r="D10" s="56">
        <v>1.71395614743233E-2</v>
      </c>
      <c r="E10" s="56">
        <v>6.8579628132283696E-3</v>
      </c>
      <c r="F10" s="56">
        <v>1.0644786991179E-2</v>
      </c>
      <c r="G10" s="56">
        <v>6.4862035214901014E-3</v>
      </c>
    </row>
    <row r="11" spans="1:15" ht="15.75" customHeight="1" x14ac:dyDescent="0.25">
      <c r="B11" s="7" t="s">
        <v>120</v>
      </c>
      <c r="C11" s="56">
        <v>2.4188611656427401E-2</v>
      </c>
      <c r="D11" s="56">
        <v>2.4188611656427401E-2</v>
      </c>
      <c r="E11" s="56">
        <v>7.1414816193282604E-3</v>
      </c>
      <c r="F11" s="56">
        <v>3.73307452537119E-3</v>
      </c>
      <c r="G11" s="56">
        <v>3.3824217971414302E-3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0.39236330375000011</v>
      </c>
      <c r="D14" s="57">
        <v>0.36913915626799998</v>
      </c>
      <c r="E14" s="57">
        <v>0.36913915626799998</v>
      </c>
      <c r="F14" s="57">
        <v>0.23508163157600001</v>
      </c>
      <c r="G14" s="57">
        <v>0.23508163157600001</v>
      </c>
      <c r="H14" s="58">
        <v>0.25700000000000001</v>
      </c>
      <c r="I14" s="58">
        <v>0.25700000000000001</v>
      </c>
      <c r="J14" s="58">
        <v>0.25700000000000001</v>
      </c>
      <c r="K14" s="58">
        <v>0.25700000000000001</v>
      </c>
      <c r="L14" s="58">
        <v>0.168980587067</v>
      </c>
      <c r="M14" s="58">
        <v>0.13807983688200001</v>
      </c>
      <c r="N14" s="58">
        <v>0.1362747280595</v>
      </c>
      <c r="O14" s="58">
        <v>0.149230884057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0.22489668616034567</v>
      </c>
      <c r="D15" s="55">
        <f t="shared" si="0"/>
        <v>0.21158495757186152</v>
      </c>
      <c r="E15" s="55">
        <f t="shared" si="0"/>
        <v>0.21158495757186152</v>
      </c>
      <c r="F15" s="55">
        <f t="shared" si="0"/>
        <v>0.13474522059865204</v>
      </c>
      <c r="G15" s="55">
        <f t="shared" si="0"/>
        <v>0.13474522059865204</v>
      </c>
      <c r="H15" s="55">
        <f t="shared" si="0"/>
        <v>0.14730849646437871</v>
      </c>
      <c r="I15" s="55">
        <f t="shared" si="0"/>
        <v>0.14730849646437871</v>
      </c>
      <c r="J15" s="55">
        <f t="shared" si="0"/>
        <v>0.14730849646437871</v>
      </c>
      <c r="K15" s="55">
        <f t="shared" si="0"/>
        <v>0.14730849646437871</v>
      </c>
      <c r="L15" s="55">
        <f t="shared" si="0"/>
        <v>9.6857105885244377E-2</v>
      </c>
      <c r="M15" s="55">
        <f t="shared" si="0"/>
        <v>7.9145265226202674E-2</v>
      </c>
      <c r="N15" s="55">
        <f t="shared" si="0"/>
        <v>7.8110604266681025E-2</v>
      </c>
      <c r="O15" s="55">
        <f t="shared" si="0"/>
        <v>8.5536876095278949E-2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5mGwJ+GeJUeZ97N3lcYZvATkAsIw7gxu9Kmh7q+uWIYua9Ei2ymsEgDijXdmya2k2FPHcsM8udfRdUHkZLqeQ==" saltValue="nIFW8G1MEO0Uj33LP/g9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0.48034974932670599</v>
      </c>
      <c r="D2" s="56">
        <v>0.27199479999999998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0.136439979076385</v>
      </c>
      <c r="D3" s="56">
        <v>0.1572112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0.350522041320801</v>
      </c>
      <c r="D4" s="56">
        <v>0.49163960000000001</v>
      </c>
      <c r="E4" s="56">
        <v>0.75345808267593395</v>
      </c>
      <c r="F4" s="56">
        <v>0.56451863050460804</v>
      </c>
      <c r="G4" s="56">
        <v>0</v>
      </c>
    </row>
    <row r="5" spans="1:7" x14ac:dyDescent="0.25">
      <c r="B5" s="98" t="s">
        <v>132</v>
      </c>
      <c r="C5" s="55">
        <v>3.26882302761081E-2</v>
      </c>
      <c r="D5" s="55">
        <v>7.9154399999999903E-2</v>
      </c>
      <c r="E5" s="55">
        <v>0.246541917324066</v>
      </c>
      <c r="F5" s="55">
        <v>0.43548136949539201</v>
      </c>
      <c r="G5" s="55">
        <v>1</v>
      </c>
    </row>
  </sheetData>
  <sheetProtection algorithmName="SHA-512" hashValue="ubIto8mGJ8rksdmtj53IKrTmm8r6sz7eVdR2IH9C1S9EiQ6FgQg2htjdtvunwmGOjL34W94o/HimpvZ6kD4E3g==" saltValue="6lo/u1a5T1wVb7SBB+SJv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DkkpAoEytBLNamTYjth8oJNPuUE3PfSOWmI3rvFA0aOn1uwOnJxowwe9E9mZp6Hx/h4LlzFSdVXGRIsxFN1wA==" saltValue="ATmV23Fphc5XregTUYnB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aGHnwG9t6tNRDPF00zDB68e/LyCxgJcEcYHOMEn9r0fWhgWK9CseKCx0HIR3fB3Z2QUaq110ODRY1aVgTrpnbQ==" saltValue="BEbcAfeYChODt8O2JryhJ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C12TH0na8Rn+JEG6Rmgj4fSOfs15bmxvnAHVfRwaLaNV2rQ7vcHNpxwvtWjX+hLFIqUHfxIBNGtSDqCQZ7yKww==" saltValue="7zamR+BnBPMufQUHsa0N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Gnkry2+XjW1JBSsmLl3r4vUGzpRmO9gIEGxyW3Y5DYSz0WX5hxEZn3BTOtFu7drrD/cLoxxGXNjnRbBiTbzzdg==" saltValue="xnYv2CnzBrwkmel7JLgK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2022-02-01T04:33:21Z</dcterms:modified>
</cp:coreProperties>
</file>