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EAC44B16-CFF4-4377-B78A-A583CC3CEE33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34" i="2"/>
  <c r="A33" i="2"/>
  <c r="A31" i="2"/>
  <c r="A23" i="2"/>
  <c r="A18" i="2"/>
  <c r="A17" i="2"/>
  <c r="A15" i="2"/>
  <c r="H11" i="2"/>
  <c r="G11" i="2"/>
  <c r="H10" i="2"/>
  <c r="I10" i="2" s="1"/>
  <c r="G10" i="2"/>
  <c r="H9" i="2"/>
  <c r="G9" i="2"/>
  <c r="I8" i="2"/>
  <c r="H8" i="2"/>
  <c r="G8" i="2"/>
  <c r="H7" i="2"/>
  <c r="G7" i="2"/>
  <c r="I7" i="2" s="1"/>
  <c r="H6" i="2"/>
  <c r="I6" i="2" s="1"/>
  <c r="G6" i="2"/>
  <c r="H5" i="2"/>
  <c r="G5" i="2"/>
  <c r="H4" i="2"/>
  <c r="I4" i="2" s="1"/>
  <c r="G4" i="2"/>
  <c r="H3" i="2"/>
  <c r="G3" i="2"/>
  <c r="I3" i="2" s="1"/>
  <c r="I2" i="2"/>
  <c r="H2" i="2"/>
  <c r="G2" i="2"/>
  <c r="A2" i="2"/>
  <c r="A40" i="2" s="1"/>
  <c r="C33" i="1"/>
  <c r="C20" i="1"/>
  <c r="A24" i="2" l="1"/>
  <c r="I11" i="2"/>
  <c r="A25" i="2"/>
  <c r="I5" i="2"/>
  <c r="A26" i="2"/>
  <c r="A39" i="2"/>
  <c r="A3" i="2"/>
  <c r="A4" i="2" s="1"/>
  <c r="A5" i="2" s="1"/>
  <c r="A6" i="2" s="1"/>
  <c r="A7" i="2" s="1"/>
  <c r="A8" i="2" s="1"/>
  <c r="A9" i="2" s="1"/>
  <c r="A10" i="2" s="1"/>
  <c r="A11" i="2" s="1"/>
  <c r="I9" i="2"/>
  <c r="A16" i="2"/>
  <c r="A32" i="2"/>
  <c r="A19" i="2"/>
  <c r="A27" i="2"/>
  <c r="A35" i="2"/>
  <c r="A12" i="2"/>
  <c r="A20" i="2"/>
  <c r="A28" i="2"/>
  <c r="A36" i="2"/>
  <c r="A13" i="2"/>
  <c r="A21" i="2"/>
  <c r="A29" i="2"/>
  <c r="A37" i="2"/>
  <c r="A14" i="2"/>
  <c r="A22" i="2"/>
  <c r="A30" i="2"/>
  <c r="A38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<sst xmlns="http://schemas.openxmlformats.org/spreadsheetml/2006/main" count="2092" uniqueCount="337">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</sst>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13</v>
      </c>
      <c r="B1" s="27" t="s">
        <v>0</v>
      </c>
      <c r="C1" s="27" t="s">
        <v>66</v>
      </c>
    </row>
    <row r="2" spans="1:3" ht="15.9" customHeight="1" x14ac:dyDescent="0.25">
      <c r="A2" s="113" t="s">
        <v>14</v>
      </c>
      <c r="B2" s="27"/>
      <c r="C2" s="27"/>
    </row>
    <row r="3" spans="1:3" ht="15.9" customHeight="1" x14ac:dyDescent="0.25">
      <c r="A3" s="1"/>
      <c r="B3" s="7" t="s">
        <v>15</v>
      </c>
      <c r="C3" s="43">
        <v>2021</v>
      </c>
    </row>
    <row r="4" spans="1:3" ht="15.9" customHeight="1" x14ac:dyDescent="0.25">
      <c r="A4" s="1"/>
      <c r="B4" s="7" t="s">
        <v>16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17</v>
      </c>
    </row>
    <row r="7" spans="1:3" ht="15" customHeight="1" x14ac:dyDescent="0.25">
      <c r="B7" s="28" t="s">
        <v>18</v>
      </c>
      <c r="C7" s="45">
        <v>34325288</v>
      </c>
    </row>
    <row r="8" spans="1:3" ht="15" customHeight="1" x14ac:dyDescent="0.25">
      <c r="B8" s="7" t="s">
        <v>19</v>
      </c>
      <c r="C8" s="46">
        <v>0.74</v>
      </c>
    </row>
    <row r="9" spans="1:3" ht="15" customHeight="1" x14ac:dyDescent="0.25">
      <c r="B9" s="7" t="s">
        <v>20</v>
      </c>
      <c r="C9" s="47">
        <v>0.99</v>
      </c>
    </row>
    <row r="10" spans="1:3" ht="15" customHeight="1" x14ac:dyDescent="0.25">
      <c r="B10" s="7" t="s">
        <v>21</v>
      </c>
      <c r="C10" s="47">
        <v>0.32603321079999997</v>
      </c>
    </row>
    <row r="11" spans="1:3" ht="15" customHeight="1" x14ac:dyDescent="0.25">
      <c r="B11" s="7" t="s">
        <v>22</v>
      </c>
      <c r="C11" s="46">
        <v>0.51100000000000001</v>
      </c>
    </row>
    <row r="12" spans="1:3" ht="15" customHeight="1" x14ac:dyDescent="0.25">
      <c r="B12" s="7" t="s">
        <v>23</v>
      </c>
      <c r="C12" s="46">
        <v>0.23699999999999999</v>
      </c>
    </row>
    <row r="13" spans="1:3" ht="15" customHeight="1" x14ac:dyDescent="0.25">
      <c r="B13" s="7" t="s">
        <v>24</v>
      </c>
      <c r="C13" s="46">
        <v>0.73699999999999999</v>
      </c>
    </row>
    <row r="14" spans="1:3" ht="15" customHeight="1" x14ac:dyDescent="0.25">
      <c r="B14" s="113"/>
    </row>
    <row r="15" spans="1:3" ht="15" customHeight="1" x14ac:dyDescent="0.25">
      <c r="A15" s="113" t="s">
        <v>25</v>
      </c>
      <c r="B15" s="11"/>
      <c r="C15" s="4"/>
    </row>
    <row r="16" spans="1:3" ht="15" customHeight="1" x14ac:dyDescent="0.25">
      <c r="B16" s="7" t="s">
        <v>26</v>
      </c>
      <c r="C16" s="47">
        <v>0.1</v>
      </c>
    </row>
    <row r="17" spans="1:3" ht="15" customHeight="1" x14ac:dyDescent="0.25">
      <c r="B17" s="7" t="s">
        <v>27</v>
      </c>
      <c r="C17" s="47">
        <v>0.1</v>
      </c>
    </row>
    <row r="18" spans="1:3" ht="15" customHeight="1" x14ac:dyDescent="0.25">
      <c r="B18" s="7" t="s">
        <v>28</v>
      </c>
      <c r="C18" s="47">
        <v>0.1</v>
      </c>
    </row>
    <row r="19" spans="1:3" ht="15" customHeight="1" x14ac:dyDescent="0.25">
      <c r="B19" s="7" t="s">
        <v>29</v>
      </c>
      <c r="C19" s="47">
        <v>0.1</v>
      </c>
    </row>
    <row r="20" spans="1:3" ht="15" customHeight="1" x14ac:dyDescent="0.25">
      <c r="B20" s="7" t="s">
        <v>30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31</v>
      </c>
    </row>
    <row r="23" spans="1:3" ht="15" customHeight="1" x14ac:dyDescent="0.25">
      <c r="B23" s="12" t="s">
        <v>32</v>
      </c>
      <c r="C23" s="47">
        <v>9.9700000000000011E-2</v>
      </c>
    </row>
    <row r="24" spans="1:3" ht="15" customHeight="1" x14ac:dyDescent="0.25">
      <c r="B24" s="12" t="s">
        <v>33</v>
      </c>
      <c r="C24" s="47">
        <v>0.43430000000000002</v>
      </c>
    </row>
    <row r="25" spans="1:3" ht="15" customHeight="1" x14ac:dyDescent="0.25">
      <c r="B25" s="12" t="s">
        <v>34</v>
      </c>
      <c r="C25" s="47">
        <v>0.35899999999999999</v>
      </c>
    </row>
    <row r="26" spans="1:3" ht="15" customHeight="1" x14ac:dyDescent="0.25">
      <c r="B26" s="12" t="s">
        <v>35</v>
      </c>
      <c r="C26" s="47">
        <v>0.107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36</v>
      </c>
      <c r="B28" s="12"/>
      <c r="C28" s="12"/>
    </row>
    <row r="29" spans="1:3" ht="14.25" customHeight="1" x14ac:dyDescent="0.25">
      <c r="B29" s="22" t="s">
        <v>37</v>
      </c>
      <c r="C29" s="49">
        <v>0.193</v>
      </c>
    </row>
    <row r="30" spans="1:3" ht="14.25" customHeight="1" x14ac:dyDescent="0.25">
      <c r="B30" s="22" t="s">
        <v>38</v>
      </c>
      <c r="C30" s="49">
        <v>6.3E-2</v>
      </c>
    </row>
    <row r="31" spans="1:3" ht="14.25" customHeight="1" x14ac:dyDescent="0.25">
      <c r="B31" s="22" t="s">
        <v>39</v>
      </c>
      <c r="C31" s="49">
        <v>0.157</v>
      </c>
    </row>
    <row r="32" spans="1:3" ht="14.25" customHeight="1" x14ac:dyDescent="0.25">
      <c r="B32" s="22" t="s">
        <v>40</v>
      </c>
      <c r="C32" s="49">
        <v>0.58700000000000008</v>
      </c>
    </row>
    <row r="33" spans="1:5" ht="13.2" customHeight="1" x14ac:dyDescent="0.25">
      <c r="B33" s="24" t="s">
        <v>41</v>
      </c>
      <c r="C33" s="50">
        <f>SUM(C29:C32)</f>
        <v>1</v>
      </c>
    </row>
    <row r="34" spans="1:5" ht="15" customHeight="1" x14ac:dyDescent="0.25"/>
    <row r="35" spans="1:5" ht="15" customHeight="1" x14ac:dyDescent="0.25">
      <c r="A35" s="39" t="s">
        <v>42</v>
      </c>
    </row>
    <row r="36" spans="1:5" ht="15" customHeight="1" x14ac:dyDescent="0.25">
      <c r="A36" s="113" t="s">
        <v>43</v>
      </c>
      <c r="B36" s="7"/>
    </row>
    <row r="37" spans="1:5" ht="15" customHeight="1" x14ac:dyDescent="0.25">
      <c r="B37" s="28" t="s">
        <v>44</v>
      </c>
      <c r="C37" s="117">
        <v>35.850665255437903</v>
      </c>
    </row>
    <row r="38" spans="1:5" ht="15" customHeight="1" x14ac:dyDescent="0.25">
      <c r="B38" s="28" t="s">
        <v>45</v>
      </c>
      <c r="C38" s="117">
        <v>74.160316590376794</v>
      </c>
      <c r="D38" s="9"/>
      <c r="E38" s="10"/>
    </row>
    <row r="39" spans="1:5" ht="15" customHeight="1" x14ac:dyDescent="0.25">
      <c r="B39" s="28" t="s">
        <v>46</v>
      </c>
      <c r="C39" s="117">
        <v>117.20207806947199</v>
      </c>
      <c r="D39" s="9"/>
      <c r="E39" s="9"/>
    </row>
    <row r="40" spans="1:5" ht="15" customHeight="1" x14ac:dyDescent="0.25">
      <c r="B40" s="28" t="s">
        <v>47</v>
      </c>
      <c r="C40" s="117">
        <v>917</v>
      </c>
    </row>
    <row r="41" spans="1:5" ht="15" customHeight="1" x14ac:dyDescent="0.25">
      <c r="B41" s="28" t="s">
        <v>48</v>
      </c>
      <c r="C41" s="118">
        <v>4.5999999999999999E-2</v>
      </c>
    </row>
    <row r="42" spans="1:5" ht="15" customHeight="1" x14ac:dyDescent="0.25">
      <c r="B42" s="28" t="s">
        <v>49</v>
      </c>
      <c r="C42" s="117">
        <v>22.246120860000001</v>
      </c>
    </row>
    <row r="43" spans="1:5" ht="15.75" customHeight="1" x14ac:dyDescent="0.25">
      <c r="D43" s="9"/>
    </row>
    <row r="44" spans="1:5" ht="15.75" customHeight="1" x14ac:dyDescent="0.25">
      <c r="A44" s="113" t="s">
        <v>50</v>
      </c>
      <c r="D44" s="9"/>
    </row>
    <row r="45" spans="1:5" ht="15.75" customHeight="1" x14ac:dyDescent="0.25">
      <c r="B45" s="28" t="s">
        <v>51</v>
      </c>
      <c r="C45" s="47">
        <v>1.9617599999999999E-2</v>
      </c>
      <c r="D45" s="9"/>
    </row>
    <row r="46" spans="1:5" ht="15.75" customHeight="1" x14ac:dyDescent="0.25">
      <c r="B46" s="28" t="s">
        <v>52</v>
      </c>
      <c r="C46" s="47">
        <v>0.10255010000000001</v>
      </c>
      <c r="D46" s="9"/>
    </row>
    <row r="47" spans="1:5" ht="15.75" customHeight="1" x14ac:dyDescent="0.25">
      <c r="B47" s="28" t="s">
        <v>53</v>
      </c>
      <c r="C47" s="47">
        <v>0.2178553</v>
      </c>
      <c r="D47" s="9"/>
      <c r="E47" s="10"/>
    </row>
    <row r="48" spans="1:5" ht="15" customHeight="1" x14ac:dyDescent="0.25">
      <c r="B48" s="28" t="s">
        <v>54</v>
      </c>
      <c r="C48" s="48">
        <v>0.65997699999999992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55</v>
      </c>
      <c r="D50" s="9"/>
    </row>
    <row r="51" spans="1:4" ht="15.75" customHeight="1" x14ac:dyDescent="0.25">
      <c r="B51" s="28" t="s">
        <v>56</v>
      </c>
      <c r="C51" s="51">
        <v>3.3</v>
      </c>
      <c r="D51" s="9"/>
    </row>
    <row r="52" spans="1:4" ht="15" customHeight="1" x14ac:dyDescent="0.25">
      <c r="B52" s="28" t="s">
        <v>57</v>
      </c>
      <c r="C52" s="51">
        <v>3.3</v>
      </c>
    </row>
    <row r="53" spans="1:4" ht="15.75" customHeight="1" x14ac:dyDescent="0.25">
      <c r="B53" s="28" t="s">
        <v>58</v>
      </c>
      <c r="C53" s="51">
        <v>3.3</v>
      </c>
    </row>
    <row r="54" spans="1:4" ht="15.75" customHeight="1" x14ac:dyDescent="0.25">
      <c r="B54" s="28" t="s">
        <v>59</v>
      </c>
      <c r="C54" s="51">
        <v>3.3</v>
      </c>
    </row>
    <row r="55" spans="1:4" ht="15.75" customHeight="1" x14ac:dyDescent="0.25">
      <c r="B55" s="28" t="s">
        <v>60</v>
      </c>
      <c r="C55" s="51">
        <v>3.3</v>
      </c>
    </row>
    <row r="57" spans="1:4" ht="15.75" customHeight="1" x14ac:dyDescent="0.25">
      <c r="A57" s="113" t="s">
        <v>61</v>
      </c>
    </row>
    <row r="58" spans="1:4" ht="15.75" customHeight="1" x14ac:dyDescent="0.25">
      <c r="B58" s="7" t="s">
        <v>62</v>
      </c>
      <c r="C58" s="46">
        <v>2.1937842778793421E-2</v>
      </c>
    </row>
    <row r="59" spans="1:4" ht="15.75" customHeight="1" x14ac:dyDescent="0.25">
      <c r="B59" s="28" t="s">
        <v>63</v>
      </c>
      <c r="C59" s="46">
        <v>0.37552984968011099</v>
      </c>
    </row>
    <row r="60" spans="1:4" ht="15.75" customHeight="1" x14ac:dyDescent="0.25">
      <c r="B60" s="28" t="s">
        <v>64</v>
      </c>
      <c r="C60" s="46">
        <v>4.5999999999999999E-2</v>
      </c>
    </row>
    <row r="61" spans="1:4" ht="15.75" customHeight="1" x14ac:dyDescent="0.25">
      <c r="B61" s="28" t="s">
        <v>65</v>
      </c>
      <c r="C61" s="46">
        <v>1.4E-2</v>
      </c>
    </row>
    <row r="62" spans="1:4" ht="15.75" customHeight="1" x14ac:dyDescent="0.25">
      <c r="B62" s="28" t="s">
        <v>67</v>
      </c>
      <c r="C62" s="119">
        <v>14.6</v>
      </c>
    </row>
    <row r="63" spans="1:4" ht="15.75" customHeight="1" x14ac:dyDescent="0.25">
      <c r="A63" s="39"/>
    </row>
  </sheetData>
  <sheetProtection algorithmName="SHA-512" hashValue="D+RUi5CP2OlDlc87P1QpGfyVbQX8gMOLeON8bV9JYJmyboyayKHbqWF28yt+YaB3R1T53IZkTG2CAW2jSWGd5g==" saltValue="HEan5zElIi4Ww2CzvBemO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5">
      <c r="A2" s="7">
        <f>start_year</f>
        <v>2021</v>
      </c>
      <c r="B2" s="52">
        <v>7747798.6846000003</v>
      </c>
      <c r="C2" s="53">
        <v>11086000</v>
      </c>
      <c r="D2" s="53">
        <v>16845000</v>
      </c>
      <c r="E2" s="53">
        <v>12281000</v>
      </c>
      <c r="F2" s="53">
        <v>8730000</v>
      </c>
      <c r="G2" s="14">
        <f t="shared" ref="G2:G11" si="0">C2+D2+E2+F2</f>
        <v>48942000</v>
      </c>
      <c r="H2" s="14">
        <f t="shared" ref="H2:H11" si="1">(B2 + stillbirth*B2/(1000-stillbirth))/(1-abortion)</f>
        <v>8306162.1561819287</v>
      </c>
      <c r="I2" s="14">
        <f t="shared" ref="I2:I11" si="2">G2-H2</f>
        <v>40635837.843818069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7862243.0144000007</v>
      </c>
      <c r="C3" s="53">
        <v>11406000</v>
      </c>
      <c r="D3" s="53">
        <v>17372000</v>
      </c>
      <c r="E3" s="53">
        <v>12545000</v>
      </c>
      <c r="F3" s="53">
        <v>9016000</v>
      </c>
      <c r="G3" s="14">
        <f t="shared" si="0"/>
        <v>50339000</v>
      </c>
      <c r="H3" s="14">
        <f t="shared" si="1"/>
        <v>8428854.1877990924</v>
      </c>
      <c r="I3" s="14">
        <f t="shared" si="2"/>
        <v>41910145.812200904</v>
      </c>
    </row>
    <row r="4" spans="1:9" ht="15.75" customHeight="1" x14ac:dyDescent="0.25">
      <c r="A4" s="7">
        <f t="shared" si="3"/>
        <v>2023</v>
      </c>
      <c r="B4" s="52">
        <v>7976378.7432000004</v>
      </c>
      <c r="C4" s="53">
        <v>11730000</v>
      </c>
      <c r="D4" s="53">
        <v>17928000</v>
      </c>
      <c r="E4" s="53">
        <v>12818000</v>
      </c>
      <c r="F4" s="53">
        <v>9304000</v>
      </c>
      <c r="G4" s="14">
        <f t="shared" si="0"/>
        <v>51780000</v>
      </c>
      <c r="H4" s="14">
        <f t="shared" si="1"/>
        <v>8551215.3783539217</v>
      </c>
      <c r="I4" s="14">
        <f t="shared" si="2"/>
        <v>43228784.621646076</v>
      </c>
    </row>
    <row r="5" spans="1:9" ht="15.75" customHeight="1" x14ac:dyDescent="0.25">
      <c r="A5" s="7">
        <f t="shared" si="3"/>
        <v>2024</v>
      </c>
      <c r="B5" s="52">
        <v>8090224.4996000016</v>
      </c>
      <c r="C5" s="53">
        <v>12065000</v>
      </c>
      <c r="D5" s="53">
        <v>18513000</v>
      </c>
      <c r="E5" s="53">
        <v>13108000</v>
      </c>
      <c r="F5" s="53">
        <v>9589000</v>
      </c>
      <c r="G5" s="14">
        <f t="shared" si="0"/>
        <v>53275000</v>
      </c>
      <c r="H5" s="14">
        <f t="shared" si="1"/>
        <v>8673265.6989606228</v>
      </c>
      <c r="I5" s="14">
        <f t="shared" si="2"/>
        <v>44601734.301039375</v>
      </c>
    </row>
    <row r="6" spans="1:9" ht="15.75" customHeight="1" x14ac:dyDescent="0.25">
      <c r="A6" s="7">
        <f t="shared" si="3"/>
        <v>2025</v>
      </c>
      <c r="B6" s="52">
        <v>8203757.6599999992</v>
      </c>
      <c r="C6" s="53">
        <v>12410000</v>
      </c>
      <c r="D6" s="53">
        <v>19121000</v>
      </c>
      <c r="E6" s="53">
        <v>13422000</v>
      </c>
      <c r="F6" s="53">
        <v>9870000</v>
      </c>
      <c r="G6" s="14">
        <f t="shared" si="0"/>
        <v>54823000</v>
      </c>
      <c r="H6" s="14">
        <f t="shared" si="1"/>
        <v>8794980.895595843</v>
      </c>
      <c r="I6" s="14">
        <f t="shared" si="2"/>
        <v>46028019.104404159</v>
      </c>
    </row>
    <row r="7" spans="1:9" ht="15.75" customHeight="1" x14ac:dyDescent="0.25">
      <c r="A7" s="7">
        <f t="shared" si="3"/>
        <v>2026</v>
      </c>
      <c r="B7" s="52">
        <v>8327290.5539999986</v>
      </c>
      <c r="C7" s="53">
        <v>12740000</v>
      </c>
      <c r="D7" s="53">
        <v>19735000</v>
      </c>
      <c r="E7" s="53">
        <v>13753000</v>
      </c>
      <c r="F7" s="53">
        <v>10136000</v>
      </c>
      <c r="G7" s="14">
        <f t="shared" si="0"/>
        <v>56364000</v>
      </c>
      <c r="H7" s="14">
        <f t="shared" si="1"/>
        <v>8927416.4803285655</v>
      </c>
      <c r="I7" s="14">
        <f t="shared" si="2"/>
        <v>47436583.519671433</v>
      </c>
    </row>
    <row r="8" spans="1:9" ht="15.75" customHeight="1" x14ac:dyDescent="0.25">
      <c r="A8" s="7">
        <f t="shared" si="3"/>
        <v>2027</v>
      </c>
      <c r="B8" s="52">
        <v>8450801.9333999995</v>
      </c>
      <c r="C8" s="53">
        <v>13081000</v>
      </c>
      <c r="D8" s="53">
        <v>20371000</v>
      </c>
      <c r="E8" s="53">
        <v>14110000</v>
      </c>
      <c r="F8" s="53">
        <v>10403000</v>
      </c>
      <c r="G8" s="14">
        <f t="shared" si="0"/>
        <v>57965000</v>
      </c>
      <c r="H8" s="14">
        <f t="shared" si="1"/>
        <v>9059828.9999606609</v>
      </c>
      <c r="I8" s="14">
        <f t="shared" si="2"/>
        <v>48905171.000039339</v>
      </c>
    </row>
    <row r="9" spans="1:9" ht="15.75" customHeight="1" x14ac:dyDescent="0.25">
      <c r="A9" s="7">
        <f t="shared" si="3"/>
        <v>2028</v>
      </c>
      <c r="B9" s="52">
        <v>8574242.4575999975</v>
      </c>
      <c r="C9" s="53">
        <v>13429000</v>
      </c>
      <c r="D9" s="53">
        <v>21021000</v>
      </c>
      <c r="E9" s="53">
        <v>14497000</v>
      </c>
      <c r="F9" s="53">
        <v>10668000</v>
      </c>
      <c r="G9" s="14">
        <f t="shared" si="0"/>
        <v>59615000</v>
      </c>
      <c r="H9" s="14">
        <f t="shared" si="1"/>
        <v>9192165.5580448657</v>
      </c>
      <c r="I9" s="14">
        <f t="shared" si="2"/>
        <v>50422834.441955134</v>
      </c>
    </row>
    <row r="10" spans="1:9" ht="15.75" customHeight="1" x14ac:dyDescent="0.25">
      <c r="A10" s="7">
        <f t="shared" si="3"/>
        <v>2029</v>
      </c>
      <c r="B10" s="52">
        <v>8697458.833399998</v>
      </c>
      <c r="C10" s="53">
        <v>13772000</v>
      </c>
      <c r="D10" s="53">
        <v>21683000</v>
      </c>
      <c r="E10" s="53">
        <v>14917000</v>
      </c>
      <c r="F10" s="53">
        <v>10932000</v>
      </c>
      <c r="G10" s="14">
        <f t="shared" si="0"/>
        <v>61304000</v>
      </c>
      <c r="H10" s="14">
        <f t="shared" si="1"/>
        <v>9324261.8139434773</v>
      </c>
      <c r="I10" s="14">
        <f t="shared" si="2"/>
        <v>51979738.186056525</v>
      </c>
    </row>
    <row r="11" spans="1:9" ht="15.75" customHeight="1" x14ac:dyDescent="0.25">
      <c r="A11" s="7">
        <f t="shared" si="3"/>
        <v>2030</v>
      </c>
      <c r="B11" s="52">
        <v>8820399.3359999992</v>
      </c>
      <c r="C11" s="53">
        <v>14100000</v>
      </c>
      <c r="D11" s="53">
        <v>22354000</v>
      </c>
      <c r="E11" s="53">
        <v>15373000</v>
      </c>
      <c r="F11" s="53">
        <v>11198000</v>
      </c>
      <c r="G11" s="14">
        <f t="shared" si="0"/>
        <v>63025000</v>
      </c>
      <c r="H11" s="14">
        <f t="shared" si="1"/>
        <v>9456062.3151862174</v>
      </c>
      <c r="I11" s="14">
        <f t="shared" si="2"/>
        <v>53568937.684813783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A801t9ZdI3qHkH0dIIpz6FZJVSboc1cNE1Ttf68msTsajlRrXKpGSFloOuQV63tOcnd+5PsB6jlHt63lp5Bcag==" saltValue="C3dyzOpRXePhdkPaKRd1XA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5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5">
      <c r="B3" s="16" t="s">
        <v>78</v>
      </c>
      <c r="C3" s="54">
        <v>8.1432633319155259E-3</v>
      </c>
    </row>
    <row r="4" spans="1:8" ht="15.75" customHeight="1" x14ac:dyDescent="0.25">
      <c r="B4" s="16" t="s">
        <v>79</v>
      </c>
      <c r="C4" s="54">
        <v>0.12976204685914461</v>
      </c>
    </row>
    <row r="5" spans="1:8" ht="15.75" customHeight="1" x14ac:dyDescent="0.25">
      <c r="B5" s="16" t="s">
        <v>80</v>
      </c>
      <c r="C5" s="54">
        <v>7.7865012384755711E-2</v>
      </c>
    </row>
    <row r="6" spans="1:8" ht="15.75" customHeight="1" x14ac:dyDescent="0.25">
      <c r="B6" s="16" t="s">
        <v>81</v>
      </c>
      <c r="C6" s="54">
        <v>0.31596497329182399</v>
      </c>
    </row>
    <row r="7" spans="1:8" ht="15.75" customHeight="1" x14ac:dyDescent="0.25">
      <c r="B7" s="16" t="s">
        <v>82</v>
      </c>
      <c r="C7" s="54">
        <v>0.30968754452631331</v>
      </c>
    </row>
    <row r="8" spans="1:8" ht="15.75" customHeight="1" x14ac:dyDescent="0.25">
      <c r="B8" s="16" t="s">
        <v>83</v>
      </c>
      <c r="C8" s="54">
        <v>2.6987395994716251E-2</v>
      </c>
    </row>
    <row r="9" spans="1:8" ht="15.75" customHeight="1" x14ac:dyDescent="0.25">
      <c r="B9" s="16" t="s">
        <v>84</v>
      </c>
      <c r="C9" s="54">
        <v>6.4952087484845364E-2</v>
      </c>
    </row>
    <row r="10" spans="1:8" ht="15.75" customHeight="1" x14ac:dyDescent="0.25">
      <c r="B10" s="16" t="s">
        <v>85</v>
      </c>
      <c r="C10" s="54">
        <v>6.6637676126485385E-2</v>
      </c>
    </row>
    <row r="11" spans="1:8" ht="15.75" customHeight="1" x14ac:dyDescent="0.25">
      <c r="B11" s="24" t="s">
        <v>41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5">
      <c r="B14" s="16" t="s">
        <v>87</v>
      </c>
      <c r="C14" s="54">
        <v>0.15642588174573971</v>
      </c>
      <c r="D14" s="54">
        <v>0.15642588174573971</v>
      </c>
      <c r="E14" s="54">
        <v>0.15642588174573971</v>
      </c>
      <c r="F14" s="54">
        <v>0.15642588174573971</v>
      </c>
    </row>
    <row r="15" spans="1:8" ht="15.75" customHeight="1" x14ac:dyDescent="0.25">
      <c r="B15" s="16" t="s">
        <v>88</v>
      </c>
      <c r="C15" s="54">
        <v>0.2459120724979271</v>
      </c>
      <c r="D15" s="54">
        <v>0.2459120724979271</v>
      </c>
      <c r="E15" s="54">
        <v>0.2459120724979271</v>
      </c>
      <c r="F15" s="54">
        <v>0.2459120724979271</v>
      </c>
    </row>
    <row r="16" spans="1:8" ht="15.75" customHeight="1" x14ac:dyDescent="0.25">
      <c r="B16" s="16" t="s">
        <v>89</v>
      </c>
      <c r="C16" s="54">
        <v>4.737862187723605E-2</v>
      </c>
      <c r="D16" s="54">
        <v>4.737862187723605E-2</v>
      </c>
      <c r="E16" s="54">
        <v>4.737862187723605E-2</v>
      </c>
      <c r="F16" s="54">
        <v>4.737862187723605E-2</v>
      </c>
    </row>
    <row r="17" spans="1:8" ht="15.75" customHeight="1" x14ac:dyDescent="0.25">
      <c r="B17" s="16" t="s">
        <v>90</v>
      </c>
      <c r="C17" s="54">
        <v>2.4295120443248691E-2</v>
      </c>
      <c r="D17" s="54">
        <v>2.4295120443248691E-2</v>
      </c>
      <c r="E17" s="54">
        <v>2.4295120443248691E-2</v>
      </c>
      <c r="F17" s="54">
        <v>2.4295120443248691E-2</v>
      </c>
    </row>
    <row r="18" spans="1:8" ht="15.75" customHeight="1" x14ac:dyDescent="0.25">
      <c r="B18" s="16" t="s">
        <v>91</v>
      </c>
      <c r="C18" s="54">
        <v>0.15007652965783441</v>
      </c>
      <c r="D18" s="54">
        <v>0.15007652965783441</v>
      </c>
      <c r="E18" s="54">
        <v>0.15007652965783441</v>
      </c>
      <c r="F18" s="54">
        <v>0.15007652965783441</v>
      </c>
    </row>
    <row r="19" spans="1:8" ht="15.75" customHeight="1" x14ac:dyDescent="0.25">
      <c r="B19" s="16" t="s">
        <v>92</v>
      </c>
      <c r="C19" s="54">
        <v>1.7901193465893431E-2</v>
      </c>
      <c r="D19" s="54">
        <v>1.7901193465893431E-2</v>
      </c>
      <c r="E19" s="54">
        <v>1.7901193465893431E-2</v>
      </c>
      <c r="F19" s="54">
        <v>1.7901193465893431E-2</v>
      </c>
    </row>
    <row r="20" spans="1:8" ht="15.75" customHeight="1" x14ac:dyDescent="0.25">
      <c r="B20" s="16" t="s">
        <v>93</v>
      </c>
      <c r="C20" s="54">
        <v>1.9844259377181251E-2</v>
      </c>
      <c r="D20" s="54">
        <v>1.9844259377181251E-2</v>
      </c>
      <c r="E20" s="54">
        <v>1.9844259377181251E-2</v>
      </c>
      <c r="F20" s="54">
        <v>1.9844259377181251E-2</v>
      </c>
    </row>
    <row r="21" spans="1:8" ht="15.75" customHeight="1" x14ac:dyDescent="0.25">
      <c r="B21" s="16" t="s">
        <v>94</v>
      </c>
      <c r="C21" s="54">
        <v>7.9351354373928026E-2</v>
      </c>
      <c r="D21" s="54">
        <v>7.9351354373928026E-2</v>
      </c>
      <c r="E21" s="54">
        <v>7.9351354373928026E-2</v>
      </c>
      <c r="F21" s="54">
        <v>7.9351354373928026E-2</v>
      </c>
    </row>
    <row r="22" spans="1:8" ht="15.75" customHeight="1" x14ac:dyDescent="0.25">
      <c r="B22" s="16" t="s">
        <v>95</v>
      </c>
      <c r="C22" s="54">
        <v>0.25881496656101122</v>
      </c>
      <c r="D22" s="54">
        <v>0.25881496656101122</v>
      </c>
      <c r="E22" s="54">
        <v>0.25881496656101122</v>
      </c>
      <c r="F22" s="54">
        <v>0.25881496656101122</v>
      </c>
    </row>
    <row r="23" spans="1:8" ht="15.75" customHeight="1" x14ac:dyDescent="0.25">
      <c r="B23" s="24" t="s">
        <v>41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101</v>
      </c>
      <c r="C26" s="54">
        <v>8.6899999999999991E-2</v>
      </c>
    </row>
    <row r="27" spans="1:8" ht="15.75" customHeight="1" x14ac:dyDescent="0.25">
      <c r="B27" s="16" t="s">
        <v>102</v>
      </c>
      <c r="C27" s="54">
        <v>8.5000000000000006E-3</v>
      </c>
    </row>
    <row r="28" spans="1:8" ht="15.75" customHeight="1" x14ac:dyDescent="0.25">
      <c r="B28" s="16" t="s">
        <v>103</v>
      </c>
      <c r="C28" s="54">
        <v>0.15529999999999999</v>
      </c>
    </row>
    <row r="29" spans="1:8" ht="15.75" customHeight="1" x14ac:dyDescent="0.25">
      <c r="B29" s="16" t="s">
        <v>104</v>
      </c>
      <c r="C29" s="54">
        <v>0.16839999999999999</v>
      </c>
    </row>
    <row r="30" spans="1:8" ht="15.75" customHeight="1" x14ac:dyDescent="0.25">
      <c r="B30" s="16" t="s">
        <v>2</v>
      </c>
      <c r="C30" s="54">
        <v>0.1052</v>
      </c>
    </row>
    <row r="31" spans="1:8" ht="15.75" customHeight="1" x14ac:dyDescent="0.25">
      <c r="B31" s="16" t="s">
        <v>105</v>
      </c>
      <c r="C31" s="54">
        <v>0.1087</v>
      </c>
    </row>
    <row r="32" spans="1:8" ht="15.75" customHeight="1" x14ac:dyDescent="0.25">
      <c r="B32" s="16" t="s">
        <v>106</v>
      </c>
      <c r="C32" s="54">
        <v>1.8200000000000001E-2</v>
      </c>
    </row>
    <row r="33" spans="2:3" ht="15.75" customHeight="1" x14ac:dyDescent="0.25">
      <c r="B33" s="16" t="s">
        <v>107</v>
      </c>
      <c r="C33" s="54">
        <v>8.4100000000000008E-2</v>
      </c>
    </row>
    <row r="34" spans="2:3" ht="15.75" customHeight="1" x14ac:dyDescent="0.25">
      <c r="B34" s="16" t="s">
        <v>108</v>
      </c>
      <c r="C34" s="54">
        <v>0.26470000000447041</v>
      </c>
    </row>
    <row r="35" spans="2:3" ht="15.75" customHeight="1" x14ac:dyDescent="0.25">
      <c r="B35" s="24" t="s">
        <v>41</v>
      </c>
      <c r="C35" s="50">
        <f>SUM(C26:C34)</f>
        <v>1.0000000000044704</v>
      </c>
    </row>
  </sheetData>
  <sheetProtection algorithmName="SHA-512" hashValue="oB0/jUaH5RiChHBQBFhf46ztSmRRzXMWxkA+ZBKRhQpqGAPC+pWReTMgR3rhE7HYOAGlvX+o0ahScfLNBKOxsg==" saltValue="qsyRnkhQCcULPEtwu6s3H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5">
      <c r="A2" s="4" t="s">
        <v>111</v>
      </c>
      <c r="B2" s="7" t="s">
        <v>112</v>
      </c>
      <c r="C2" s="55">
        <v>0.58781601000000006</v>
      </c>
      <c r="D2" s="55">
        <v>0.58781601000000006</v>
      </c>
      <c r="E2" s="55">
        <v>0.49963153999999999</v>
      </c>
      <c r="F2" s="55">
        <v>0.33713436000000002</v>
      </c>
      <c r="G2" s="55">
        <v>0.32553084999999998</v>
      </c>
    </row>
    <row r="3" spans="1:15" ht="15.75" customHeight="1" x14ac:dyDescent="0.25">
      <c r="B3" s="7" t="s">
        <v>113</v>
      </c>
      <c r="C3" s="55">
        <v>0.22640987000000001</v>
      </c>
      <c r="D3" s="55">
        <v>0.22640987000000001</v>
      </c>
      <c r="E3" s="55">
        <v>0.26700329</v>
      </c>
      <c r="F3" s="55">
        <v>0.27671219000000002</v>
      </c>
      <c r="G3" s="55">
        <v>0.25924194</v>
      </c>
    </row>
    <row r="4" spans="1:15" ht="15.75" customHeight="1" x14ac:dyDescent="0.25">
      <c r="B4" s="7" t="s">
        <v>114</v>
      </c>
      <c r="C4" s="56">
        <v>0.12186411</v>
      </c>
      <c r="D4" s="56">
        <v>0.12186411</v>
      </c>
      <c r="E4" s="56">
        <v>0.15877978000000001</v>
      </c>
      <c r="F4" s="56">
        <v>0.22776905</v>
      </c>
      <c r="G4" s="56">
        <v>0.20568164999999999</v>
      </c>
    </row>
    <row r="5" spans="1:15" ht="15.75" customHeight="1" x14ac:dyDescent="0.25">
      <c r="B5" s="7" t="s">
        <v>115</v>
      </c>
      <c r="C5" s="56">
        <v>6.390999800000001E-2</v>
      </c>
      <c r="D5" s="56">
        <v>6.390999800000001E-2</v>
      </c>
      <c r="E5" s="56">
        <v>7.4585356999999991E-2</v>
      </c>
      <c r="F5" s="56">
        <v>0.15838442999999999</v>
      </c>
      <c r="G5" s="56">
        <v>0.20954555999999999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116</v>
      </c>
      <c r="B8" s="7" t="s">
        <v>117</v>
      </c>
      <c r="C8" s="55">
        <v>0.78486434999999999</v>
      </c>
      <c r="D8" s="55">
        <v>0.78486434999999999</v>
      </c>
      <c r="E8" s="55">
        <v>0.62227177</v>
      </c>
      <c r="F8" s="55">
        <v>0.64396407999999994</v>
      </c>
      <c r="G8" s="55">
        <v>0.81744606000000009</v>
      </c>
    </row>
    <row r="9" spans="1:15" ht="15.75" customHeight="1" x14ac:dyDescent="0.25">
      <c r="B9" s="7" t="s">
        <v>118</v>
      </c>
      <c r="C9" s="55">
        <v>0.14474545999999999</v>
      </c>
      <c r="D9" s="55">
        <v>0.14474545999999999</v>
      </c>
      <c r="E9" s="55">
        <v>0.24132007999999999</v>
      </c>
      <c r="F9" s="55">
        <v>0.24501976</v>
      </c>
      <c r="G9" s="55">
        <v>0.14206926</v>
      </c>
    </row>
    <row r="10" spans="1:15" ht="15.75" customHeight="1" x14ac:dyDescent="0.25">
      <c r="B10" s="7" t="s">
        <v>119</v>
      </c>
      <c r="C10" s="56">
        <v>4.6751927999999998E-2</v>
      </c>
      <c r="D10" s="56">
        <v>4.6751927999999998E-2</v>
      </c>
      <c r="E10" s="56">
        <v>0.10321615000000001</v>
      </c>
      <c r="F10" s="56">
        <v>7.7771478000000005E-2</v>
      </c>
      <c r="G10" s="56">
        <v>3.1628560999999999E-2</v>
      </c>
    </row>
    <row r="11" spans="1:15" ht="15.75" customHeight="1" x14ac:dyDescent="0.25">
      <c r="B11" s="7" t="s">
        <v>120</v>
      </c>
      <c r="C11" s="56">
        <v>2.3638227000000001E-2</v>
      </c>
      <c r="D11" s="56">
        <v>2.3638227000000001E-2</v>
      </c>
      <c r="E11" s="56">
        <v>3.3192024000000001E-2</v>
      </c>
      <c r="F11" s="56">
        <v>3.3244658000000003E-2</v>
      </c>
      <c r="G11" s="56">
        <v>8.8561457E-3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5">
      <c r="B14" s="28" t="s">
        <v>126</v>
      </c>
      <c r="C14" s="57">
        <v>0.83953369649999998</v>
      </c>
      <c r="D14" s="57">
        <v>0.82410223475900002</v>
      </c>
      <c r="E14" s="57">
        <v>0.82410223475900002</v>
      </c>
      <c r="F14" s="57">
        <v>0.68824316440900002</v>
      </c>
      <c r="G14" s="57">
        <v>0.68824316440900002</v>
      </c>
      <c r="H14" s="58">
        <v>0.57799999999999996</v>
      </c>
      <c r="I14" s="58">
        <v>0.57799999999999996</v>
      </c>
      <c r="J14" s="58">
        <v>0.57799999999999996</v>
      </c>
      <c r="K14" s="58">
        <v>0.57799999999999996</v>
      </c>
      <c r="L14" s="58">
        <v>0.53332275822599995</v>
      </c>
      <c r="M14" s="58">
        <v>0.46682218807350012</v>
      </c>
      <c r="N14" s="58">
        <v>0.48607925599450003</v>
      </c>
      <c r="O14" s="58">
        <v>0.46674016143899999</v>
      </c>
    </row>
    <row r="15" spans="1:15" ht="15.75" customHeight="1" x14ac:dyDescent="0.25">
      <c r="B15" s="28" t="s">
        <v>127</v>
      </c>
      <c r="C15" s="55">
        <f t="shared" ref="C15:O15" si="0">iron_deficiency_anaemia*C14</f>
        <v>0.31526996284803294</v>
      </c>
      <c r="D15" s="55">
        <f t="shared" si="0"/>
        <v>0.3094749883400908</v>
      </c>
      <c r="E15" s="55">
        <f t="shared" si="0"/>
        <v>0.3094749883400908</v>
      </c>
      <c r="F15" s="55">
        <f t="shared" si="0"/>
        <v>0.25845585207387567</v>
      </c>
      <c r="G15" s="55">
        <f t="shared" si="0"/>
        <v>0.25845585207387567</v>
      </c>
      <c r="H15" s="55">
        <f t="shared" si="0"/>
        <v>0.21705625311510413</v>
      </c>
      <c r="I15" s="55">
        <f t="shared" si="0"/>
        <v>0.21705625311510413</v>
      </c>
      <c r="J15" s="55">
        <f t="shared" si="0"/>
        <v>0.21705625311510413</v>
      </c>
      <c r="K15" s="55">
        <f t="shared" si="0"/>
        <v>0.21705625311510413</v>
      </c>
      <c r="L15" s="55">
        <f t="shared" si="0"/>
        <v>0.20027861522759194</v>
      </c>
      <c r="M15" s="55">
        <f t="shared" si="0"/>
        <v>0.17530566611458201</v>
      </c>
      <c r="N15" s="55">
        <f t="shared" si="0"/>
        <v>0.18253726993623479</v>
      </c>
      <c r="O15" s="55">
        <f t="shared" si="0"/>
        <v>0.17527486266485839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n6akG8RH21ez1mYTIjUvDD6ZWzrRZZ5KuUzo2enOQPGquooAJriODuXB5hUpQzabkyqtxNkIEdRu5vd7qFxSCQ==" saltValue="W4Ur5PkD4yP/i6CosPuzd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5">
      <c r="A2" s="4" t="s">
        <v>128</v>
      </c>
      <c r="B2" s="98" t="s">
        <v>129</v>
      </c>
      <c r="C2" s="56">
        <v>0.38865440000000001</v>
      </c>
      <c r="D2" s="56">
        <v>0.26556879999999999</v>
      </c>
      <c r="E2" s="56">
        <v>0</v>
      </c>
      <c r="F2" s="56">
        <v>0</v>
      </c>
      <c r="G2" s="56">
        <v>0</v>
      </c>
    </row>
    <row r="3" spans="1:7" x14ac:dyDescent="0.25">
      <c r="B3" s="98" t="s">
        <v>130</v>
      </c>
      <c r="C3" s="56">
        <v>0.47791139999999999</v>
      </c>
      <c r="D3" s="56">
        <v>0.42204710000000001</v>
      </c>
      <c r="E3" s="56">
        <v>0</v>
      </c>
      <c r="F3" s="56">
        <v>0</v>
      </c>
      <c r="G3" s="56">
        <v>0</v>
      </c>
    </row>
    <row r="4" spans="1:7" x14ac:dyDescent="0.25">
      <c r="B4" s="98" t="s">
        <v>131</v>
      </c>
      <c r="C4" s="56">
        <v>0.1189286</v>
      </c>
      <c r="D4" s="56">
        <v>0.29107519999999998</v>
      </c>
      <c r="E4" s="56">
        <v>0.96553879976272594</v>
      </c>
      <c r="F4" s="56">
        <v>0.662742018699646</v>
      </c>
      <c r="G4" s="56">
        <v>0</v>
      </c>
    </row>
    <row r="5" spans="1:7" x14ac:dyDescent="0.25">
      <c r="B5" s="98" t="s">
        <v>132</v>
      </c>
      <c r="C5" s="55">
        <v>1.4505600000000099E-2</v>
      </c>
      <c r="D5" s="55">
        <v>2.1308899999999902E-2</v>
      </c>
      <c r="E5" s="55">
        <v>3.4461200237274031E-2</v>
      </c>
      <c r="F5" s="55">
        <v>0.337257981300354</v>
      </c>
      <c r="G5" s="55">
        <v>1</v>
      </c>
    </row>
  </sheetData>
  <sheetProtection algorithmName="SHA-512" hashValue="q04d5NxaWhj98EGh1BRmRI5C4a8mC/jo4V2xEP3FQarS0y8ow6DGIR0yjmaY9MLdZATmZqyy7smMOqRv3SoYsw==" saltValue="aq9NgH2BdrBMY0mfRdo3B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bHdCu/R75l3jRacScpTb33pG0xObUeqrDEvFKxQCEeO2/4HXles/AIyIIWMGW/Lp6oiXXowkKzSFeaE6hydBCA==" saltValue="wnmXCNom9q/5PVhSbPASc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4</v>
      </c>
      <c r="B1" s="39" t="s">
        <v>144</v>
      </c>
    </row>
    <row r="2" spans="1:2" x14ac:dyDescent="0.25">
      <c r="A2" s="113" t="s">
        <v>145</v>
      </c>
      <c r="B2" s="114">
        <v>10</v>
      </c>
    </row>
    <row r="3" spans="1:2" x14ac:dyDescent="0.25">
      <c r="A3" s="113" t="s">
        <v>150</v>
      </c>
      <c r="B3" s="114">
        <v>10</v>
      </c>
    </row>
    <row r="4" spans="1:2" x14ac:dyDescent="0.25">
      <c r="A4" s="113" t="s">
        <v>146</v>
      </c>
      <c r="B4" s="114">
        <v>10</v>
      </c>
    </row>
    <row r="5" spans="1:2" x14ac:dyDescent="0.25">
      <c r="A5" s="113" t="s">
        <v>147</v>
      </c>
      <c r="B5" s="114">
        <v>10</v>
      </c>
    </row>
    <row r="6" spans="1:2" x14ac:dyDescent="0.25">
      <c r="A6" s="113" t="s">
        <v>148</v>
      </c>
      <c r="B6" s="114">
        <v>10</v>
      </c>
    </row>
    <row r="7" spans="1:2" x14ac:dyDescent="0.25">
      <c r="A7" s="113" t="s">
        <v>149</v>
      </c>
      <c r="B7" s="114">
        <v>10</v>
      </c>
    </row>
  </sheetData>
  <sheetProtection algorithmName="SHA-512" hashValue="nvy1cFJz7DuoahkUIHo93EuDweCKo8qx6wzwMJrPCJbE4CDIf/IAoX8dMan6FGtC1HwvkqRnL6uaZdr1D/e61g==" saltValue="8uoHMsGUQ43hZEj24zvds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5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5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5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5">
      <c r="B5" s="31" t="s">
        <v>97</v>
      </c>
      <c r="C5" s="59"/>
      <c r="D5" s="59"/>
      <c r="E5" s="38" t="str">
        <f>IF(E$7="","",E$7)</f>
        <v/>
      </c>
    </row>
    <row r="6" spans="1:5" x14ac:dyDescent="0.25">
      <c r="B6" s="31" t="s">
        <v>98</v>
      </c>
      <c r="C6" s="59"/>
      <c r="D6" s="59"/>
      <c r="E6" s="38" t="str">
        <f>IF(E$7="","",E$7)</f>
        <v/>
      </c>
    </row>
    <row r="7" spans="1:5" x14ac:dyDescent="0.25">
      <c r="B7" s="31" t="s">
        <v>156</v>
      </c>
      <c r="C7" s="30"/>
      <c r="D7" s="29"/>
      <c r="E7" s="59"/>
    </row>
    <row r="9" spans="1:5" x14ac:dyDescent="0.25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5">
      <c r="B10" s="31" t="s">
        <v>109</v>
      </c>
      <c r="C10" s="59"/>
      <c r="D10" s="59"/>
      <c r="E10" s="38" t="str">
        <f>IF(E$7="","",E$7)</f>
        <v/>
      </c>
    </row>
    <row r="11" spans="1:5" x14ac:dyDescent="0.25">
      <c r="B11" s="31" t="s">
        <v>96</v>
      </c>
      <c r="C11" s="59"/>
      <c r="D11" s="59"/>
      <c r="E11" s="38" t="str">
        <f>IF(E$7="","",E$7)</f>
        <v/>
      </c>
    </row>
    <row r="12" spans="1:5" x14ac:dyDescent="0.25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5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5">
      <c r="B14" s="31" t="s">
        <v>156</v>
      </c>
      <c r="C14" s="30"/>
      <c r="D14" s="29"/>
      <c r="E14" s="59"/>
    </row>
    <row r="16" spans="1:5" x14ac:dyDescent="0.25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5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5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5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5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5">
      <c r="B21" s="31" t="s">
        <v>156</v>
      </c>
      <c r="C21" s="30"/>
      <c r="D21" s="29"/>
      <c r="E21" s="59"/>
    </row>
  </sheetData>
  <sheetProtection algorithmName="SHA-512" hashValue="Q/rg2RitJK3AT3d+pb8LUopqBtSF2C/V1lI7AvE/QTRXOyQ+6Gbs5BRlaFpopg7j5a225aSW4T9wQHVpLmlLBw==" saltValue="/i1B87OBrvzna411u67yC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5">
      <c r="A2" s="41" t="s">
        <v>160</v>
      </c>
      <c r="B2" s="31" t="s">
        <v>161</v>
      </c>
      <c r="C2" s="31" t="s">
        <v>165</v>
      </c>
      <c r="D2" s="59"/>
    </row>
    <row r="3" spans="1:4" x14ac:dyDescent="0.25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CUEh1FiyCvUULAMQxFaL2/+mPogYu8vY9nGwkUUk3dYdIYnJVwB3Q83KHq/9luvtkeSWY7RgHHPXzwYoYW7I2A==" saltValue="O9aXMyA98HOuvIlZAhos/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5">
      <c r="A2" s="36" t="s">
        <v>168</v>
      </c>
      <c r="B2" s="115">
        <v>0.133967136171905</v>
      </c>
      <c r="C2" s="115">
        <v>0.95</v>
      </c>
      <c r="D2" s="116">
        <v>45.474336039627488</v>
      </c>
      <c r="E2" s="60" t="s">
        <v>201</v>
      </c>
      <c r="F2" s="115">
        <v>1</v>
      </c>
      <c r="G2" s="115">
        <v>1</v>
      </c>
    </row>
    <row r="3" spans="1:7" ht="15.75" customHeight="1" x14ac:dyDescent="0.25">
      <c r="A3" s="36" t="s">
        <v>169</v>
      </c>
      <c r="B3" s="115">
        <v>0</v>
      </c>
      <c r="C3" s="115">
        <v>0.95</v>
      </c>
      <c r="D3" s="116">
        <v>42.690808780825847</v>
      </c>
      <c r="E3" s="60" t="s">
        <v>201</v>
      </c>
      <c r="F3" s="115">
        <v>1</v>
      </c>
      <c r="G3" s="115">
        <v>1</v>
      </c>
    </row>
    <row r="4" spans="1:7" ht="15.75" customHeight="1" x14ac:dyDescent="0.25">
      <c r="A4" s="36" t="s">
        <v>170</v>
      </c>
      <c r="B4" s="115">
        <v>0</v>
      </c>
      <c r="C4" s="115">
        <v>0.95</v>
      </c>
      <c r="D4" s="116">
        <v>217.5673441622117</v>
      </c>
      <c r="E4" s="60" t="s">
        <v>201</v>
      </c>
      <c r="F4" s="115">
        <v>1</v>
      </c>
      <c r="G4" s="115">
        <v>1</v>
      </c>
    </row>
    <row r="5" spans="1:7" ht="15.75" customHeight="1" x14ac:dyDescent="0.25">
      <c r="A5" s="36" t="s">
        <v>171</v>
      </c>
      <c r="B5" s="115">
        <v>0</v>
      </c>
      <c r="C5" s="115">
        <v>0.95</v>
      </c>
      <c r="D5" s="116">
        <v>0.68484405953901173</v>
      </c>
      <c r="E5" s="60" t="s">
        <v>201</v>
      </c>
      <c r="F5" s="115">
        <v>1</v>
      </c>
      <c r="G5" s="115">
        <v>1</v>
      </c>
    </row>
    <row r="6" spans="1:7" ht="15.75" customHeight="1" x14ac:dyDescent="0.25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5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5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5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5">
      <c r="A10" s="85" t="s">
        <v>176</v>
      </c>
      <c r="B10" s="115">
        <v>0</v>
      </c>
      <c r="C10" s="115">
        <v>0.95</v>
      </c>
      <c r="D10" s="116">
        <v>13.708520680846441</v>
      </c>
      <c r="E10" s="60" t="s">
        <v>201</v>
      </c>
      <c r="F10" s="115">
        <v>1</v>
      </c>
      <c r="G10" s="115">
        <v>1</v>
      </c>
    </row>
    <row r="11" spans="1:7" ht="15.75" customHeight="1" x14ac:dyDescent="0.25">
      <c r="A11" s="85" t="s">
        <v>177</v>
      </c>
      <c r="B11" s="115">
        <v>0</v>
      </c>
      <c r="C11" s="115">
        <v>0.95</v>
      </c>
      <c r="D11" s="116">
        <v>13.708520680846441</v>
      </c>
      <c r="E11" s="60" t="s">
        <v>201</v>
      </c>
      <c r="F11" s="115">
        <v>1</v>
      </c>
      <c r="G11" s="115">
        <v>1</v>
      </c>
    </row>
    <row r="12" spans="1:7" ht="15.75" customHeight="1" x14ac:dyDescent="0.25">
      <c r="A12" s="85" t="s">
        <v>178</v>
      </c>
      <c r="B12" s="115">
        <v>0</v>
      </c>
      <c r="C12" s="115">
        <v>0.95</v>
      </c>
      <c r="D12" s="116">
        <v>13.708520680846441</v>
      </c>
      <c r="E12" s="60" t="s">
        <v>201</v>
      </c>
      <c r="F12" s="115">
        <v>1</v>
      </c>
      <c r="G12" s="115">
        <v>1</v>
      </c>
    </row>
    <row r="13" spans="1:7" ht="15.75" customHeight="1" x14ac:dyDescent="0.25">
      <c r="A13" s="85" t="s">
        <v>179</v>
      </c>
      <c r="B13" s="115">
        <v>0</v>
      </c>
      <c r="C13" s="115">
        <v>0.95</v>
      </c>
      <c r="D13" s="116">
        <v>13.708520680846441</v>
      </c>
      <c r="E13" s="60" t="s">
        <v>201</v>
      </c>
      <c r="F13" s="115">
        <v>1</v>
      </c>
      <c r="G13" s="115">
        <v>1</v>
      </c>
    </row>
    <row r="14" spans="1:7" ht="15.75" customHeight="1" x14ac:dyDescent="0.25">
      <c r="A14" s="7" t="s">
        <v>180</v>
      </c>
      <c r="B14" s="115">
        <v>0</v>
      </c>
      <c r="C14" s="115">
        <v>0.95</v>
      </c>
      <c r="D14" s="116">
        <v>13.708520680846441</v>
      </c>
      <c r="E14" s="60" t="s">
        <v>201</v>
      </c>
      <c r="F14" s="115">
        <v>1</v>
      </c>
      <c r="G14" s="115">
        <v>1</v>
      </c>
    </row>
    <row r="15" spans="1:7" ht="15.75" customHeight="1" x14ac:dyDescent="0.25">
      <c r="A15" s="7" t="s">
        <v>181</v>
      </c>
      <c r="B15" s="115">
        <v>0</v>
      </c>
      <c r="C15" s="115">
        <v>0.95</v>
      </c>
      <c r="D15" s="116">
        <v>13.708520680846441</v>
      </c>
      <c r="E15" s="60" t="s">
        <v>201</v>
      </c>
      <c r="F15" s="115">
        <v>1</v>
      </c>
      <c r="G15" s="115">
        <v>1</v>
      </c>
    </row>
    <row r="16" spans="1:7" ht="15.75" customHeight="1" x14ac:dyDescent="0.25">
      <c r="A16" s="36" t="s">
        <v>182</v>
      </c>
      <c r="B16" s="115">
        <v>0.58036540000000003</v>
      </c>
      <c r="C16" s="115">
        <v>0.95</v>
      </c>
      <c r="D16" s="116">
        <v>0.44775725299200048</v>
      </c>
      <c r="E16" s="60" t="s">
        <v>201</v>
      </c>
      <c r="F16" s="115">
        <v>1</v>
      </c>
      <c r="G16" s="115">
        <v>1</v>
      </c>
    </row>
    <row r="17" spans="1:7" ht="15.75" customHeight="1" x14ac:dyDescent="0.25">
      <c r="A17" s="36" t="s">
        <v>183</v>
      </c>
      <c r="B17" s="115">
        <v>0.143035555555556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" customHeight="1" x14ac:dyDescent="0.25">
      <c r="A18" s="36" t="s">
        <v>157</v>
      </c>
      <c r="B18" s="115">
        <v>0.22646959999999999</v>
      </c>
      <c r="C18" s="115">
        <v>0.95</v>
      </c>
      <c r="D18" s="116">
        <v>5.0749502759813003</v>
      </c>
      <c r="E18" s="60" t="s">
        <v>201</v>
      </c>
      <c r="F18" s="115">
        <v>1</v>
      </c>
      <c r="G18" s="115">
        <v>1</v>
      </c>
    </row>
    <row r="19" spans="1:7" ht="15.75" customHeight="1" x14ac:dyDescent="0.25">
      <c r="A19" s="36" t="s">
        <v>158</v>
      </c>
      <c r="B19" s="115">
        <v>0.22646959999999999</v>
      </c>
      <c r="C19" s="115">
        <v>0.95</v>
      </c>
      <c r="D19" s="116">
        <v>5.0749502759813003</v>
      </c>
      <c r="E19" s="60" t="s">
        <v>201</v>
      </c>
      <c r="F19" s="115">
        <v>1</v>
      </c>
      <c r="G19" s="115">
        <v>1</v>
      </c>
    </row>
    <row r="20" spans="1:7" ht="15.75" customHeight="1" x14ac:dyDescent="0.25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5">
      <c r="A21" s="36" t="s">
        <v>184</v>
      </c>
      <c r="B21" s="115">
        <v>0.39371840000000002</v>
      </c>
      <c r="C21" s="115">
        <v>0.95</v>
      </c>
      <c r="D21" s="116">
        <v>6.3462726393905529</v>
      </c>
      <c r="E21" s="60" t="s">
        <v>201</v>
      </c>
      <c r="F21" s="115">
        <v>1</v>
      </c>
      <c r="G21" s="115">
        <v>1</v>
      </c>
    </row>
    <row r="22" spans="1:7" ht="15.75" customHeight="1" x14ac:dyDescent="0.25">
      <c r="A22" s="36" t="s">
        <v>185</v>
      </c>
      <c r="B22" s="115">
        <v>0</v>
      </c>
      <c r="C22" s="115">
        <v>0.95</v>
      </c>
      <c r="D22" s="116">
        <v>23.484675418466331</v>
      </c>
      <c r="E22" s="60" t="s">
        <v>201</v>
      </c>
      <c r="F22" s="115">
        <v>1</v>
      </c>
      <c r="G22" s="115">
        <v>1</v>
      </c>
    </row>
    <row r="23" spans="1:7" ht="15.75" customHeight="1" x14ac:dyDescent="0.25">
      <c r="A23" s="36" t="s">
        <v>186</v>
      </c>
      <c r="B23" s="115">
        <v>0</v>
      </c>
      <c r="C23" s="115">
        <v>0.95</v>
      </c>
      <c r="D23" s="116">
        <v>4.5665474093235741</v>
      </c>
      <c r="E23" s="60" t="s">
        <v>201</v>
      </c>
      <c r="F23" s="115">
        <v>1</v>
      </c>
      <c r="G23" s="115">
        <v>1</v>
      </c>
    </row>
    <row r="24" spans="1:7" ht="15.75" customHeight="1" x14ac:dyDescent="0.25">
      <c r="A24" s="36" t="s">
        <v>187</v>
      </c>
      <c r="B24" s="115">
        <v>0.29462739245983999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5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5">
      <c r="A26" s="36" t="s">
        <v>189</v>
      </c>
      <c r="B26" s="115">
        <v>0.30538290000000001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5">
      <c r="A27" s="36" t="s">
        <v>190</v>
      </c>
      <c r="B27" s="115">
        <v>0</v>
      </c>
      <c r="C27" s="115">
        <v>0.95</v>
      </c>
      <c r="D27" s="116">
        <v>19.70793869658976</v>
      </c>
      <c r="E27" s="60" t="s">
        <v>201</v>
      </c>
      <c r="F27" s="115">
        <v>1</v>
      </c>
      <c r="G27" s="115">
        <v>1</v>
      </c>
    </row>
    <row r="28" spans="1:7" ht="15.75" customHeight="1" x14ac:dyDescent="0.25">
      <c r="A28" s="36" t="s">
        <v>191</v>
      </c>
      <c r="B28" s="115">
        <v>0.31121219999999999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5">
      <c r="A29" s="36" t="s">
        <v>192</v>
      </c>
      <c r="B29" s="115">
        <v>0.40200000000000002</v>
      </c>
      <c r="C29" s="115">
        <v>0.95</v>
      </c>
      <c r="D29" s="116">
        <v>84.992956066465482</v>
      </c>
      <c r="E29" s="60" t="s">
        <v>201</v>
      </c>
      <c r="F29" s="115">
        <v>1</v>
      </c>
      <c r="G29" s="115">
        <v>1</v>
      </c>
    </row>
    <row r="30" spans="1:7" ht="15.75" customHeight="1" x14ac:dyDescent="0.25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5">
      <c r="A31" s="36" t="s">
        <v>161</v>
      </c>
      <c r="B31" s="115">
        <v>0</v>
      </c>
      <c r="C31" s="115">
        <v>0.95</v>
      </c>
      <c r="D31" s="116">
        <v>1.9651733159984111</v>
      </c>
      <c r="E31" s="60" t="s">
        <v>201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0.92770596430656782</v>
      </c>
      <c r="E32" s="60" t="s">
        <v>201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0.5492108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0.60635890000000003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0.111743663188286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0.41948915330675901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3.6378963707202279</v>
      </c>
      <c r="E38" s="60" t="s">
        <v>201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0.39171754097459299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yiU2AkyBOEgy2RJA0vfrhds8FxZXFJHSP83doEL9fHXRVW/h8CPO/fvwcGs0z+eNCtrAnS9YWVDypgzhEarZJw==" saltValue="JkXIEYJqzBEZ8H2I6YIhf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160</v>
      </c>
      <c r="B1" s="71" t="s">
        <v>206</v>
      </c>
      <c r="C1" s="71" t="s">
        <v>207</v>
      </c>
    </row>
    <row r="2" spans="1:3" x14ac:dyDescent="0.25">
      <c r="A2" s="61" t="s">
        <v>180</v>
      </c>
      <c r="B2" s="59" t="s">
        <v>190</v>
      </c>
      <c r="C2" s="59"/>
    </row>
    <row r="3" spans="1:3" x14ac:dyDescent="0.25">
      <c r="A3" s="61" t="s">
        <v>181</v>
      </c>
      <c r="B3" s="59" t="s">
        <v>190</v>
      </c>
      <c r="C3" s="59"/>
    </row>
    <row r="4" spans="1:3" x14ac:dyDescent="0.25">
      <c r="A4" s="62" t="s">
        <v>192</v>
      </c>
      <c r="B4" s="59" t="s">
        <v>185</v>
      </c>
      <c r="C4" s="59"/>
    </row>
    <row r="5" spans="1:3" x14ac:dyDescent="0.25">
      <c r="A5" s="62" t="s">
        <v>189</v>
      </c>
      <c r="B5" s="59" t="s">
        <v>185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7MDwcQE6t9mjalWlXJzb0hrADKRMdqEYVEZJaZjOGevRDyMJrbajI21rRrG380pZKdAwdP1qbS5ReOKIOXZ0Ig==" saltValue="J8agK8eRryX65RO2kbs9Y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160</v>
      </c>
    </row>
    <row r="2" spans="1:1" x14ac:dyDescent="0.25">
      <c r="A2" s="32" t="s">
        <v>172</v>
      </c>
    </row>
    <row r="3" spans="1:1" x14ac:dyDescent="0.25">
      <c r="A3" s="32" t="s">
        <v>182</v>
      </c>
    </row>
    <row r="4" spans="1:1" x14ac:dyDescent="0.25">
      <c r="A4" s="32" t="s">
        <v>186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sheetProtection algorithmName="SHA-512" hashValue="BaKYCE6DdrPjsX5h+zWbOx9w+Rl1Q9zJY4+YaKwacKwG+FOKy4rSjR2qrdX9VD+u3wQEvf6w48Jg/OAIRRUGzA==" saltValue="WT+Ix6kPEw+fH7c4g3BU2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4" t="s">
        <v>87</v>
      </c>
      <c r="B2" s="18">
        <f>'Donnees pop de l''annee de ref'!C51</f>
        <v>3.3</v>
      </c>
      <c r="C2" s="18">
        <f>'Donnees pop de l''annee de ref'!C52</f>
        <v>3.3</v>
      </c>
      <c r="D2" s="18">
        <f>'Donnees pop de l''annee de ref'!C53</f>
        <v>3.3</v>
      </c>
      <c r="E2" s="18">
        <f>'Donnees pop de l''annee de ref'!C54</f>
        <v>3.3</v>
      </c>
      <c r="F2" s="18">
        <f>'Donnees pop de l''annee de ref'!C55</f>
        <v>3.3</v>
      </c>
    </row>
    <row r="3" spans="1:6" ht="15.75" customHeight="1" x14ac:dyDescent="0.25">
      <c r="A3" s="4" t="s">
        <v>209</v>
      </c>
      <c r="B3" s="18">
        <f>frac_mam_1month * 2.6</f>
        <v>0.1215550128</v>
      </c>
      <c r="C3" s="18">
        <f>frac_mam_1_5months * 2.6</f>
        <v>0.1215550128</v>
      </c>
      <c r="D3" s="18">
        <f>frac_mam_6_11months * 2.6</f>
        <v>0.26836199000000005</v>
      </c>
      <c r="E3" s="18">
        <f>frac_mam_12_23months * 2.6</f>
        <v>0.20220584280000001</v>
      </c>
      <c r="F3" s="18">
        <f>frac_mam_24_59months * 2.6</f>
        <v>8.2234258599999999E-2</v>
      </c>
    </row>
    <row r="4" spans="1:6" ht="15.75" customHeight="1" x14ac:dyDescent="0.25">
      <c r="A4" s="4" t="s">
        <v>208</v>
      </c>
      <c r="B4" s="18">
        <f>frac_sam_1month * 2.6</f>
        <v>6.1459390200000005E-2</v>
      </c>
      <c r="C4" s="18">
        <f>frac_sam_1_5months * 2.6</f>
        <v>6.1459390200000005E-2</v>
      </c>
      <c r="D4" s="18">
        <f>frac_sam_6_11months * 2.6</f>
        <v>8.6299262400000007E-2</v>
      </c>
      <c r="E4" s="18">
        <f>frac_sam_12_23months * 2.6</f>
        <v>8.6436110800000007E-2</v>
      </c>
      <c r="F4" s="18">
        <f>frac_sam_24_59months * 2.6</f>
        <v>2.3025978820000001E-2</v>
      </c>
    </row>
  </sheetData>
  <sheetProtection algorithmName="SHA-512" hashValue="gZeIKXDSZWXQoqsLPMo1yxpDMsXDbhQ1UFfA+PwYDyV9WGFsXuvxmU0Qd+kDCrJDyttfNYHGw3H9wD6RKUhhYw==" saltValue="T3ku8O//ZAsIRmI3Ib6As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5">
      <c r="A2" s="39" t="s">
        <v>86</v>
      </c>
      <c r="B2" s="7" t="s">
        <v>170</v>
      </c>
      <c r="C2" s="65">
        <v>0</v>
      </c>
      <c r="D2" s="65">
        <f>food_insecure</f>
        <v>0.74</v>
      </c>
      <c r="E2" s="65">
        <f>food_insecure</f>
        <v>0.74</v>
      </c>
      <c r="F2" s="65">
        <f>food_insecure</f>
        <v>0.74</v>
      </c>
      <c r="G2" s="65">
        <f>food_insecure</f>
        <v>0.74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185</v>
      </c>
      <c r="C5" s="65">
        <v>0</v>
      </c>
      <c r="D5" s="65">
        <v>0</v>
      </c>
      <c r="E5" s="65">
        <f>food_insecure</f>
        <v>0.74</v>
      </c>
      <c r="F5" s="65">
        <f>food_insecure</f>
        <v>0.74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191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192</v>
      </c>
      <c r="C8" s="65">
        <v>0</v>
      </c>
      <c r="D8" s="65">
        <v>0</v>
      </c>
      <c r="E8" s="65">
        <f>food_insecure</f>
        <v>0.74</v>
      </c>
      <c r="F8" s="65">
        <f>food_insecure</f>
        <v>0.74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205</v>
      </c>
      <c r="C9" s="65">
        <v>0</v>
      </c>
      <c r="D9" s="65">
        <v>0</v>
      </c>
      <c r="E9" s="65">
        <f>food_insecure</f>
        <v>0.74</v>
      </c>
      <c r="F9" s="65">
        <f>food_insecure</f>
        <v>0.74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161</v>
      </c>
      <c r="C10" s="65">
        <v>0</v>
      </c>
      <c r="D10" s="65">
        <f>IF(ISBLANK(comm_deliv), frac_children_health_facility,1)</f>
        <v>0.23699999999999999</v>
      </c>
      <c r="E10" s="65">
        <f>IF(ISBLANK(comm_deliv), frac_children_health_facility,1)</f>
        <v>0.23699999999999999</v>
      </c>
      <c r="F10" s="65">
        <f>IF(ISBLANK(comm_deliv), frac_children_health_facility,1)</f>
        <v>0.23699999999999999</v>
      </c>
      <c r="G10" s="65">
        <f>IF(ISBLANK(comm_deliv), frac_children_health_facility,1)</f>
        <v>0.23699999999999999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0.74</v>
      </c>
      <c r="I15" s="65">
        <f>food_insecure</f>
        <v>0.74</v>
      </c>
      <c r="J15" s="65">
        <f>food_insecure</f>
        <v>0.74</v>
      </c>
      <c r="K15" s="65">
        <f>food_insecure</f>
        <v>0.74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0.51100000000000001</v>
      </c>
      <c r="I18" s="65">
        <f>frac_PW_health_facility</f>
        <v>0.51100000000000001</v>
      </c>
      <c r="J18" s="65">
        <f>frac_PW_health_facility</f>
        <v>0.51100000000000001</v>
      </c>
      <c r="K18" s="65">
        <f>frac_PW_health_facility</f>
        <v>0.51100000000000001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0.99</v>
      </c>
      <c r="I19" s="65">
        <f>frac_malaria_risk</f>
        <v>0.99</v>
      </c>
      <c r="J19" s="65">
        <f>frac_malaria_risk</f>
        <v>0.99</v>
      </c>
      <c r="K19" s="65">
        <f>frac_malaria_risk</f>
        <v>0.99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0.73699999999999999</v>
      </c>
      <c r="M24" s="65">
        <f>famplan_unmet_need</f>
        <v>0.73699999999999999</v>
      </c>
      <c r="N24" s="65">
        <f>famplan_unmet_need</f>
        <v>0.73699999999999999</v>
      </c>
      <c r="O24" s="65">
        <f>famplan_unmet_need</f>
        <v>0.73699999999999999</v>
      </c>
    </row>
    <row r="25" spans="1:15" ht="15.75" customHeight="1" x14ac:dyDescent="0.25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0.43497816574968007</v>
      </c>
      <c r="M25" s="65">
        <f>(1-food_insecure)*(0.49)+food_insecure*(0.7)</f>
        <v>0.64539999999999997</v>
      </c>
      <c r="N25" s="65">
        <f>(1-food_insecure)*(0.49)+food_insecure*(0.7)</f>
        <v>0.64539999999999997</v>
      </c>
      <c r="O25" s="65">
        <f>(1-food_insecure)*(0.49)+food_insecure*(0.7)</f>
        <v>0.64539999999999997</v>
      </c>
    </row>
    <row r="26" spans="1:15" ht="15.75" customHeight="1" x14ac:dyDescent="0.25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0.18641921389272004</v>
      </c>
      <c r="M26" s="65">
        <f>(1-food_insecure)*(0.21)+food_insecure*(0.3)</f>
        <v>0.27660000000000001</v>
      </c>
      <c r="N26" s="65">
        <f>(1-food_insecure)*(0.21)+food_insecure*(0.3)</f>
        <v>0.27660000000000001</v>
      </c>
      <c r="O26" s="65">
        <f>(1-food_insecure)*(0.21)+food_insecure*(0.3)</f>
        <v>0.27660000000000001</v>
      </c>
    </row>
    <row r="27" spans="1:15" ht="15.75" customHeight="1" x14ac:dyDescent="0.25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5.2569409557600005E-2</v>
      </c>
      <c r="M27" s="65">
        <f>(1-food_insecure)*(0.3)</f>
        <v>7.8E-2</v>
      </c>
      <c r="N27" s="65">
        <f>(1-food_insecure)*(0.3)</f>
        <v>7.8E-2</v>
      </c>
      <c r="O27" s="65">
        <f>(1-food_insecure)*(0.3)</f>
        <v>7.8E-2</v>
      </c>
    </row>
    <row r="28" spans="1:15" ht="15.75" customHeight="1" x14ac:dyDescent="0.25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0.32603321079999997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186</v>
      </c>
      <c r="C34" s="65">
        <f t="shared" ref="C34:O34" si="3">frac_malaria_risk</f>
        <v>0.99</v>
      </c>
      <c r="D34" s="65">
        <f t="shared" si="3"/>
        <v>0.99</v>
      </c>
      <c r="E34" s="65">
        <f t="shared" si="3"/>
        <v>0.99</v>
      </c>
      <c r="F34" s="65">
        <f t="shared" si="3"/>
        <v>0.99</v>
      </c>
      <c r="G34" s="65">
        <f t="shared" si="3"/>
        <v>0.99</v>
      </c>
      <c r="H34" s="65">
        <f t="shared" si="3"/>
        <v>0.99</v>
      </c>
      <c r="I34" s="65">
        <f t="shared" si="3"/>
        <v>0.99</v>
      </c>
      <c r="J34" s="65">
        <f t="shared" si="3"/>
        <v>0.99</v>
      </c>
      <c r="K34" s="65">
        <f t="shared" si="3"/>
        <v>0.99</v>
      </c>
      <c r="L34" s="65">
        <f t="shared" si="3"/>
        <v>0.99</v>
      </c>
      <c r="M34" s="65">
        <f t="shared" si="3"/>
        <v>0.99</v>
      </c>
      <c r="N34" s="65">
        <f t="shared" si="3"/>
        <v>0.99</v>
      </c>
      <c r="O34" s="65">
        <f t="shared" si="3"/>
        <v>0.99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sheetProtection algorithmName="SHA-512" hashValue="OYckEu4ruZ/bgmstjNFT6TbjDej/4eFLeOCr3VXaippWk6ghAn8DFN6ubK3nAw4OlRNE+dvHXsC/Pwb5ZygJpQ==" saltValue="zvHXXa3Gugx7ff2zQSS1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201</v>
      </c>
    </row>
    <row r="2" spans="1:1" x14ac:dyDescent="0.25">
      <c r="A2" s="113" t="s">
        <v>212</v>
      </c>
    </row>
    <row r="3" spans="1:1" x14ac:dyDescent="0.25">
      <c r="A3" s="113" t="s">
        <v>213</v>
      </c>
    </row>
    <row r="4" spans="1:1" x14ac:dyDescent="0.25">
      <c r="A4" s="113" t="s">
        <v>214</v>
      </c>
    </row>
  </sheetData>
  <sheetProtection algorithmName="SHA-512" hashValue="GfgvrLBbZX71XubJGncNgrbHZ3zb83+M3qsiC/sLL8PXoojpue8px4zdYwN8TL2MZSFve+7RUOYwR+geU6x8zw==" saltValue="gTyn+plh1bMDJ5R/Ackq5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8" customHeight="1" x14ac:dyDescent="0.25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80jKZMV8U8vjYabLIjXUQKVvOpsQE9qR+I9pavlulTF4DsERoZJS0fgRWtwpnB4zx1Ob48SiUlBcv1Gl79Xj7w==" saltValue="+/EBbJTiyYC4HSSSiR0e9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3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+IORZ8kcXbn6n84QGIW8NXcrsSpedvhAMdKymUCBueXWl9fXfHZSbs5fGOI7HKRBiLpeFz++goOhhA0ZSiULnw==" saltValue="J42QgEHksIWr1glsuaFNd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5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5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5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5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5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5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5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5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5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5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5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5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5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5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5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5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5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5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5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H9d8aFsFDF41CY+5HYnmx7goX48UHjPYvp5AcpwypEwQijCoKYBXczPs75YrOtnKm3qZtmQ8asq/2po/J3iCFg==" saltValue="2SOtb11kpo794vG9jUw3c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5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5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5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5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5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5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5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5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5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5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5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5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lrgCOFkBaPGoEmAXW9HDHYfO/Hy87egFKvJY2JCiRzwk2jIFOmh/NitdUbepwnDbHM16YYOOTuo3rotpGI+7iA==" saltValue="leAQX1f/JydRz/06XZEhj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5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5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5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gyOB5fTnXD0dfjJBaU2Ri/1lbMc2FE5GsLRYr5m8V6UgMYdI8pOofC0QSmSBAC29ClpOsBNYZHRbToIw17V2YA==" saltValue="1gPbXzR3UP7GiYX7tpHqN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245</v>
      </c>
      <c r="C11" s="82"/>
      <c r="D11" s="83"/>
      <c r="E11" s="83"/>
      <c r="F11" s="83"/>
    </row>
    <row r="12" spans="1:6" ht="15.75" customHeight="1" x14ac:dyDescent="0.25">
      <c r="A12" s="71" t="s">
        <v>246</v>
      </c>
      <c r="C12" s="80"/>
      <c r="D12" s="72"/>
      <c r="E12" s="72"/>
      <c r="F12" s="72"/>
    </row>
    <row r="13" spans="1:6" ht="15.75" customHeight="1" x14ac:dyDescent="0.25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5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251</v>
      </c>
      <c r="C39" s="80"/>
      <c r="D39" s="72"/>
      <c r="E39" s="72"/>
      <c r="F39" s="72"/>
    </row>
    <row r="40" spans="1:6" ht="15.75" customHeight="1" x14ac:dyDescent="0.25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5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5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5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254</v>
      </c>
      <c r="C66" s="80"/>
      <c r="D66" s="72"/>
      <c r="E66" s="72"/>
      <c r="F66" s="72"/>
    </row>
    <row r="67" spans="1:6" ht="15.75" customHeight="1" x14ac:dyDescent="0.25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5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Cvr/zCbNrQXM1p3vL1MqQ47eDFyvjPspu8MnWCVb5fPd+hsNTS2qwM7ykEtuMu3wpk1oDodqt95zcjeiessRdA==" saltValue="exMmvCLEKv3TIb8J1dVRj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278</v>
      </c>
    </row>
    <row r="29" spans="1:16" x14ac:dyDescent="0.25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271</v>
      </c>
    </row>
    <row r="56" spans="1:16" ht="26.4" customHeight="1" x14ac:dyDescent="0.25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5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275</v>
      </c>
    </row>
    <row r="65" spans="1:16" ht="26.4" customHeight="1" x14ac:dyDescent="0.25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277</v>
      </c>
    </row>
    <row r="104" spans="1:16" ht="26.4" customHeight="1" x14ac:dyDescent="0.25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5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5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5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5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5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5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5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5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5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5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PoTo5ogTpAWGiwsb0cItJdToIoF3NyVDKArsxe8NqVRgsG99Co+o+kt9RcC++HeVfwtrG9I+nbccELqBXh6dJg==" saltValue="JifRCM9WOvoDL4titXo/W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233</v>
      </c>
    </row>
    <row r="2" spans="1:7" ht="14.25" customHeight="1" x14ac:dyDescent="0.25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5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282</v>
      </c>
    </row>
    <row r="6" spans="1:7" ht="14.25" customHeight="1" x14ac:dyDescent="0.25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283</v>
      </c>
    </row>
    <row r="15" spans="1:7" ht="14.25" customHeight="1" x14ac:dyDescent="0.25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288</v>
      </c>
    </row>
    <row r="20" spans="1:7" s="77" customFormat="1" ht="14.25" customHeight="1" x14ac:dyDescent="0.25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5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233</v>
      </c>
      <c r="B24" s="84"/>
      <c r="C24" s="84"/>
      <c r="D24" s="84"/>
      <c r="E24" s="84"/>
      <c r="F24" s="84"/>
      <c r="G24" s="84"/>
    </row>
    <row r="25" spans="1:7" x14ac:dyDescent="0.25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5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291</v>
      </c>
    </row>
    <row r="29" spans="1:7" x14ac:dyDescent="0.25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295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283</v>
      </c>
      <c r="B37" s="84"/>
      <c r="C37" s="84"/>
      <c r="D37" s="84"/>
      <c r="E37" s="84"/>
      <c r="F37" s="84"/>
      <c r="G37" s="84"/>
    </row>
    <row r="38" spans="1:7" x14ac:dyDescent="0.25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300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5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233</v>
      </c>
      <c r="B47" s="84"/>
      <c r="C47" s="84"/>
      <c r="D47" s="84"/>
      <c r="E47" s="84"/>
      <c r="F47" s="84"/>
      <c r="G47" s="84"/>
    </row>
    <row r="48" spans="1:7" x14ac:dyDescent="0.25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5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304</v>
      </c>
    </row>
    <row r="52" spans="1:7" x14ac:dyDescent="0.25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308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283</v>
      </c>
      <c r="B60" s="84"/>
      <c r="C60" s="84"/>
      <c r="D60" s="84"/>
      <c r="E60" s="84"/>
      <c r="F60" s="84"/>
      <c r="G60" s="84"/>
    </row>
    <row r="61" spans="1:7" x14ac:dyDescent="0.25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313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5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yjnKqBu2HSYe0QzV2cH71AEpTckjgZaIGMJ6BdPDqAn0X43BZuhWEkuh+hhAUMpGSaEFxxeYbRohHo4kX6yrPA==" saltValue="HeDEMJCbR8xD8aTgfavB5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5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5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5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EebrIMqCDS/vJcTA8QH2NIji6RcZmxDWWttlk3Hvys1IFGf67VKzPIIwwHqE5V0n1sruPg9KOS/fNQv4PHdwhg==" saltValue="H6qLtlo9JODoqTtlnR89I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5">
      <c r="A2" s="71" t="s">
        <v>319</v>
      </c>
    </row>
    <row r="3" spans="1:15" x14ac:dyDescent="0.25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320</v>
      </c>
      <c r="B17" s="85"/>
    </row>
    <row r="18" spans="1:15" x14ac:dyDescent="0.25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5">
      <c r="A25" s="71" t="s">
        <v>321</v>
      </c>
    </row>
    <row r="26" spans="1:15" x14ac:dyDescent="0.25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323</v>
      </c>
      <c r="B40" s="85"/>
    </row>
    <row r="41" spans="1:15" x14ac:dyDescent="0.25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5">
      <c r="A48" s="71" t="s">
        <v>322</v>
      </c>
    </row>
    <row r="49" spans="1:15" x14ac:dyDescent="0.25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324</v>
      </c>
      <c r="B63" s="85"/>
    </row>
    <row r="64" spans="1:15" x14ac:dyDescent="0.25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7miyp/+v/DgMTMalePEG3+gLZqVKHI4rW98z2DDB8oU0u6uTydUndL/+R4DkUEE6EIJeljql0vHJERYonRsWaQ==" saltValue="3SMRfw7EUNi4Uvw5EgpUa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5">
      <c r="A2" s="71" t="s">
        <v>325</v>
      </c>
    </row>
    <row r="3" spans="1:7" x14ac:dyDescent="0.25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326</v>
      </c>
      <c r="B4" s="85"/>
      <c r="C4" s="97"/>
      <c r="D4" s="97"/>
      <c r="E4" s="97"/>
      <c r="F4" s="97"/>
      <c r="G4" s="97"/>
    </row>
    <row r="5" spans="1:7" x14ac:dyDescent="0.25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331</v>
      </c>
    </row>
    <row r="8" spans="1:7" x14ac:dyDescent="0.25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5">
      <c r="A9" s="71" t="s">
        <v>327</v>
      </c>
    </row>
    <row r="10" spans="1:7" x14ac:dyDescent="0.25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328</v>
      </c>
      <c r="B11" s="85"/>
      <c r="C11" s="97"/>
      <c r="D11" s="97"/>
      <c r="E11" s="97"/>
      <c r="F11" s="97"/>
      <c r="G11" s="97"/>
    </row>
    <row r="12" spans="1:7" x14ac:dyDescent="0.25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332</v>
      </c>
    </row>
    <row r="15" spans="1:7" x14ac:dyDescent="0.25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5">
      <c r="A16" s="71" t="s">
        <v>329</v>
      </c>
    </row>
    <row r="17" spans="1:7" x14ac:dyDescent="0.25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330</v>
      </c>
      <c r="B18" s="85"/>
      <c r="C18" s="97"/>
      <c r="D18" s="97"/>
      <c r="E18" s="97"/>
      <c r="F18" s="97"/>
      <c r="G18" s="97"/>
    </row>
    <row r="19" spans="1:7" x14ac:dyDescent="0.25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lPzi0iEcc4WGFiXAk0+wlxOZ0OB/UydFsPRuTI16rOABT4d8/OO+VlXH+0uguv1YxCCGrIXbJ+Zb+E0B6UnNHg==" saltValue="t012oBfeUe6frz9Mq/c3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5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331</v>
      </c>
      <c r="B55" s="112"/>
      <c r="C55" s="112"/>
    </row>
    <row r="56" spans="1:8" x14ac:dyDescent="0.25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5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332</v>
      </c>
      <c r="B110" s="112"/>
      <c r="C110" s="112"/>
    </row>
    <row r="111" spans="1:8" x14ac:dyDescent="0.25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5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FVHeGfnoyFYa1JlWaUV61a0QYJbpSSumk726eRR9o4IF5UtJT2N3LEdy3CKK8u2T1iWiG8CERKg3Z9HI3dEsKQ==" saltValue="faeGJOOb4A7DQt27CmPV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5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331</v>
      </c>
    </row>
    <row r="10" spans="1:8" x14ac:dyDescent="0.25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5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332</v>
      </c>
    </row>
    <row r="19" spans="1:7" x14ac:dyDescent="0.25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5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g1ti6DAvj5UEEJTtfXFpN2de0Ky0plDGi7wYt4TK190nO7ZeIQHMKb9P/2QYFV7Q5Opfv8UqZnfa93y7BUr4OQ==" saltValue="0AYC0XXuIhg26/qpf+kfC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2022-02-01T04:35:54Z</dcterms:modified>
</cp:coreProperties>
</file>