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294D4986-8826-4642-A007-6B681285A214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4" i="2"/>
  <c r="A33" i="2"/>
  <c r="A26" i="2"/>
  <c r="A16" i="2"/>
  <c r="H11" i="2"/>
  <c r="G11" i="2"/>
  <c r="I10" i="2"/>
  <c r="H10" i="2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1" i="2" s="1"/>
  <c r="C33" i="1"/>
  <c r="C20" i="1"/>
  <c r="A18" i="2" l="1"/>
  <c r="A17" i="2"/>
  <c r="A24" i="2"/>
  <c r="A25" i="2"/>
  <c r="A39" i="2"/>
  <c r="I11" i="2"/>
  <c r="A32" i="2"/>
  <c r="A19" i="2"/>
  <c r="A27" i="2"/>
  <c r="A35" i="2"/>
  <c r="A28" i="2"/>
  <c r="A13" i="2"/>
  <c r="A21" i="2"/>
  <c r="A29" i="2"/>
  <c r="A37" i="2"/>
  <c r="A20" i="2"/>
  <c r="A14" i="2"/>
  <c r="A22" i="2"/>
  <c r="A30" i="2"/>
  <c r="A38" i="2"/>
  <c r="A40" i="2"/>
  <c r="D58" i="20"/>
  <c r="A4" i="2"/>
  <c r="A5" i="2" s="1"/>
  <c r="A6" i="2" s="1"/>
  <c r="A7" i="2" s="1"/>
  <c r="A8" i="2" s="1"/>
  <c r="A9" i="2" s="1"/>
  <c r="A10" i="2" s="1"/>
  <c r="A11" i="2" s="1"/>
  <c r="A12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<sst xmlns="http://schemas.openxmlformats.org/spreadsheetml/2006/main" count="2092" uniqueCount="337">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</sst>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1704972.671875</v>
      </c>
    </row>
    <row r="8" spans="1:3" ht="15" customHeight="1" x14ac:dyDescent="0.25">
      <c r="B8" s="7" t="s">
        <v>19</v>
      </c>
      <c r="C8" s="46">
        <v>0.82299999999999995</v>
      </c>
    </row>
    <row r="9" spans="1:3" ht="15" customHeight="1" x14ac:dyDescent="0.25">
      <c r="B9" s="7" t="s">
        <v>20</v>
      </c>
      <c r="C9" s="47">
        <v>0.39</v>
      </c>
    </row>
    <row r="10" spans="1:3" ht="15" customHeight="1" x14ac:dyDescent="0.25">
      <c r="B10" s="7" t="s">
        <v>21</v>
      </c>
      <c r="C10" s="47">
        <v>4.0349397659301803E-2</v>
      </c>
    </row>
    <row r="11" spans="1:3" ht="15" customHeight="1" x14ac:dyDescent="0.25">
      <c r="B11" s="7" t="s">
        <v>22</v>
      </c>
      <c r="C11" s="46">
        <v>0.17</v>
      </c>
    </row>
    <row r="12" spans="1:3" ht="15" customHeight="1" x14ac:dyDescent="0.25">
      <c r="B12" s="7" t="s">
        <v>23</v>
      </c>
      <c r="C12" s="46">
        <v>0.47599999999999998</v>
      </c>
    </row>
    <row r="13" spans="1:3" ht="15" customHeight="1" x14ac:dyDescent="0.25">
      <c r="B13" s="7" t="s">
        <v>24</v>
      </c>
      <c r="C13" s="46">
        <v>0.94400000000000006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6.7500000000000004E-2</v>
      </c>
    </row>
    <row r="24" spans="1:3" ht="15" customHeight="1" x14ac:dyDescent="0.25">
      <c r="B24" s="12" t="s">
        <v>33</v>
      </c>
      <c r="C24" s="47">
        <v>0.51</v>
      </c>
    </row>
    <row r="25" spans="1:3" ht="15" customHeight="1" x14ac:dyDescent="0.25">
      <c r="B25" s="12" t="s">
        <v>34</v>
      </c>
      <c r="C25" s="47">
        <v>0.32150000000000001</v>
      </c>
    </row>
    <row r="26" spans="1:3" ht="15" customHeight="1" x14ac:dyDescent="0.25">
      <c r="B26" s="12" t="s">
        <v>35</v>
      </c>
      <c r="C26" s="47">
        <v>0.10100000000000001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0.192</v>
      </c>
    </row>
    <row r="30" spans="1:3" ht="14.25" customHeight="1" x14ac:dyDescent="0.25">
      <c r="B30" s="22" t="s">
        <v>38</v>
      </c>
      <c r="C30" s="49">
        <v>6.9000000000000006E-2</v>
      </c>
    </row>
    <row r="31" spans="1:3" ht="14.25" customHeight="1" x14ac:dyDescent="0.25">
      <c r="B31" s="22" t="s">
        <v>39</v>
      </c>
      <c r="C31" s="49">
        <v>0.122</v>
      </c>
    </row>
    <row r="32" spans="1:3" ht="14.25" customHeight="1" x14ac:dyDescent="0.25">
      <c r="B32" s="22" t="s">
        <v>40</v>
      </c>
      <c r="C32" s="49">
        <v>0.6169999999850988</v>
      </c>
    </row>
    <row r="33" spans="1:5" ht="13.2" customHeight="1" x14ac:dyDescent="0.25">
      <c r="B33" s="24" t="s">
        <v>41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38.604565867455698</v>
      </c>
    </row>
    <row r="38" spans="1:5" ht="15" customHeight="1" x14ac:dyDescent="0.25">
      <c r="B38" s="28" t="s">
        <v>45</v>
      </c>
      <c r="C38" s="117">
        <v>62.3710703861653</v>
      </c>
      <c r="D38" s="9"/>
      <c r="E38" s="10"/>
    </row>
    <row r="39" spans="1:5" ht="15" customHeight="1" x14ac:dyDescent="0.25">
      <c r="B39" s="28" t="s">
        <v>46</v>
      </c>
      <c r="C39" s="117">
        <v>96.229298685854801</v>
      </c>
      <c r="D39" s="9"/>
      <c r="E39" s="9"/>
    </row>
    <row r="40" spans="1:5" ht="15" customHeight="1" x14ac:dyDescent="0.25">
      <c r="B40" s="28" t="s">
        <v>47</v>
      </c>
      <c r="C40" s="117">
        <v>1150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28.81322853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2.11627E-2</v>
      </c>
      <c r="D45" s="9"/>
    </row>
    <row r="46" spans="1:5" ht="15.75" customHeight="1" x14ac:dyDescent="0.25">
      <c r="B46" s="28" t="s">
        <v>52</v>
      </c>
      <c r="C46" s="47">
        <v>0.1106215</v>
      </c>
      <c r="D46" s="9"/>
    </row>
    <row r="47" spans="1:5" ht="15.75" customHeight="1" x14ac:dyDescent="0.25">
      <c r="B47" s="28" t="s">
        <v>53</v>
      </c>
      <c r="C47" s="47">
        <v>0.39544119999999999</v>
      </c>
      <c r="D47" s="9"/>
      <c r="E47" s="10"/>
    </row>
    <row r="48" spans="1:5" ht="15" customHeight="1" x14ac:dyDescent="0.25">
      <c r="B48" s="28" t="s">
        <v>54</v>
      </c>
      <c r="C48" s="48">
        <v>0.47277459999999999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2.9</v>
      </c>
      <c r="D51" s="9"/>
    </row>
    <row r="52" spans="1:4" ht="15" customHeight="1" x14ac:dyDescent="0.25">
      <c r="B52" s="28" t="s">
        <v>57</v>
      </c>
      <c r="C52" s="51">
        <v>2.9</v>
      </c>
    </row>
    <row r="53" spans="1:4" ht="15.75" customHeight="1" x14ac:dyDescent="0.25">
      <c r="B53" s="28" t="s">
        <v>58</v>
      </c>
      <c r="C53" s="51">
        <v>2.9</v>
      </c>
    </row>
    <row r="54" spans="1:4" ht="15.75" customHeight="1" x14ac:dyDescent="0.25">
      <c r="B54" s="28" t="s">
        <v>59</v>
      </c>
      <c r="C54" s="51">
        <v>2.9</v>
      </c>
    </row>
    <row r="55" spans="1:4" ht="15.75" customHeight="1" x14ac:dyDescent="0.25">
      <c r="B55" s="28" t="s">
        <v>60</v>
      </c>
      <c r="C55" s="51">
        <v>2.9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2.059386973180076E-2</v>
      </c>
    </row>
    <row r="59" spans="1:4" ht="15.75" customHeight="1" x14ac:dyDescent="0.25">
      <c r="B59" s="28" t="s">
        <v>63</v>
      </c>
      <c r="C59" s="46">
        <v>0.49566952294819577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14.6</v>
      </c>
    </row>
    <row r="63" spans="1:4" ht="15.75" customHeight="1" x14ac:dyDescent="0.25">
      <c r="A63" s="39"/>
    </row>
  </sheetData>
  <sheetProtection algorithmName="SHA-512" hashValue="ewqVyvs/c/QsIqoPBEinQjHk5g4CrOZFSxwG9ocgc5PGgpZ6umg+wcFHNKDKf39zlqPYV0HErbHWqFDD0nptuQ==" saltValue="j7i8v1C9dWB4mY3rmmmEb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4.1546131914037499E-2</v>
      </c>
      <c r="C2" s="115">
        <v>0.95</v>
      </c>
      <c r="D2" s="116">
        <v>33.111327336400471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47.324666225751173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23.744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2.8660164968156591E-2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14.98391555624624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14.98391555624624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14.98391555624624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14.98391555624624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14.98391555624624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14.98391555624624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0.19288369999999999</v>
      </c>
      <c r="C16" s="115">
        <v>0.95</v>
      </c>
      <c r="D16" s="116">
        <v>0.18651362650506129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0.49399999999999999</v>
      </c>
      <c r="C18" s="115">
        <v>0.95</v>
      </c>
      <c r="D18" s="116">
        <v>0.66496463640733372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0.49399999999999999</v>
      </c>
      <c r="C19" s="115">
        <v>0.95</v>
      </c>
      <c r="D19" s="116">
        <v>0.66496463640733372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0.1227158</v>
      </c>
      <c r="C21" s="115">
        <v>0.95</v>
      </c>
      <c r="D21" s="116">
        <v>0.31107361314039889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25.501496741923479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4.8905827235809092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9.1830699727579998E-2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21.765226394387359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3.0882237479090701E-2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0.49399999999999999</v>
      </c>
      <c r="C29" s="115">
        <v>0.95</v>
      </c>
      <c r="D29" s="116">
        <v>56.776245279132063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9.3761294689777941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0.33062969270167181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0.15741054713725999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0.38883210000000001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3.2789707354722898E-2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5.9681168424615683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0.113216843085857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fT6AcWrNDGd9p2MD4/9q/P5IfOlm5KRBisJDvMkZPFYZbnSAK0jJsil53hkg0h3ApEN6xdEGC/grdxY6Pui+Fg==" saltValue="27K4EOXZHFJrerJ80SlC1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yGNu2GCXP7cGiO+Mr2q3lWXsG+SIGlvaAMes+dcfB/qZ8+qOsyJ47LqAy3ctl8gEcPVWcDqgXHKjjgSCSjQoXw==" saltValue="PMbd4lB5kbjbofn+Y2kou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HnYfbaSYmkytyZUJ6tiAcXcjxZdSgXMsBvXIOZ899S5a2xKPzKw03qCryZ+zeY2S1SVFvCB0pRvfMd4Fj5Onag==" saltValue="Tvu+6DhVMIq4vqwmWCOHD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2.9</v>
      </c>
      <c r="C2" s="18">
        <f>'Donnees pop de l''annee de ref'!C52</f>
        <v>2.9</v>
      </c>
      <c r="D2" s="18">
        <f>'Donnees pop de l''annee de ref'!C53</f>
        <v>2.9</v>
      </c>
      <c r="E2" s="18">
        <f>'Donnees pop de l''annee de ref'!C54</f>
        <v>2.9</v>
      </c>
      <c r="F2" s="18">
        <f>'Donnees pop de l''annee de ref'!C55</f>
        <v>2.9</v>
      </c>
    </row>
    <row r="3" spans="1:6" ht="15.75" customHeight="1" x14ac:dyDescent="0.25">
      <c r="A3" s="4" t="s">
        <v>209</v>
      </c>
      <c r="B3" s="18">
        <f>frac_mam_1month * 2.6</f>
        <v>0.29120254665613282</v>
      </c>
      <c r="C3" s="18">
        <f>frac_mam_1_5months * 2.6</f>
        <v>0.29120254665613282</v>
      </c>
      <c r="D3" s="18">
        <f>frac_mam_6_11months * 2.6</f>
        <v>0.40556049048900583</v>
      </c>
      <c r="E3" s="18">
        <f>frac_mam_12_23months * 2.6</f>
        <v>0.3329371273517614</v>
      </c>
      <c r="F3" s="18">
        <f>frac_mam_24_59months * 2.6</f>
        <v>0.32151324450969621</v>
      </c>
    </row>
    <row r="4" spans="1:6" ht="15.75" customHeight="1" x14ac:dyDescent="0.25">
      <c r="A4" s="4" t="s">
        <v>208</v>
      </c>
      <c r="B4" s="18">
        <f>frac_sam_1month * 2.6</f>
        <v>0.22625849545001975</v>
      </c>
      <c r="C4" s="18">
        <f>frac_sam_1_5months * 2.6</f>
        <v>0.22625849545001975</v>
      </c>
      <c r="D4" s="18">
        <f>frac_sam_6_11months * 2.6</f>
        <v>0.299175317585469</v>
      </c>
      <c r="E4" s="18">
        <f>frac_sam_12_23months * 2.6</f>
        <v>0.25278518199920652</v>
      </c>
      <c r="F4" s="18">
        <f>frac_sam_24_59months * 2.6</f>
        <v>0.24493354111909882</v>
      </c>
    </row>
  </sheetData>
  <sheetProtection algorithmName="SHA-512" hashValue="Utqaznz9gniCgYExqST33EDsJsDNqe+4fWDyhU+HQ8NaNdL3XfKwpjQFqj5fHSS7qU6H5lPXOI2rjEo1itEiPA==" saltValue="2E2pzRcRM0d0yVW3sNedS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0.82299999999999995</v>
      </c>
      <c r="E2" s="65">
        <f>food_insecure</f>
        <v>0.82299999999999995</v>
      </c>
      <c r="F2" s="65">
        <f>food_insecure</f>
        <v>0.82299999999999995</v>
      </c>
      <c r="G2" s="65">
        <f>food_insecure</f>
        <v>0.82299999999999995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0.82299999999999995</v>
      </c>
      <c r="F5" s="65">
        <f>food_insecure</f>
        <v>0.82299999999999995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5.9722222222222204E-2</v>
      </c>
      <c r="D7" s="65">
        <f>diarrhoea_1_5mo*frac_diarrhea_severe</f>
        <v>5.9722222222222204E-2</v>
      </c>
      <c r="E7" s="65">
        <f>diarrhoea_6_11mo*frac_diarrhea_severe</f>
        <v>5.9722222222222204E-2</v>
      </c>
      <c r="F7" s="65">
        <f>diarrhoea_12_23mo*frac_diarrhea_severe</f>
        <v>5.9722222222222204E-2</v>
      </c>
      <c r="G7" s="65">
        <f>diarrhoea_24_59mo*frac_diarrhea_severe</f>
        <v>5.9722222222222204E-2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0.82299999999999995</v>
      </c>
      <c r="F8" s="65">
        <f>food_insecure</f>
        <v>0.82299999999999995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0.82299999999999995</v>
      </c>
      <c r="F9" s="65">
        <f>food_insecure</f>
        <v>0.82299999999999995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0.47599999999999998</v>
      </c>
      <c r="E10" s="65">
        <f>IF(ISBLANK(comm_deliv), frac_children_health_facility,1)</f>
        <v>0.47599999999999998</v>
      </c>
      <c r="F10" s="65">
        <f>IF(ISBLANK(comm_deliv), frac_children_health_facility,1)</f>
        <v>0.47599999999999998</v>
      </c>
      <c r="G10" s="65">
        <f>IF(ISBLANK(comm_deliv), frac_children_health_facility,1)</f>
        <v>0.47599999999999998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5.9722222222222204E-2</v>
      </c>
      <c r="D12" s="65">
        <f>diarrhoea_1_5mo*frac_diarrhea_severe</f>
        <v>5.9722222222222204E-2</v>
      </c>
      <c r="E12" s="65">
        <f>diarrhoea_6_11mo*frac_diarrhea_severe</f>
        <v>5.9722222222222204E-2</v>
      </c>
      <c r="F12" s="65">
        <f>diarrhoea_12_23mo*frac_diarrhea_severe</f>
        <v>5.9722222222222204E-2</v>
      </c>
      <c r="G12" s="65">
        <f>diarrhoea_24_59mo*frac_diarrhea_severe</f>
        <v>5.9722222222222204E-2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0.82299999999999995</v>
      </c>
      <c r="I15" s="65">
        <f>food_insecure</f>
        <v>0.82299999999999995</v>
      </c>
      <c r="J15" s="65">
        <f>food_insecure</f>
        <v>0.82299999999999995</v>
      </c>
      <c r="K15" s="65">
        <f>food_insecure</f>
        <v>0.82299999999999995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0.17</v>
      </c>
      <c r="I18" s="65">
        <f>frac_PW_health_facility</f>
        <v>0.17</v>
      </c>
      <c r="J18" s="65">
        <f>frac_PW_health_facility</f>
        <v>0.17</v>
      </c>
      <c r="K18" s="65">
        <f>frac_PW_health_facility</f>
        <v>0.17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0.39</v>
      </c>
      <c r="I19" s="65">
        <f>frac_malaria_risk</f>
        <v>0.39</v>
      </c>
      <c r="J19" s="65">
        <f>frac_malaria_risk</f>
        <v>0.39</v>
      </c>
      <c r="K19" s="65">
        <f>frac_malaria_risk</f>
        <v>0.39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0.94400000000000006</v>
      </c>
      <c r="M24" s="65">
        <f>famplan_unmet_need</f>
        <v>0.94400000000000006</v>
      </c>
      <c r="N24" s="65">
        <f>famplan_unmet_need</f>
        <v>0.94400000000000006</v>
      </c>
      <c r="O24" s="65">
        <f>famplan_unmet_need</f>
        <v>0.94400000000000006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0.63608520874948493</v>
      </c>
      <c r="M25" s="65">
        <f>(1-food_insecure)*(0.49)+food_insecure*(0.7)</f>
        <v>0.66282999999999992</v>
      </c>
      <c r="N25" s="65">
        <f>(1-food_insecure)*(0.49)+food_insecure*(0.7)</f>
        <v>0.66282999999999992</v>
      </c>
      <c r="O25" s="65">
        <f>(1-food_insecure)*(0.49)+food_insecure*(0.7)</f>
        <v>0.66282999999999992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0.27260794660692211</v>
      </c>
      <c r="M26" s="65">
        <f>(1-food_insecure)*(0.21)+food_insecure*(0.3)</f>
        <v>0.28406999999999999</v>
      </c>
      <c r="N26" s="65">
        <f>(1-food_insecure)*(0.21)+food_insecure*(0.3)</f>
        <v>0.28406999999999999</v>
      </c>
      <c r="O26" s="65">
        <f>(1-food_insecure)*(0.21)+food_insecure*(0.3)</f>
        <v>0.28406999999999999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5.095744698429109E-2</v>
      </c>
      <c r="M27" s="65">
        <f>(1-food_insecure)*(0.3)</f>
        <v>5.3100000000000015E-2</v>
      </c>
      <c r="N27" s="65">
        <f>(1-food_insecure)*(0.3)</f>
        <v>5.3100000000000015E-2</v>
      </c>
      <c r="O27" s="65">
        <f>(1-food_insecure)*(0.3)</f>
        <v>5.3100000000000015E-2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4.0349397659301803E-2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0.39</v>
      </c>
      <c r="D34" s="65">
        <f t="shared" si="3"/>
        <v>0.39</v>
      </c>
      <c r="E34" s="65">
        <f t="shared" si="3"/>
        <v>0.39</v>
      </c>
      <c r="F34" s="65">
        <f t="shared" si="3"/>
        <v>0.39</v>
      </c>
      <c r="G34" s="65">
        <f t="shared" si="3"/>
        <v>0.39</v>
      </c>
      <c r="H34" s="65">
        <f t="shared" si="3"/>
        <v>0.39</v>
      </c>
      <c r="I34" s="65">
        <f t="shared" si="3"/>
        <v>0.39</v>
      </c>
      <c r="J34" s="65">
        <f t="shared" si="3"/>
        <v>0.39</v>
      </c>
      <c r="K34" s="65">
        <f t="shared" si="3"/>
        <v>0.39</v>
      </c>
      <c r="L34" s="65">
        <f t="shared" si="3"/>
        <v>0.39</v>
      </c>
      <c r="M34" s="65">
        <f t="shared" si="3"/>
        <v>0.39</v>
      </c>
      <c r="N34" s="65">
        <f t="shared" si="3"/>
        <v>0.39</v>
      </c>
      <c r="O34" s="65">
        <f t="shared" si="3"/>
        <v>0.39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NQS5zQZbnKUSbx5JQQORT3aRuSFQCeELnYjyzFFQaj8PkPqTQKtYv238lfOY7Zd7zdgL09eNHqT/rF0JsbrHcw==" saltValue="W2DWC1zb6HeBJ+kFHRIZ4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GEEl4LHyvOpdEt5eKrIq21Tvg4DPgqzsK6LNF9Y+X56rW2Z47l2D6bdgb0p9zCkVdHK+b+hqWF/gBCeIc6UR8Q==" saltValue="kZZunsXk+uxlecm6HKju/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BuEG/05nIdHeYfcnt5tArGqVpWE2P4cgu7D37rlid7OpE+jIhgPlS6HqDmEHrUyGrN4zAJlkcH4DmJPrLkuhhQ==" saltValue="KQh9ueWJKtj39l8v6akdK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icoxnTT8lT1JUJOPXHldQmHgfOEFY8RToXAgKRWmUR3gVTDBa6ls4Is2bxYoENVv03hQWxL6tryIsG0fCfhqdg==" saltValue="/Tr9ffumqe8cm4gWgBcZJ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T5VEVVteS1l4jXtXQRqtGgCE2QygvNbwkdugYZqPkLxb2jn4vJREiRC1iLj6qWp8Gtp5QKwio67bOGMf0Xq6PQ==" saltValue="b3XYXwZ6FGtuQFLm3zcBo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NLUSo6wmdPnJYxwXOCK263UtoIqr8h8zCOd5m+CESlQCtjhePRKCjsCEdxSqpQhiYnlHY0NeN7VGXbP4VNSoEQ==" saltValue="IehGnWwOxebTtmBKO7Ona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474679.08799999999</v>
      </c>
      <c r="C2" s="53">
        <v>739000</v>
      </c>
      <c r="D2" s="53">
        <v>1225000</v>
      </c>
      <c r="E2" s="53">
        <v>1540000</v>
      </c>
      <c r="F2" s="53">
        <v>1553000</v>
      </c>
      <c r="G2" s="14">
        <f t="shared" ref="G2:G11" si="0">C2+D2+E2+F2</f>
        <v>5057000</v>
      </c>
      <c r="H2" s="14">
        <f t="shared" ref="H2:H11" si="1">(B2 + stillbirth*B2/(1000-stillbirth))/(1-abortion)</f>
        <v>512329.0316691004</v>
      </c>
      <c r="I2" s="14">
        <f t="shared" ref="I2:I11" si="2">G2-H2</f>
        <v>4544670.9683308993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480844.47639999999</v>
      </c>
      <c r="C3" s="53">
        <v>756000</v>
      </c>
      <c r="D3" s="53">
        <v>1257000</v>
      </c>
      <c r="E3" s="53">
        <v>1519000</v>
      </c>
      <c r="F3" s="53">
        <v>1575000</v>
      </c>
      <c r="G3" s="14">
        <f t="shared" si="0"/>
        <v>5107000</v>
      </c>
      <c r="H3" s="14">
        <f t="shared" si="1"/>
        <v>518983.43787465862</v>
      </c>
      <c r="I3" s="14">
        <f t="shared" si="2"/>
        <v>4588016.562125341</v>
      </c>
    </row>
    <row r="4" spans="1:9" ht="15.75" customHeight="1" x14ac:dyDescent="0.25">
      <c r="A4" s="7">
        <f t="shared" si="3"/>
        <v>2023</v>
      </c>
      <c r="B4" s="52">
        <v>486852.17280000012</v>
      </c>
      <c r="C4" s="53">
        <v>774000</v>
      </c>
      <c r="D4" s="53">
        <v>1289000</v>
      </c>
      <c r="E4" s="53">
        <v>1498000</v>
      </c>
      <c r="F4" s="53">
        <v>1594000</v>
      </c>
      <c r="G4" s="14">
        <f t="shared" si="0"/>
        <v>5155000</v>
      </c>
      <c r="H4" s="14">
        <f t="shared" si="1"/>
        <v>525467.64448283764</v>
      </c>
      <c r="I4" s="14">
        <f t="shared" si="2"/>
        <v>4629532.355517162</v>
      </c>
    </row>
    <row r="5" spans="1:9" ht="15.75" customHeight="1" x14ac:dyDescent="0.25">
      <c r="A5" s="7">
        <f t="shared" si="3"/>
        <v>2024</v>
      </c>
      <c r="B5" s="52">
        <v>492631.71040000021</v>
      </c>
      <c r="C5" s="53">
        <v>792000</v>
      </c>
      <c r="D5" s="53">
        <v>1320000</v>
      </c>
      <c r="E5" s="53">
        <v>1477000</v>
      </c>
      <c r="F5" s="53">
        <v>1606000</v>
      </c>
      <c r="G5" s="14">
        <f t="shared" si="0"/>
        <v>5195000</v>
      </c>
      <c r="H5" s="14">
        <f t="shared" si="1"/>
        <v>531705.59550481988</v>
      </c>
      <c r="I5" s="14">
        <f t="shared" si="2"/>
        <v>4663294.4044951797</v>
      </c>
    </row>
    <row r="6" spans="1:9" ht="15.75" customHeight="1" x14ac:dyDescent="0.25">
      <c r="A6" s="7">
        <f t="shared" si="3"/>
        <v>2025</v>
      </c>
      <c r="B6" s="52">
        <v>498212.99</v>
      </c>
      <c r="C6" s="53">
        <v>809000</v>
      </c>
      <c r="D6" s="53">
        <v>1352000</v>
      </c>
      <c r="E6" s="53">
        <v>1457000</v>
      </c>
      <c r="F6" s="53">
        <v>1608000</v>
      </c>
      <c r="G6" s="14">
        <f t="shared" si="0"/>
        <v>5226000</v>
      </c>
      <c r="H6" s="14">
        <f t="shared" si="1"/>
        <v>537729.56337117427</v>
      </c>
      <c r="I6" s="14">
        <f t="shared" si="2"/>
        <v>4688270.436628826</v>
      </c>
    </row>
    <row r="7" spans="1:9" ht="15.75" customHeight="1" x14ac:dyDescent="0.25">
      <c r="A7" s="7">
        <f t="shared" si="3"/>
        <v>2026</v>
      </c>
      <c r="B7" s="52">
        <v>503346.44819999998</v>
      </c>
      <c r="C7" s="53">
        <v>826000</v>
      </c>
      <c r="D7" s="53">
        <v>1382000</v>
      </c>
      <c r="E7" s="53">
        <v>1443000</v>
      </c>
      <c r="F7" s="53">
        <v>1602000</v>
      </c>
      <c r="G7" s="14">
        <f t="shared" si="0"/>
        <v>5253000</v>
      </c>
      <c r="H7" s="14">
        <f t="shared" si="1"/>
        <v>543270.1901550527</v>
      </c>
      <c r="I7" s="14">
        <f t="shared" si="2"/>
        <v>4709729.8098449474</v>
      </c>
    </row>
    <row r="8" spans="1:9" ht="15.75" customHeight="1" x14ac:dyDescent="0.25">
      <c r="A8" s="7">
        <f t="shared" si="3"/>
        <v>2027</v>
      </c>
      <c r="B8" s="52">
        <v>508262.75199999998</v>
      </c>
      <c r="C8" s="53">
        <v>842000</v>
      </c>
      <c r="D8" s="53">
        <v>1412000</v>
      </c>
      <c r="E8" s="53">
        <v>1430000</v>
      </c>
      <c r="F8" s="53">
        <v>1587000</v>
      </c>
      <c r="G8" s="14">
        <f t="shared" si="0"/>
        <v>5271000</v>
      </c>
      <c r="H8" s="14">
        <f t="shared" si="1"/>
        <v>548576.43858461303</v>
      </c>
      <c r="I8" s="14">
        <f t="shared" si="2"/>
        <v>4722423.5614153873</v>
      </c>
    </row>
    <row r="9" spans="1:9" ht="15.75" customHeight="1" x14ac:dyDescent="0.25">
      <c r="A9" s="7">
        <f t="shared" si="3"/>
        <v>2028</v>
      </c>
      <c r="B9" s="52">
        <v>512958.06920000009</v>
      </c>
      <c r="C9" s="53">
        <v>859000</v>
      </c>
      <c r="D9" s="53">
        <v>1442000</v>
      </c>
      <c r="E9" s="53">
        <v>1419000</v>
      </c>
      <c r="F9" s="53">
        <v>1565000</v>
      </c>
      <c r="G9" s="14">
        <f t="shared" si="0"/>
        <v>5285000</v>
      </c>
      <c r="H9" s="14">
        <f t="shared" si="1"/>
        <v>553644.17250268126</v>
      </c>
      <c r="I9" s="14">
        <f t="shared" si="2"/>
        <v>4731355.8274973184</v>
      </c>
    </row>
    <row r="10" spans="1:9" ht="15.75" customHeight="1" x14ac:dyDescent="0.25">
      <c r="A10" s="7">
        <f t="shared" si="3"/>
        <v>2029</v>
      </c>
      <c r="B10" s="52">
        <v>517428.56760000013</v>
      </c>
      <c r="C10" s="53">
        <v>876000</v>
      </c>
      <c r="D10" s="53">
        <v>1473000</v>
      </c>
      <c r="E10" s="53">
        <v>1410000</v>
      </c>
      <c r="F10" s="53">
        <v>1540000</v>
      </c>
      <c r="G10" s="14">
        <f t="shared" si="0"/>
        <v>5299000</v>
      </c>
      <c r="H10" s="14">
        <f t="shared" si="1"/>
        <v>558469.2557520835</v>
      </c>
      <c r="I10" s="14">
        <f t="shared" si="2"/>
        <v>4740530.7442479162</v>
      </c>
    </row>
    <row r="11" spans="1:9" ht="15.75" customHeight="1" x14ac:dyDescent="0.25">
      <c r="A11" s="7">
        <f t="shared" si="3"/>
        <v>2030</v>
      </c>
      <c r="B11" s="52">
        <v>521640.18199999997</v>
      </c>
      <c r="C11" s="53">
        <v>893000</v>
      </c>
      <c r="D11" s="53">
        <v>1506000</v>
      </c>
      <c r="E11" s="53">
        <v>1403000</v>
      </c>
      <c r="F11" s="53">
        <v>1516000</v>
      </c>
      <c r="G11" s="14">
        <f t="shared" si="0"/>
        <v>5318000</v>
      </c>
      <c r="H11" s="14">
        <f t="shared" si="1"/>
        <v>563014.92119609297</v>
      </c>
      <c r="I11" s="14">
        <f t="shared" si="2"/>
        <v>4754985.0788039071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igrChLR165mx8J6hXpRcJvUuQc8uIHNVk8zuTUXeyvG2oH2wlIiTCH/EOB+8ilPJ3y5seLWhvZBIusD31y/Vqg==" saltValue="BFNCiBuMSQtRSImD8K4vEA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64rk/Z9zrLSRRq6u6KE8zObdiKIjyL6KnCTtvahm/CeZa1ZyL7ycJywLhdWPLan5mj1xly+l+fJjoSGUIJ6GTQ==" saltValue="J1MIPCCT/cufZUfEW5NfM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XuxPwO7LGcIcVhNZhs0dyzORnRgCjMPNf2yqgJrpAvrIkS3YE66mrgqGq9hsIRDsKW0+zSdH+komWaSOYarGOg==" saltValue="WjtXQQiRaTlXHsENTDQl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IDA5tPuflTS8fix98i+p744t2ydpx2v8l3GA7eefk2KmXXOSa6Gf0E6Gzrt5EwocC0976ALPTpGjVAdHPPokYw==" saltValue="x0VN89OnfLAf084UfVyF6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JdSiifn2TPD2WxhzCdt7GdH6uBhSetvQXJvIBzths5kWwLJ7obAu7kUokQzu0o2RapSTO/ES8kEg1F3RbJJwLw==" saltValue="znDaXi5eJ3nzhi+yBEsri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VRe726frSIMHsYGZOs7fx25gR5x+8BRXNCloUrCCX8FOW3dNZsqwPqdUvtZuKLuDTNkPWXn0hlBSaPA2smWEUw==" saltValue="LPdtdTqggMna+C4dDgCMm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WfS206ItrIKEQTZ9PmyHlHKvMpafwBKu8tPaSJUBxdZDxtNFxxvWsRkNtMsnF58519cGP2mNVj7edFcGHsaS8w==" saltValue="bFvn4X9X89qS1kti8TsR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4agWJ0Tem6wAfF3GXrQolTABEGNGo62dutT8Hqkg8+Or1ANqoVZKwJSSJohAKF4IifmAuaSDvgGVXWnq+waiNg==" saltValue="O1fm+WPwQ7ityWOOZNZRx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Rczmqn5y4D8LjLI3/Op5eTsmAelR8Tt6aaOc6T8gU1/HyTtrd9s6pdkRQ0uXFnGWxbsUm/q/hgj9Ji0zsgiJ1g==" saltValue="4Hajki9wHeubzNOjUDDF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ESV3mZYGnsaMhk8PtShK6LyaZwux4J0b1ti/VZXP9sT3daA3eO1WRSD6xLY9DGO0KOck35MRL3Y7InKfwBplYg==" saltValue="9wn5uX9FVcufmpGahUDFU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7.7852531721108861E-3</v>
      </c>
    </row>
    <row r="4" spans="1:8" ht="15.75" customHeight="1" x14ac:dyDescent="0.25">
      <c r="B4" s="16" t="s">
        <v>79</v>
      </c>
      <c r="C4" s="54">
        <v>0.1104314088841564</v>
      </c>
    </row>
    <row r="5" spans="1:8" ht="15.75" customHeight="1" x14ac:dyDescent="0.25">
      <c r="B5" s="16" t="s">
        <v>80</v>
      </c>
      <c r="C5" s="54">
        <v>8.2541916573618035E-2</v>
      </c>
    </row>
    <row r="6" spans="1:8" ht="15.75" customHeight="1" x14ac:dyDescent="0.25">
      <c r="B6" s="16" t="s">
        <v>81</v>
      </c>
      <c r="C6" s="54">
        <v>0.329225287383837</v>
      </c>
    </row>
    <row r="7" spans="1:8" ht="15.75" customHeight="1" x14ac:dyDescent="0.25">
      <c r="B7" s="16" t="s">
        <v>82</v>
      </c>
      <c r="C7" s="54">
        <v>0.26604515066131029</v>
      </c>
    </row>
    <row r="8" spans="1:8" ht="15.75" customHeight="1" x14ac:dyDescent="0.25">
      <c r="B8" s="16" t="s">
        <v>83</v>
      </c>
      <c r="C8" s="54">
        <v>5.7428130468389543E-2</v>
      </c>
    </row>
    <row r="9" spans="1:8" ht="15.75" customHeight="1" x14ac:dyDescent="0.25">
      <c r="B9" s="16" t="s">
        <v>84</v>
      </c>
      <c r="C9" s="54">
        <v>7.7054891446840759E-2</v>
      </c>
    </row>
    <row r="10" spans="1:8" ht="15.75" customHeight="1" x14ac:dyDescent="0.25">
      <c r="B10" s="16" t="s">
        <v>85</v>
      </c>
      <c r="C10" s="54">
        <v>6.9487961409737009E-2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0.1411614083333346</v>
      </c>
      <c r="D14" s="54">
        <v>0.1411614083333346</v>
      </c>
      <c r="E14" s="54">
        <v>0.1411614083333346</v>
      </c>
      <c r="F14" s="54">
        <v>0.1411614083333346</v>
      </c>
    </row>
    <row r="15" spans="1:8" ht="15.75" customHeight="1" x14ac:dyDescent="0.25">
      <c r="B15" s="16" t="s">
        <v>88</v>
      </c>
      <c r="C15" s="54">
        <v>0.28530315613016788</v>
      </c>
      <c r="D15" s="54">
        <v>0.28530315613016788</v>
      </c>
      <c r="E15" s="54">
        <v>0.28530315613016788</v>
      </c>
      <c r="F15" s="54">
        <v>0.28530315613016788</v>
      </c>
    </row>
    <row r="16" spans="1:8" ht="15.75" customHeight="1" x14ac:dyDescent="0.25">
      <c r="B16" s="16" t="s">
        <v>89</v>
      </c>
      <c r="C16" s="54">
        <v>4.9767444864802342E-2</v>
      </c>
      <c r="D16" s="54">
        <v>4.9767444864802342E-2</v>
      </c>
      <c r="E16" s="54">
        <v>4.9767444864802342E-2</v>
      </c>
      <c r="F16" s="54">
        <v>4.9767444864802342E-2</v>
      </c>
    </row>
    <row r="17" spans="1:8" ht="15.75" customHeight="1" x14ac:dyDescent="0.25">
      <c r="B17" s="16" t="s">
        <v>90</v>
      </c>
      <c r="C17" s="54">
        <v>1.474318698928976E-2</v>
      </c>
      <c r="D17" s="54">
        <v>1.474318698928976E-2</v>
      </c>
      <c r="E17" s="54">
        <v>1.474318698928976E-2</v>
      </c>
      <c r="F17" s="54">
        <v>1.474318698928976E-2</v>
      </c>
    </row>
    <row r="18" spans="1:8" ht="15.75" customHeight="1" x14ac:dyDescent="0.25">
      <c r="B18" s="16" t="s">
        <v>91</v>
      </c>
      <c r="C18" s="54">
        <v>0.1124527559377605</v>
      </c>
      <c r="D18" s="54">
        <v>0.1124527559377605</v>
      </c>
      <c r="E18" s="54">
        <v>0.1124527559377605</v>
      </c>
      <c r="F18" s="54">
        <v>0.1124527559377605</v>
      </c>
    </row>
    <row r="19" spans="1:8" ht="15.75" customHeight="1" x14ac:dyDescent="0.25">
      <c r="B19" s="16" t="s">
        <v>92</v>
      </c>
      <c r="C19" s="54">
        <v>2.0674636611074038E-2</v>
      </c>
      <c r="D19" s="54">
        <v>2.0674636611074038E-2</v>
      </c>
      <c r="E19" s="54">
        <v>2.0674636611074038E-2</v>
      </c>
      <c r="F19" s="54">
        <v>2.0674636611074038E-2</v>
      </c>
    </row>
    <row r="20" spans="1:8" ht="15.75" customHeight="1" x14ac:dyDescent="0.25">
      <c r="B20" s="16" t="s">
        <v>93</v>
      </c>
      <c r="C20" s="54">
        <v>6.3827950246060527E-2</v>
      </c>
      <c r="D20" s="54">
        <v>6.3827950246060527E-2</v>
      </c>
      <c r="E20" s="54">
        <v>6.3827950246060527E-2</v>
      </c>
      <c r="F20" s="54">
        <v>6.3827950246060527E-2</v>
      </c>
    </row>
    <row r="21" spans="1:8" ht="15.75" customHeight="1" x14ac:dyDescent="0.25">
      <c r="B21" s="16" t="s">
        <v>94</v>
      </c>
      <c r="C21" s="54">
        <v>8.4727492538722776E-2</v>
      </c>
      <c r="D21" s="54">
        <v>8.4727492538722776E-2</v>
      </c>
      <c r="E21" s="54">
        <v>8.4727492538722776E-2</v>
      </c>
      <c r="F21" s="54">
        <v>8.4727492538722776E-2</v>
      </c>
    </row>
    <row r="22" spans="1:8" ht="15.75" customHeight="1" x14ac:dyDescent="0.25">
      <c r="B22" s="16" t="s">
        <v>95</v>
      </c>
      <c r="C22" s="54">
        <v>0.22734196834878759</v>
      </c>
      <c r="D22" s="54">
        <v>0.22734196834878759</v>
      </c>
      <c r="E22" s="54">
        <v>0.22734196834878759</v>
      </c>
      <c r="F22" s="54">
        <v>0.22734196834878759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4.6799999999999987E-2</v>
      </c>
    </row>
    <row r="27" spans="1:8" ht="15.75" customHeight="1" x14ac:dyDescent="0.25">
      <c r="B27" s="16" t="s">
        <v>102</v>
      </c>
      <c r="C27" s="54">
        <v>2.7699999999999999E-2</v>
      </c>
    </row>
    <row r="28" spans="1:8" ht="15.75" customHeight="1" x14ac:dyDescent="0.25">
      <c r="B28" s="16" t="s">
        <v>103</v>
      </c>
      <c r="C28" s="54">
        <v>0.19270000000000001</v>
      </c>
    </row>
    <row r="29" spans="1:8" ht="15.75" customHeight="1" x14ac:dyDescent="0.25">
      <c r="B29" s="16" t="s">
        <v>104</v>
      </c>
      <c r="C29" s="54">
        <v>0.15049999999999999</v>
      </c>
    </row>
    <row r="30" spans="1:8" ht="15.75" customHeight="1" x14ac:dyDescent="0.25">
      <c r="B30" s="16" t="s">
        <v>2</v>
      </c>
      <c r="C30" s="54">
        <v>0.05</v>
      </c>
    </row>
    <row r="31" spans="1:8" ht="15.75" customHeight="1" x14ac:dyDescent="0.25">
      <c r="B31" s="16" t="s">
        <v>105</v>
      </c>
      <c r="C31" s="54">
        <v>3.04E-2</v>
      </c>
    </row>
    <row r="32" spans="1:8" ht="15.75" customHeight="1" x14ac:dyDescent="0.25">
      <c r="B32" s="16" t="s">
        <v>106</v>
      </c>
      <c r="C32" s="54">
        <v>8.5600000000000009E-2</v>
      </c>
    </row>
    <row r="33" spans="2:3" ht="15.75" customHeight="1" x14ac:dyDescent="0.25">
      <c r="B33" s="16" t="s">
        <v>107</v>
      </c>
      <c r="C33" s="54">
        <v>0.16739999999999999</v>
      </c>
    </row>
    <row r="34" spans="2:3" ht="15.75" customHeight="1" x14ac:dyDescent="0.25">
      <c r="B34" s="16" t="s">
        <v>108</v>
      </c>
      <c r="C34" s="54">
        <v>0.24890000000000001</v>
      </c>
    </row>
    <row r="35" spans="2:3" ht="15.75" customHeight="1" x14ac:dyDescent="0.25">
      <c r="B35" s="24" t="s">
        <v>41</v>
      </c>
      <c r="C35" s="50">
        <f>SUM(C26:C34)</f>
        <v>0.99999999999999989</v>
      </c>
    </row>
  </sheetData>
  <sheetProtection algorithmName="SHA-512" hashValue="8XN3rruWJ2/MtK9KwUX/BV5HZoKyvKLY97EzLAdx9SoTTRNvT9H3tBUExL50cId0vbRn4Q4DHOW9IhVUUDLWNQ==" saltValue="FzKvNH9+drj/z6FmzYRLm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0.78418910503387496</v>
      </c>
      <c r="D2" s="55">
        <v>0.78418910503387496</v>
      </c>
      <c r="E2" s="55">
        <v>0.68102627992630005</v>
      </c>
      <c r="F2" s="55">
        <v>0.49658933281898499</v>
      </c>
      <c r="G2" s="55">
        <v>0.44863125681877097</v>
      </c>
    </row>
    <row r="3" spans="1:15" ht="15.75" customHeight="1" x14ac:dyDescent="0.25">
      <c r="B3" s="7" t="s">
        <v>113</v>
      </c>
      <c r="C3" s="55">
        <v>9.734217077493669E-2</v>
      </c>
      <c r="D3" s="55">
        <v>9.734217077493669E-2</v>
      </c>
      <c r="E3" s="55">
        <v>0.144731730222702</v>
      </c>
      <c r="F3" s="55">
        <v>0.19485221803188299</v>
      </c>
      <c r="G3" s="55">
        <v>0.20484979450702701</v>
      </c>
    </row>
    <row r="4" spans="1:15" ht="15.75" customHeight="1" x14ac:dyDescent="0.25">
      <c r="B4" s="7" t="s">
        <v>114</v>
      </c>
      <c r="C4" s="56">
        <v>4.7722220420837402E-2</v>
      </c>
      <c r="D4" s="56">
        <v>4.7722220420837402E-2</v>
      </c>
      <c r="E4" s="56">
        <v>8.7833374738693196E-2</v>
      </c>
      <c r="F4" s="56">
        <v>0.153509572148323</v>
      </c>
      <c r="G4" s="56">
        <v>0.150337129831314</v>
      </c>
    </row>
    <row r="5" spans="1:15" ht="15.75" customHeight="1" x14ac:dyDescent="0.25">
      <c r="B5" s="7" t="s">
        <v>115</v>
      </c>
      <c r="C5" s="56">
        <v>7.0746511220931993E-2</v>
      </c>
      <c r="D5" s="56">
        <v>7.0746511220931993E-2</v>
      </c>
      <c r="E5" s="56">
        <v>8.6408592760562897E-2</v>
      </c>
      <c r="F5" s="56">
        <v>0.15504889190196999</v>
      </c>
      <c r="G5" s="56">
        <v>0.19618181884288799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0.60017865896224998</v>
      </c>
      <c r="D8" s="55">
        <v>0.60017865896224998</v>
      </c>
      <c r="E8" s="55">
        <v>0.49416437745094299</v>
      </c>
      <c r="F8" s="55">
        <v>0.53577983379364003</v>
      </c>
      <c r="G8" s="55">
        <v>0.55076718330383301</v>
      </c>
    </row>
    <row r="9" spans="1:15" ht="15.75" customHeight="1" x14ac:dyDescent="0.25">
      <c r="B9" s="7" t="s">
        <v>118</v>
      </c>
      <c r="C9" s="55">
        <v>0.20079785585403401</v>
      </c>
      <c r="D9" s="55">
        <v>0.20079785585403401</v>
      </c>
      <c r="E9" s="55">
        <v>0.23478338122367901</v>
      </c>
      <c r="F9" s="55">
        <v>0.23894238471984899</v>
      </c>
      <c r="G9" s="55">
        <v>0.23136866092681899</v>
      </c>
    </row>
    <row r="10" spans="1:15" ht="15.75" customHeight="1" x14ac:dyDescent="0.25">
      <c r="B10" s="7" t="s">
        <v>119</v>
      </c>
      <c r="C10" s="56">
        <v>0.112000979483128</v>
      </c>
      <c r="D10" s="56">
        <v>0.112000979483128</v>
      </c>
      <c r="E10" s="56">
        <v>0.15598480403423301</v>
      </c>
      <c r="F10" s="56">
        <v>0.12805274128913899</v>
      </c>
      <c r="G10" s="56">
        <v>0.123658940196037</v>
      </c>
    </row>
    <row r="11" spans="1:15" ht="15.75" customHeight="1" x14ac:dyDescent="0.25">
      <c r="B11" s="7" t="s">
        <v>120</v>
      </c>
      <c r="C11" s="56">
        <v>8.7022498250007588E-2</v>
      </c>
      <c r="D11" s="56">
        <v>8.7022498250007588E-2</v>
      </c>
      <c r="E11" s="56">
        <v>0.11506742984056501</v>
      </c>
      <c r="F11" s="56">
        <v>9.722506999969481E-2</v>
      </c>
      <c r="G11" s="56">
        <v>9.4205208122730311E-2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0.70880744425000008</v>
      </c>
      <c r="D14" s="57">
        <v>0.70567137949000003</v>
      </c>
      <c r="E14" s="57">
        <v>0.70567137949000003</v>
      </c>
      <c r="F14" s="57">
        <v>0.64978975866400002</v>
      </c>
      <c r="G14" s="57">
        <v>0.64978975866400002</v>
      </c>
      <c r="H14" s="58">
        <v>0.38900000000000001</v>
      </c>
      <c r="I14" s="58">
        <v>0.38900000000000001</v>
      </c>
      <c r="J14" s="58">
        <v>0.38900000000000001</v>
      </c>
      <c r="K14" s="58">
        <v>0.38900000000000001</v>
      </c>
      <c r="L14" s="58">
        <v>0.38552906588800001</v>
      </c>
      <c r="M14" s="58">
        <v>0.276126780563</v>
      </c>
      <c r="N14" s="58">
        <v>0.30290691548300003</v>
      </c>
      <c r="O14" s="58">
        <v>0.39552333874450002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0.3513342477535274</v>
      </c>
      <c r="D15" s="55">
        <f t="shared" si="0"/>
        <v>0.34977979603000353</v>
      </c>
      <c r="E15" s="55">
        <f t="shared" si="0"/>
        <v>0.34977979603000353</v>
      </c>
      <c r="F15" s="55">
        <f t="shared" si="0"/>
        <v>0.32208097969360816</v>
      </c>
      <c r="G15" s="55">
        <f t="shared" si="0"/>
        <v>0.32208097969360816</v>
      </c>
      <c r="H15" s="55">
        <f t="shared" si="0"/>
        <v>0.19281544442684817</v>
      </c>
      <c r="I15" s="55">
        <f t="shared" si="0"/>
        <v>0.19281544442684817</v>
      </c>
      <c r="J15" s="55">
        <f t="shared" si="0"/>
        <v>0.19281544442684817</v>
      </c>
      <c r="K15" s="55">
        <f t="shared" si="0"/>
        <v>0.19281544442684817</v>
      </c>
      <c r="L15" s="55">
        <f t="shared" si="0"/>
        <v>0.19109500817136851</v>
      </c>
      <c r="M15" s="55">
        <f t="shared" si="0"/>
        <v>0.13686762959488336</v>
      </c>
      <c r="N15" s="55">
        <f t="shared" si="0"/>
        <v>0.15014172629516809</v>
      </c>
      <c r="O15" s="55">
        <f t="shared" si="0"/>
        <v>0.19604886463036397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Ls8jhxWcGkN7OJC6l2QM88lsJhoTDzRCtHWR2CxHDprCGot0J2hK62UfQ5F130O2k2Lzhypp/kM5QfMXQXYHzQ==" saltValue="whueSStsndJ0DRoJbst+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0.61253422498703003</v>
      </c>
      <c r="D2" s="56">
        <v>0.41144239999999999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0.22120472788810699</v>
      </c>
      <c r="D3" s="56">
        <v>0.29817589999999999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7.4739158153533894E-2</v>
      </c>
      <c r="D4" s="56">
        <v>0.23041149999999999</v>
      </c>
      <c r="E4" s="56">
        <v>0.90059196949005094</v>
      </c>
      <c r="F4" s="56">
        <v>0.61897557973861705</v>
      </c>
      <c r="G4" s="56">
        <v>0</v>
      </c>
    </row>
    <row r="5" spans="1:7" x14ac:dyDescent="0.25">
      <c r="B5" s="98" t="s">
        <v>132</v>
      </c>
      <c r="C5" s="55">
        <v>9.1521888971328999E-2</v>
      </c>
      <c r="D5" s="55">
        <v>5.9970199999999897E-2</v>
      </c>
      <c r="E5" s="55">
        <v>9.9408030509949008E-2</v>
      </c>
      <c r="F5" s="55">
        <v>0.381024420261383</v>
      </c>
      <c r="G5" s="55">
        <v>1</v>
      </c>
    </row>
  </sheetData>
  <sheetProtection algorithmName="SHA-512" hashValue="XLOd4jOJIiETpctFsuspc61OPH4kLzWcCO6bEUd34PqMWO3hcbF/z4lGz3lDUHYV3YhY7t3NSqzrf3l+Fd5meg==" saltValue="Zwhe0X4BrP78wbvWnU8NV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ZNpaAvW0e1Vz1JqV/yldr9LTes0IK9ZfpkPwzNleo99KJe0sBLRu/ALJB4DK0ZGTnI7Kp4nLjukI0PtO11Iahg==" saltValue="fNly8KPYCU1Ilc0XevSt7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mr37HJB5f2pgnu9EDUHC1McWqOCdy81J+AYBjLf1zq3bmspTCPYqqPDr9/r4Mfl8d5U6fPV+dZf8bvjmEeZYYw==" saltValue="2gZYGpMq2SBC4eRo9sEP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gsNMN0wuUR7hxNPwbTKV+EnGp9oMkqmG00qKnvwcpMdiuLHjmvT36WaE1TERtXKGEstNEbPnd3AJlS05Qpvf8A==" saltValue="yHfX3K8LTR7doviIU2rzo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kIW/zuUc4T3JlIvY/s7I1RCAD2Jy/4pMIAmPrCJp14+0MTgiNr7S23gwTK3we9i+oo2yEolpUMXZ1O9EM9UnrA==" saltValue="gCd6U+97RgmHq6va6LDm2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2022-02-01T04:52:27Z</dcterms:modified>
</cp:coreProperties>
</file>