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35F12D7-A6D0-4954-8B1D-DF66295EEAF4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5" i="2"/>
  <c r="A19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2" i="2" s="1"/>
  <c r="C33" i="1"/>
  <c r="C20" i="1"/>
  <c r="A27" i="2" l="1"/>
  <c r="A35" i="2"/>
  <c r="A33" i="2"/>
  <c r="I4" i="2"/>
  <c r="I8" i="2"/>
  <c r="A17" i="2"/>
  <c r="A18" i="2"/>
  <c r="A26" i="2"/>
  <c r="A34" i="2"/>
  <c r="A39" i="2"/>
  <c r="A20" i="2"/>
  <c r="A4" i="2"/>
  <c r="A5" i="2" s="1"/>
  <c r="A6" i="2" s="1"/>
  <c r="A7" i="2" s="1"/>
  <c r="A8" i="2" s="1"/>
  <c r="A9" i="2" s="1"/>
  <c r="A10" i="2" s="1"/>
  <c r="A11" i="2" s="1"/>
  <c r="A28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2" i="2"/>
  <c r="A36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<sst xmlns="http://schemas.openxmlformats.org/spreadsheetml/2006/main" count="2092" uniqueCount="337">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</sst>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2046454.4375</v>
      </c>
    </row>
    <row r="8" spans="1:3" ht="15" customHeight="1" x14ac:dyDescent="0.25">
      <c r="B8" s="7" t="s">
        <v>19</v>
      </c>
      <c r="C8" s="46">
        <v>2.4E-2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0.86682701110839799</v>
      </c>
    </row>
    <row r="11" spans="1:3" ht="15" customHeight="1" x14ac:dyDescent="0.25">
      <c r="B11" s="7" t="s">
        <v>22</v>
      </c>
      <c r="C11" s="46">
        <v>0.872</v>
      </c>
    </row>
    <row r="12" spans="1:3" ht="15" customHeight="1" x14ac:dyDescent="0.25">
      <c r="B12" s="7" t="s">
        <v>23</v>
      </c>
      <c r="C12" s="46">
        <v>0.92299999999999993</v>
      </c>
    </row>
    <row r="13" spans="1:3" ht="15" customHeight="1" x14ac:dyDescent="0.25">
      <c r="B13" s="7" t="s">
        <v>24</v>
      </c>
      <c r="C13" s="46">
        <v>0.32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8.8000000000000009E-2</v>
      </c>
    </row>
    <row r="24" spans="1:3" ht="15" customHeight="1" x14ac:dyDescent="0.25">
      <c r="B24" s="12" t="s">
        <v>33</v>
      </c>
      <c r="C24" s="47">
        <v>0.56720000000000004</v>
      </c>
    </row>
    <row r="25" spans="1:3" ht="15" customHeight="1" x14ac:dyDescent="0.25">
      <c r="B25" s="12" t="s">
        <v>34</v>
      </c>
      <c r="C25" s="47">
        <v>0.32450000000000001</v>
      </c>
    </row>
    <row r="26" spans="1:3" ht="15" customHeight="1" x14ac:dyDescent="0.25">
      <c r="B26" s="12" t="s">
        <v>35</v>
      </c>
      <c r="C26" s="47">
        <v>2.0299999999999999E-2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0.57299999999999995</v>
      </c>
    </row>
    <row r="30" spans="1:3" ht="14.25" customHeight="1" x14ac:dyDescent="0.25">
      <c r="B30" s="22" t="s">
        <v>38</v>
      </c>
      <c r="C30" s="49">
        <v>0.03</v>
      </c>
    </row>
    <row r="31" spans="1:3" ht="14.25" customHeight="1" x14ac:dyDescent="0.25">
      <c r="B31" s="22" t="s">
        <v>39</v>
      </c>
      <c r="C31" s="49">
        <v>0.03</v>
      </c>
    </row>
    <row r="32" spans="1:3" ht="14.25" customHeight="1" x14ac:dyDescent="0.25">
      <c r="B32" s="22" t="s">
        <v>40</v>
      </c>
      <c r="C32" s="49">
        <v>0.36699999999999999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5.0144372572854303</v>
      </c>
    </row>
    <row r="38" spans="1:5" ht="15" customHeight="1" x14ac:dyDescent="0.25">
      <c r="B38" s="28" t="s">
        <v>45</v>
      </c>
      <c r="C38" s="117">
        <v>7.1772532948622496</v>
      </c>
      <c r="D38" s="9"/>
      <c r="E38" s="10"/>
    </row>
    <row r="39" spans="1:5" ht="15" customHeight="1" x14ac:dyDescent="0.25">
      <c r="B39" s="28" t="s">
        <v>46</v>
      </c>
      <c r="C39" s="117">
        <v>8.3852535833922399</v>
      </c>
      <c r="D39" s="9"/>
      <c r="E39" s="9"/>
    </row>
    <row r="40" spans="1:5" ht="15" customHeight="1" x14ac:dyDescent="0.25">
      <c r="B40" s="28" t="s">
        <v>47</v>
      </c>
      <c r="C40" s="117">
        <v>19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4.5221666899999997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2.11395375E-2</v>
      </c>
      <c r="D45" s="9"/>
    </row>
    <row r="46" spans="1:5" ht="15.75" customHeight="1" x14ac:dyDescent="0.25">
      <c r="B46" s="28" t="s">
        <v>52</v>
      </c>
      <c r="C46" s="47">
        <v>7.4799499999999991E-2</v>
      </c>
      <c r="D46" s="9"/>
    </row>
    <row r="47" spans="1:5" ht="15.75" customHeight="1" x14ac:dyDescent="0.25">
      <c r="B47" s="28" t="s">
        <v>53</v>
      </c>
      <c r="C47" s="47">
        <v>0.13228186250000001</v>
      </c>
      <c r="D47" s="9"/>
      <c r="E47" s="10"/>
    </row>
    <row r="48" spans="1:5" ht="15" customHeight="1" x14ac:dyDescent="0.25">
      <c r="B48" s="28" t="s">
        <v>54</v>
      </c>
      <c r="C48" s="48">
        <v>0.77177909999999994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0.5899709657482215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5.6338878000000001</v>
      </c>
    </row>
    <row r="63" spans="1:4" ht="15.75" customHeight="1" x14ac:dyDescent="0.25">
      <c r="A63" s="39"/>
    </row>
  </sheetData>
  <sheetProtection algorithmName="SHA-512" hashValue="aT0dvTl5Z1OPlfPEXE/wHgJGnP+Nm0GmDEvJZqwDuZ52j8saGZO08d36otkknxJwzeaQ1+URE7ufDb7Ck1OJBg==" saltValue="Zb1dgADl2gUZnKb2X9M+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0.20955411639807101</v>
      </c>
      <c r="C2" s="115">
        <v>0.95</v>
      </c>
      <c r="D2" s="116">
        <v>45.538469166818018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42.692246247747647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218.572803066435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8.9825738217550022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13.70995814776825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13.70995814776825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13.70995814776825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13.70995814776825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13.70995814776825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13.70995814776825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0.41105120000000001</v>
      </c>
      <c r="C16" s="115">
        <v>0.95</v>
      </c>
      <c r="D16" s="116">
        <v>0.44919677959070559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0.58499999999999996</v>
      </c>
      <c r="C18" s="115">
        <v>0.95</v>
      </c>
      <c r="D18" s="116">
        <v>5.0978270834575747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0.58499999999999996</v>
      </c>
      <c r="C19" s="115">
        <v>0.95</v>
      </c>
      <c r="D19" s="116">
        <v>5.0978270834575747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0.98877619999999988</v>
      </c>
      <c r="C21" s="115">
        <v>0.95</v>
      </c>
      <c r="D21" s="116">
        <v>93.973155012451954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23.487909719040388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4.5674458261497017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0.7399211048616201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3.4021824598312399E-2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19.711165685025641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0.58499999999999996</v>
      </c>
      <c r="C29" s="115">
        <v>0.95</v>
      </c>
      <c r="D29" s="116">
        <v>85.139330298277699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3.1374405621372272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0.93094042298659452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0.66087745625697092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1.380272503608452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0.96224355990619204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w7iPGtkDiXEsFjAGZik/nfmdOEBSogVOnK7XMJBrWXG1NTPE2xBJoXntUvpzIYTD8wXGFFctimTU82alKOPM4Q==" saltValue="/C0MAtGiFZ19wwvmpMKXU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YoZpHTzDdiQlgxuxGWmd/sR0zwgCBgZcZrRSYz5G9k5OA2RVtIibc3FL7GKoFeB6w6tjmeelLhV6PMT/K7illg==" saltValue="a366KaIspElGSSNxom4f9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zbYZnpE9YxzWvSkSPq9o4EhQN1Zjm6vSNUAhVnFiK+LD8Lbve3lN08hL+n0x23QrLVQaRrgsMS3VzEhZFCjmxg==" saltValue="fbEA1RhtuyfLsMUkLPXI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0.18201947558038559</v>
      </c>
      <c r="C3" s="18">
        <f>frac_mam_1_5months * 2.6</f>
        <v>0.18201947558038559</v>
      </c>
      <c r="D3" s="18">
        <f>frac_mam_6_11months * 2.6</f>
        <v>0.10527129588199952</v>
      </c>
      <c r="E3" s="18">
        <f>frac_mam_12_23months * 2.6</f>
        <v>5.6188773086799863E-2</v>
      </c>
      <c r="F3" s="18">
        <f>frac_mam_24_59months * 2.6</f>
        <v>4.7173474617443208E-2</v>
      </c>
    </row>
    <row r="4" spans="1:6" ht="15.75" customHeight="1" x14ac:dyDescent="0.25">
      <c r="A4" s="4" t="s">
        <v>208</v>
      </c>
      <c r="B4" s="18">
        <f>frac_sam_1month * 2.6</f>
        <v>0.11838290131538888</v>
      </c>
      <c r="C4" s="18">
        <f>frac_sam_1_5months * 2.6</f>
        <v>0.11838290131538888</v>
      </c>
      <c r="D4" s="18">
        <f>frac_sam_6_11months * 2.6</f>
        <v>5.3628706098394707E-2</v>
      </c>
      <c r="E4" s="18">
        <f>frac_sam_12_23months * 2.6</f>
        <v>3.5214787126157339E-2</v>
      </c>
      <c r="F4" s="18">
        <f>frac_sam_24_59months * 2.6</f>
        <v>3.1943934111073664E-2</v>
      </c>
    </row>
  </sheetData>
  <sheetProtection algorithmName="SHA-512" hashValue="5RjW88EI/ymd4HunArBEbD/XWA/55ToN1URnC0Ib7WpNrVT9e2YTGi3dax9sADWrdyoQMxgf04UCLRZ9eeaDUw==" saltValue="H6xBIq68qjtGxlNaaREw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2.4E-2</v>
      </c>
      <c r="E2" s="65">
        <f>food_insecure</f>
        <v>2.4E-2</v>
      </c>
      <c r="F2" s="65">
        <f>food_insecure</f>
        <v>2.4E-2</v>
      </c>
      <c r="G2" s="65">
        <f>food_insecure</f>
        <v>2.4E-2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2.4E-2</v>
      </c>
      <c r="F5" s="65">
        <f>food_insecure</f>
        <v>2.4E-2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2.4E-2</v>
      </c>
      <c r="F8" s="65">
        <f>food_insecure</f>
        <v>2.4E-2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2.4E-2</v>
      </c>
      <c r="F9" s="65">
        <f>food_insecure</f>
        <v>2.4E-2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0.92299999999999993</v>
      </c>
      <c r="E10" s="65">
        <f>IF(ISBLANK(comm_deliv), frac_children_health_facility,1)</f>
        <v>0.92299999999999993</v>
      </c>
      <c r="F10" s="65">
        <f>IF(ISBLANK(comm_deliv), frac_children_health_facility,1)</f>
        <v>0.92299999999999993</v>
      </c>
      <c r="G10" s="65">
        <f>IF(ISBLANK(comm_deliv), frac_children_health_facility,1)</f>
        <v>0.92299999999999993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2.4E-2</v>
      </c>
      <c r="I15" s="65">
        <f>food_insecure</f>
        <v>2.4E-2</v>
      </c>
      <c r="J15" s="65">
        <f>food_insecure</f>
        <v>2.4E-2</v>
      </c>
      <c r="K15" s="65">
        <f>food_insecure</f>
        <v>2.4E-2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0.872</v>
      </c>
      <c r="I18" s="65">
        <f>frac_PW_health_facility</f>
        <v>0.872</v>
      </c>
      <c r="J18" s="65">
        <f>frac_PW_health_facility</f>
        <v>0.872</v>
      </c>
      <c r="K18" s="65">
        <f>frac_PW_health_facility</f>
        <v>0.872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0.32</v>
      </c>
      <c r="M24" s="65">
        <f>famplan_unmet_need</f>
        <v>0.32</v>
      </c>
      <c r="N24" s="65">
        <f>famplan_unmet_need</f>
        <v>0.32</v>
      </c>
      <c r="O24" s="65">
        <f>famplan_unmet_need</f>
        <v>0.32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6.5925956420898657E-2</v>
      </c>
      <c r="M25" s="65">
        <f>(1-food_insecure)*(0.49)+food_insecure*(0.7)</f>
        <v>0.49503999999999998</v>
      </c>
      <c r="N25" s="65">
        <f>(1-food_insecure)*(0.49)+food_insecure*(0.7)</f>
        <v>0.49503999999999998</v>
      </c>
      <c r="O25" s="65">
        <f>(1-food_insecure)*(0.49)+food_insecure*(0.7)</f>
        <v>0.49503999999999998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2.8253981323242278E-2</v>
      </c>
      <c r="M26" s="65">
        <f>(1-food_insecure)*(0.21)+food_insecure*(0.3)</f>
        <v>0.21215999999999999</v>
      </c>
      <c r="N26" s="65">
        <f>(1-food_insecure)*(0.21)+food_insecure*(0.3)</f>
        <v>0.21215999999999999</v>
      </c>
      <c r="O26" s="65">
        <f>(1-food_insecure)*(0.21)+food_insecure*(0.3)</f>
        <v>0.21215999999999999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3.8993051147461065E-2</v>
      </c>
      <c r="M27" s="65">
        <f>(1-food_insecure)*(0.3)</f>
        <v>0.2928</v>
      </c>
      <c r="N27" s="65">
        <f>(1-food_insecure)*(0.3)</f>
        <v>0.2928</v>
      </c>
      <c r="O27" s="65">
        <f>(1-food_insecure)*(0.3)</f>
        <v>0.2928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0.86682701110839799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MK1RDKiWGxZS51De1EtMbko+PtdvPFm0zP7F3K8JyR/KEl7Lt8kr6YItSSBdrT7QUQKTnRSEP5JZOy/Ggv39ZQ==" saltValue="pKQTMmCaYf+Swolh1lyW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YxZGkVmSB2fM7JhJPeaQ0dsvjYLW89LCKxNl34wg/5bako93hGylcNdxd7q+qJc8krmVeDNqhW/J4/RZrcPqPA==" saltValue="P/t1UtB22MX9eWOpdzDvq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AOWwf/+pTQKsPbeYG1PyvGu2kuLUepglgnVjprZrX6vqqTZeVVcu96X/UjoswMawOctyu6HbE/CVHyXZpWeHjA==" saltValue="f9TnHCO2FAx7VSt72Bqy3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cE+f7hkMW4ao/uOyjcPe2N5dg71rWX9wZJqBpqKj+1M3bxodlbI8uxA6m2ngHoVIUSmG6v08CJDqSB7csoHINg==" saltValue="i/E55Wn09OM4SNyTd6Ohl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4uoUIvkR1TmXbKQ98s/KxbLqqK/XGLljUDoKoCQpQkRzRVMEU5ojIZbvEGKEhsIlFVjqXyfAaIeMIsHVC0J8gQ==" saltValue="pFt4oghauzNXxhMkIs3Af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uVJQkGSf8+dCIO2KH0FpxFoGTyN2E019pbwUYxC6QJlAxqIMT/JnpVJCZlpTbB6CUrlFb+OVMxCK3h3Fy5yoiA==" saltValue="oSl//IXA9mG/eutcZF0tg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439564.21720000001</v>
      </c>
      <c r="C2" s="53">
        <v>979000</v>
      </c>
      <c r="D2" s="53">
        <v>2259000</v>
      </c>
      <c r="E2" s="53">
        <v>2893000</v>
      </c>
      <c r="F2" s="53">
        <v>2081000</v>
      </c>
      <c r="G2" s="14">
        <f t="shared" ref="G2:G11" si="0">C2+D2+E2+F2</f>
        <v>8212000</v>
      </c>
      <c r="H2" s="14">
        <f t="shared" ref="H2:H11" si="1">(B2 + stillbirth*B2/(1000-stillbirth))/(1-abortion)</f>
        <v>462852.23247429286</v>
      </c>
      <c r="I2" s="14">
        <f t="shared" ref="I2:I11" si="2">G2-H2</f>
        <v>7749147.7675257074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430802.59360000002</v>
      </c>
      <c r="C3" s="53">
        <v>1022000</v>
      </c>
      <c r="D3" s="53">
        <v>2156000</v>
      </c>
      <c r="E3" s="53">
        <v>2955000</v>
      </c>
      <c r="F3" s="53">
        <v>2136000</v>
      </c>
      <c r="G3" s="14">
        <f t="shared" si="0"/>
        <v>8269000</v>
      </c>
      <c r="H3" s="14">
        <f t="shared" si="1"/>
        <v>453626.41998848197</v>
      </c>
      <c r="I3" s="14">
        <f t="shared" si="2"/>
        <v>7815373.5800115177</v>
      </c>
    </row>
    <row r="4" spans="1:9" ht="15.75" customHeight="1" x14ac:dyDescent="0.25">
      <c r="A4" s="7">
        <f t="shared" si="3"/>
        <v>2023</v>
      </c>
      <c r="B4" s="52">
        <v>422109.56520000001</v>
      </c>
      <c r="C4" s="53">
        <v>1074000</v>
      </c>
      <c r="D4" s="53">
        <v>2075000</v>
      </c>
      <c r="E4" s="53">
        <v>3005000</v>
      </c>
      <c r="F4" s="53">
        <v>2197000</v>
      </c>
      <c r="G4" s="14">
        <f t="shared" si="0"/>
        <v>8351000</v>
      </c>
      <c r="H4" s="14">
        <f t="shared" si="1"/>
        <v>444472.8368612373</v>
      </c>
      <c r="I4" s="14">
        <f t="shared" si="2"/>
        <v>7906527.163138763</v>
      </c>
    </row>
    <row r="5" spans="1:9" ht="15.75" customHeight="1" x14ac:dyDescent="0.25">
      <c r="A5" s="7">
        <f t="shared" si="3"/>
        <v>2024</v>
      </c>
      <c r="B5" s="52">
        <v>413456.42440000002</v>
      </c>
      <c r="C5" s="53">
        <v>1122000</v>
      </c>
      <c r="D5" s="53">
        <v>2015000</v>
      </c>
      <c r="E5" s="53">
        <v>3039000</v>
      </c>
      <c r="F5" s="53">
        <v>2262000</v>
      </c>
      <c r="G5" s="14">
        <f t="shared" si="0"/>
        <v>8438000</v>
      </c>
      <c r="H5" s="14">
        <f t="shared" si="1"/>
        <v>435361.25457024277</v>
      </c>
      <c r="I5" s="14">
        <f t="shared" si="2"/>
        <v>8002638.7454297571</v>
      </c>
    </row>
    <row r="6" spans="1:9" ht="15.75" customHeight="1" x14ac:dyDescent="0.25">
      <c r="A6" s="7">
        <f t="shared" si="3"/>
        <v>2025</v>
      </c>
      <c r="B6" s="52">
        <v>404853.91800000001</v>
      </c>
      <c r="C6" s="53">
        <v>1157000</v>
      </c>
      <c r="D6" s="53">
        <v>1980000</v>
      </c>
      <c r="E6" s="53">
        <v>3051000</v>
      </c>
      <c r="F6" s="53">
        <v>2336000</v>
      </c>
      <c r="G6" s="14">
        <f t="shared" si="0"/>
        <v>8524000</v>
      </c>
      <c r="H6" s="14">
        <f t="shared" si="1"/>
        <v>426302.98927859199</v>
      </c>
      <c r="I6" s="14">
        <f t="shared" si="2"/>
        <v>8097697.0107214078</v>
      </c>
    </row>
    <row r="7" spans="1:9" ht="15.75" customHeight="1" x14ac:dyDescent="0.25">
      <c r="A7" s="7">
        <f t="shared" si="3"/>
        <v>2026</v>
      </c>
      <c r="B7" s="52">
        <v>398241.27620000002</v>
      </c>
      <c r="C7" s="53">
        <v>1179000</v>
      </c>
      <c r="D7" s="53">
        <v>1967000</v>
      </c>
      <c r="E7" s="53">
        <v>3047000</v>
      </c>
      <c r="F7" s="53">
        <v>2413000</v>
      </c>
      <c r="G7" s="14">
        <f t="shared" si="0"/>
        <v>8606000</v>
      </c>
      <c r="H7" s="14">
        <f t="shared" si="1"/>
        <v>419340.01117455261</v>
      </c>
      <c r="I7" s="14">
        <f t="shared" si="2"/>
        <v>8186659.9888254479</v>
      </c>
    </row>
    <row r="8" spans="1:9" ht="15.75" customHeight="1" x14ac:dyDescent="0.25">
      <c r="A8" s="7">
        <f t="shared" si="3"/>
        <v>2027</v>
      </c>
      <c r="B8" s="52">
        <v>391640.83519999997</v>
      </c>
      <c r="C8" s="53">
        <v>1188000</v>
      </c>
      <c r="D8" s="53">
        <v>1978000</v>
      </c>
      <c r="E8" s="53">
        <v>3023000</v>
      </c>
      <c r="F8" s="53">
        <v>2495000</v>
      </c>
      <c r="G8" s="14">
        <f t="shared" si="0"/>
        <v>8684000</v>
      </c>
      <c r="H8" s="14">
        <f t="shared" si="1"/>
        <v>412389.88026620605</v>
      </c>
      <c r="I8" s="14">
        <f t="shared" si="2"/>
        <v>8271610.1197337937</v>
      </c>
    </row>
    <row r="9" spans="1:9" ht="15.75" customHeight="1" x14ac:dyDescent="0.25">
      <c r="A9" s="7">
        <f t="shared" si="3"/>
        <v>2028</v>
      </c>
      <c r="B9" s="52">
        <v>385044.69400000008</v>
      </c>
      <c r="C9" s="53">
        <v>1187000</v>
      </c>
      <c r="D9" s="53">
        <v>2008000</v>
      </c>
      <c r="E9" s="53">
        <v>2984000</v>
      </c>
      <c r="F9" s="53">
        <v>2578000</v>
      </c>
      <c r="G9" s="14">
        <f t="shared" si="0"/>
        <v>8757000</v>
      </c>
      <c r="H9" s="14">
        <f t="shared" si="1"/>
        <v>405444.2769603153</v>
      </c>
      <c r="I9" s="14">
        <f t="shared" si="2"/>
        <v>8351555.7230396848</v>
      </c>
    </row>
    <row r="10" spans="1:9" ht="15.75" customHeight="1" x14ac:dyDescent="0.25">
      <c r="A10" s="7">
        <f t="shared" si="3"/>
        <v>2029</v>
      </c>
      <c r="B10" s="52">
        <v>378454.37359999999</v>
      </c>
      <c r="C10" s="53">
        <v>1181000</v>
      </c>
      <c r="D10" s="53">
        <v>2047000</v>
      </c>
      <c r="E10" s="53">
        <v>2931000</v>
      </c>
      <c r="F10" s="53">
        <v>2658000</v>
      </c>
      <c r="G10" s="14">
        <f t="shared" si="0"/>
        <v>8817000</v>
      </c>
      <c r="H10" s="14">
        <f t="shared" si="1"/>
        <v>398504.80283912446</v>
      </c>
      <c r="I10" s="14">
        <f t="shared" si="2"/>
        <v>8418495.1971608754</v>
      </c>
    </row>
    <row r="11" spans="1:9" ht="15.75" customHeight="1" x14ac:dyDescent="0.25">
      <c r="A11" s="7">
        <f t="shared" si="3"/>
        <v>2030</v>
      </c>
      <c r="B11" s="52">
        <v>371862.47999999992</v>
      </c>
      <c r="C11" s="53">
        <v>1175000</v>
      </c>
      <c r="D11" s="53">
        <v>2092000</v>
      </c>
      <c r="E11" s="53">
        <v>2868000</v>
      </c>
      <c r="F11" s="53">
        <v>2731000</v>
      </c>
      <c r="G11" s="14">
        <f t="shared" si="0"/>
        <v>8866000</v>
      </c>
      <c r="H11" s="14">
        <f t="shared" si="1"/>
        <v>391563.67217014462</v>
      </c>
      <c r="I11" s="14">
        <f t="shared" si="2"/>
        <v>8474436.3278298546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Jpnqjmnbsgu+8xmdFOgpJkMxisE0D5AhV5ktWLiFP9+bBRholkmYKaKd1VPFSy/KLT4DrE23oF/SUcFDgbn2DQ==" saltValue="JLQaSBMmnebRX5Vv/A/im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/uJYrz/uRXf0OqooY4HA/Ul2sEKzfq6zXj1TyaOlYyvobzF/xJ+kMqSg9vC/54T+yfMuRhzsbaGp3och9Ud4eg==" saltValue="qrthWBY9RSIkva7XqQdJK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Xwc37KfgEL5qZGrzZtGeIU9+YV3HrZ/5+XsSpjNFEWxkDWyLO1tAjnrZk9uWx2JJK3H+4+eoa6o81qwMzanhHw==" saltValue="1xB8mHe4uI/xby1BhLO0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Ft5P0l3yBX7Gia4fjHdb3i6cbsawuncV8rbE9woyg5cZ9f0t8GIzOCpYiPE5FYH8IQfsvxOGbWVZyk/s3Eb9Nw==" saltValue="r+K28535ahbBmf7Cvfkx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Spa88DNgrePVADrzk3UUPhVtb892+gvPvfnVe2vPPMexTai+UUiH3kHhmyYkqIoKObFzagDygnar9bzE7/In2w==" saltValue="j9Pxwnza2avhHwGD+e7uE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3nF5ZJLQFyaPIAk63h+V99+rBLPhBeO8x5Iuz2MjTgoqxqY+/qbi/zVGHNLtdnevh5en0+4jaesX7RoLXNQL3g==" saltValue="HBgKt+FgGJIlX0Yl2dyS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EiHTxE8trfDbV0Uu6dSrb/6PaF8hpACaePYS87zGCGCTU43DxXI1s/PhLSb/oXYb/Bx9qrPktagBEQP3fccL+w==" saltValue="F6nkuXDWVncVom9IgB6L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xLNne/GZJ+6de0R55XW3804SO284iU5TOOn1GnQQOlAuxYGx/WJqsjxrSCDMTJmhs4K5WqzYZwVEa/tXiRYAJA==" saltValue="TwovikawAYGaVcwSdXXd8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bVkxJ6s19mpswvb4dyREtkc16U6sfWX7JOCtJsgufyU8dUhfuxGhnv2ZxXTBSgZxGbhpHu9LtQW61k3+tHTjrQ==" saltValue="UuLWV8/Z9hVfk3uMPN5q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xgHjrHeaoJ17QNiUlW01X4jdJVGChBW+yyI6mVYX5u1QmETBD1ju4Y1Fy5/YwYbIHejDzshfdoIB78VibldyZA==" saltValue="+pxfzsrDP0Mhd3ZblSg5a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3.9236834006533737E-2</v>
      </c>
    </row>
    <row r="5" spans="1:8" ht="15.75" customHeight="1" x14ac:dyDescent="0.25">
      <c r="B5" s="16" t="s">
        <v>80</v>
      </c>
      <c r="C5" s="54">
        <v>5.8355774577103239E-2</v>
      </c>
    </row>
    <row r="6" spans="1:8" ht="15.75" customHeight="1" x14ac:dyDescent="0.25">
      <c r="B6" s="16" t="s">
        <v>81</v>
      </c>
      <c r="C6" s="54">
        <v>0.11483422145262009</v>
      </c>
    </row>
    <row r="7" spans="1:8" ht="15.75" customHeight="1" x14ac:dyDescent="0.25">
      <c r="B7" s="16" t="s">
        <v>82</v>
      </c>
      <c r="C7" s="54">
        <v>0.41164288809749228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0.28873315237985708</v>
      </c>
    </row>
    <row r="10" spans="1:8" ht="15.75" customHeight="1" x14ac:dyDescent="0.25">
      <c r="B10" s="16" t="s">
        <v>85</v>
      </c>
      <c r="C10" s="54">
        <v>8.7197129486393604E-2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0.12844188618955241</v>
      </c>
      <c r="D14" s="54">
        <v>0.12844188618955241</v>
      </c>
      <c r="E14" s="54">
        <v>0.12844188618955241</v>
      </c>
      <c r="F14" s="54">
        <v>0.12844188618955241</v>
      </c>
    </row>
    <row r="15" spans="1:8" ht="15.75" customHeight="1" x14ac:dyDescent="0.25">
      <c r="B15" s="16" t="s">
        <v>88</v>
      </c>
      <c r="C15" s="54">
        <v>0.1083290375590187</v>
      </c>
      <c r="D15" s="54">
        <v>0.1083290375590187</v>
      </c>
      <c r="E15" s="54">
        <v>0.1083290375590187</v>
      </c>
      <c r="F15" s="54">
        <v>0.1083290375590187</v>
      </c>
    </row>
    <row r="16" spans="1:8" ht="15.75" customHeight="1" x14ac:dyDescent="0.25">
      <c r="B16" s="16" t="s">
        <v>89</v>
      </c>
      <c r="C16" s="54">
        <v>2.0628623497681301E-2</v>
      </c>
      <c r="D16" s="54">
        <v>2.0628623497681301E-2</v>
      </c>
      <c r="E16" s="54">
        <v>2.0628623497681301E-2</v>
      </c>
      <c r="F16" s="54">
        <v>2.0628623497681301E-2</v>
      </c>
    </row>
    <row r="17" spans="1:8" ht="15.75" customHeight="1" x14ac:dyDescent="0.25">
      <c r="B17" s="16" t="s">
        <v>90</v>
      </c>
      <c r="C17" s="54">
        <v>1.8217527929640431E-2</v>
      </c>
      <c r="D17" s="54">
        <v>1.8217527929640431E-2</v>
      </c>
      <c r="E17" s="54">
        <v>1.8217527929640431E-2</v>
      </c>
      <c r="F17" s="54">
        <v>1.8217527929640431E-2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4.0707901831151617E-2</v>
      </c>
      <c r="D19" s="54">
        <v>4.0707901831151617E-2</v>
      </c>
      <c r="E19" s="54">
        <v>4.0707901831151617E-2</v>
      </c>
      <c r="F19" s="54">
        <v>4.0707901831151617E-2</v>
      </c>
    </row>
    <row r="20" spans="1:8" ht="15.75" customHeight="1" x14ac:dyDescent="0.25">
      <c r="B20" s="16" t="s">
        <v>93</v>
      </c>
      <c r="C20" s="54">
        <v>9.13117794011159E-2</v>
      </c>
      <c r="D20" s="54">
        <v>9.13117794011159E-2</v>
      </c>
      <c r="E20" s="54">
        <v>9.13117794011159E-2</v>
      </c>
      <c r="F20" s="54">
        <v>9.13117794011159E-2</v>
      </c>
    </row>
    <row r="21" spans="1:8" ht="15.75" customHeight="1" x14ac:dyDescent="0.25">
      <c r="B21" s="16" t="s">
        <v>94</v>
      </c>
      <c r="C21" s="54">
        <v>0.1104602843180513</v>
      </c>
      <c r="D21" s="54">
        <v>0.1104602843180513</v>
      </c>
      <c r="E21" s="54">
        <v>0.1104602843180513</v>
      </c>
      <c r="F21" s="54">
        <v>0.1104602843180513</v>
      </c>
    </row>
    <row r="22" spans="1:8" ht="15.75" customHeight="1" x14ac:dyDescent="0.25">
      <c r="B22" s="16" t="s">
        <v>95</v>
      </c>
      <c r="C22" s="54">
        <v>0.4819029592737884</v>
      </c>
      <c r="D22" s="54">
        <v>0.4819029592737884</v>
      </c>
      <c r="E22" s="54">
        <v>0.4819029592737884</v>
      </c>
      <c r="F22" s="54">
        <v>0.4819029592737884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4.9599999999999998E-2</v>
      </c>
    </row>
    <row r="27" spans="1:8" ht="15.75" customHeight="1" x14ac:dyDescent="0.25">
      <c r="B27" s="16" t="s">
        <v>102</v>
      </c>
      <c r="C27" s="54">
        <v>5.2999999999999999E-2</v>
      </c>
    </row>
    <row r="28" spans="1:8" ht="15.75" customHeight="1" x14ac:dyDescent="0.25">
      <c r="B28" s="16" t="s">
        <v>103</v>
      </c>
      <c r="C28" s="54">
        <v>0.11020000000000001</v>
      </c>
    </row>
    <row r="29" spans="1:8" ht="15.75" customHeight="1" x14ac:dyDescent="0.25">
      <c r="B29" s="16" t="s">
        <v>104</v>
      </c>
      <c r="C29" s="54">
        <v>0.1229</v>
      </c>
    </row>
    <row r="30" spans="1:8" ht="15.75" customHeight="1" x14ac:dyDescent="0.25">
      <c r="B30" s="16" t="s">
        <v>2</v>
      </c>
      <c r="C30" s="54">
        <v>7.3899999999999993E-2</v>
      </c>
    </row>
    <row r="31" spans="1:8" ht="15.75" customHeight="1" x14ac:dyDescent="0.25">
      <c r="B31" s="16" t="s">
        <v>105</v>
      </c>
      <c r="C31" s="54">
        <v>5.9800000000000013E-2</v>
      </c>
    </row>
    <row r="32" spans="1:8" ht="15.75" customHeight="1" x14ac:dyDescent="0.25">
      <c r="B32" s="16" t="s">
        <v>106</v>
      </c>
      <c r="C32" s="54">
        <v>0.1202</v>
      </c>
    </row>
    <row r="33" spans="2:3" ht="15.75" customHeight="1" x14ac:dyDescent="0.25">
      <c r="B33" s="16" t="s">
        <v>107</v>
      </c>
      <c r="C33" s="54">
        <v>0.1154</v>
      </c>
    </row>
    <row r="34" spans="2:3" ht="15.75" customHeight="1" x14ac:dyDescent="0.25">
      <c r="B34" s="16" t="s">
        <v>108</v>
      </c>
      <c r="C34" s="54">
        <v>0.29499999999999998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+GkOp3skr7Gv01OGfm+ojeW0oPRkRll52PAtVZ6ss0yoowy1L+Yc3MylFmqApTxbX2rwXAGNZn1uol56d/xmEw==" saltValue="BAii000vkbPTjIKTHT18C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0.75897158594928593</v>
      </c>
      <c r="D2" s="55">
        <v>0.75897158594928593</v>
      </c>
      <c r="E2" s="55">
        <v>0.75279667846727805</v>
      </c>
      <c r="F2" s="55">
        <v>0.65263384058127993</v>
      </c>
      <c r="G2" s="55">
        <v>0.63213572320395306</v>
      </c>
    </row>
    <row r="3" spans="1:15" ht="15.75" customHeight="1" x14ac:dyDescent="0.25">
      <c r="B3" s="7" t="s">
        <v>113</v>
      </c>
      <c r="C3" s="55">
        <v>0.128580089583161</v>
      </c>
      <c r="D3" s="55">
        <v>0.128580089583161</v>
      </c>
      <c r="E3" s="55">
        <v>0.13371908851254599</v>
      </c>
      <c r="F3" s="55">
        <v>0.18927307502291599</v>
      </c>
      <c r="G3" s="55">
        <v>0.218657676660793</v>
      </c>
    </row>
    <row r="4" spans="1:15" ht="15.75" customHeight="1" x14ac:dyDescent="0.25">
      <c r="B4" s="7" t="s">
        <v>114</v>
      </c>
      <c r="C4" s="56">
        <v>6.8506343215358007E-2</v>
      </c>
      <c r="D4" s="56">
        <v>6.8506343215358007E-2</v>
      </c>
      <c r="E4" s="56">
        <v>6.0878984057916898E-2</v>
      </c>
      <c r="F4" s="56">
        <v>9.30039194557684E-2</v>
      </c>
      <c r="G4" s="56">
        <v>9.5245285743845595E-2</v>
      </c>
    </row>
    <row r="5" spans="1:15" ht="15.75" customHeight="1" x14ac:dyDescent="0.25">
      <c r="B5" s="7" t="s">
        <v>115</v>
      </c>
      <c r="C5" s="56">
        <v>4.4039394498032201E-2</v>
      </c>
      <c r="D5" s="56">
        <v>4.3941744978209497E-2</v>
      </c>
      <c r="E5" s="56">
        <v>5.2605249937791497E-2</v>
      </c>
      <c r="F5" s="56">
        <v>6.5089168596794797E-2</v>
      </c>
      <c r="G5" s="56">
        <v>5.3961321358864688E-2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0.73451706294635999</v>
      </c>
      <c r="D8" s="55">
        <v>0.73451706294635999</v>
      </c>
      <c r="E8" s="55">
        <v>0.84236733853409507</v>
      </c>
      <c r="F8" s="55">
        <v>0.88962595297866798</v>
      </c>
      <c r="G8" s="55">
        <v>0.90547478730020103</v>
      </c>
    </row>
    <row r="9" spans="1:15" ht="15.75" customHeight="1" x14ac:dyDescent="0.25">
      <c r="B9" s="7" t="s">
        <v>118</v>
      </c>
      <c r="C9" s="55">
        <v>0.14994355956163599</v>
      </c>
      <c r="D9" s="55">
        <v>0.14994355956163599</v>
      </c>
      <c r="E9" s="55">
        <v>9.6517517980254791E-2</v>
      </c>
      <c r="F9" s="55">
        <v>7.5219073566006295E-2</v>
      </c>
      <c r="G9" s="55">
        <v>6.4095675692044191E-2</v>
      </c>
    </row>
    <row r="10" spans="1:15" ht="15.75" customHeight="1" x14ac:dyDescent="0.25">
      <c r="B10" s="7" t="s">
        <v>119</v>
      </c>
      <c r="C10" s="56">
        <v>7.0007490607840603E-2</v>
      </c>
      <c r="D10" s="56">
        <v>7.0007490607840603E-2</v>
      </c>
      <c r="E10" s="56">
        <v>4.0488959954615197E-2</v>
      </c>
      <c r="F10" s="56">
        <v>2.16110665718461E-2</v>
      </c>
      <c r="G10" s="56">
        <v>1.8143644083632001E-2</v>
      </c>
    </row>
    <row r="11" spans="1:15" ht="15.75" customHeight="1" x14ac:dyDescent="0.25">
      <c r="B11" s="7" t="s">
        <v>120</v>
      </c>
      <c r="C11" s="56">
        <v>4.5531885121303413E-2</v>
      </c>
      <c r="D11" s="56">
        <v>4.5531885121303413E-2</v>
      </c>
      <c r="E11" s="56">
        <v>2.0626425422459502E-2</v>
      </c>
      <c r="F11" s="56">
        <v>1.35441488946759E-2</v>
      </c>
      <c r="G11" s="56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0.40111343449999998</v>
      </c>
      <c r="D14" s="57">
        <v>0.364943678725</v>
      </c>
      <c r="E14" s="57">
        <v>0.364943678725</v>
      </c>
      <c r="F14" s="57">
        <v>0.146891302015</v>
      </c>
      <c r="G14" s="57">
        <v>0.146891302015</v>
      </c>
      <c r="H14" s="58">
        <v>0.248</v>
      </c>
      <c r="I14" s="58">
        <v>0.248</v>
      </c>
      <c r="J14" s="58">
        <v>0.248</v>
      </c>
      <c r="K14" s="58">
        <v>0.248</v>
      </c>
      <c r="L14" s="58">
        <v>0.20094353180499999</v>
      </c>
      <c r="M14" s="58">
        <v>0.16190062944200001</v>
      </c>
      <c r="N14" s="58">
        <v>0.16654222758949999</v>
      </c>
      <c r="O14" s="58">
        <v>0.15789440618949999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0.23664528032655097</v>
      </c>
      <c r="D15" s="55">
        <f t="shared" si="0"/>
        <v>0.21530617458109694</v>
      </c>
      <c r="E15" s="55">
        <f t="shared" si="0"/>
        <v>0.21530617458109694</v>
      </c>
      <c r="F15" s="55">
        <f t="shared" si="0"/>
        <v>8.6661603309803228E-2</v>
      </c>
      <c r="G15" s="55">
        <f t="shared" si="0"/>
        <v>8.6661603309803228E-2</v>
      </c>
      <c r="H15" s="55">
        <f t="shared" si="0"/>
        <v>0.14631279950555892</v>
      </c>
      <c r="I15" s="55">
        <f t="shared" si="0"/>
        <v>0.14631279950555892</v>
      </c>
      <c r="J15" s="55">
        <f t="shared" si="0"/>
        <v>0.14631279950555892</v>
      </c>
      <c r="K15" s="55">
        <f t="shared" si="0"/>
        <v>0.14631279950555892</v>
      </c>
      <c r="L15" s="55">
        <f t="shared" si="0"/>
        <v>0.11855084951985431</v>
      </c>
      <c r="M15" s="55">
        <f t="shared" si="0"/>
        <v>9.551667070714169E-2</v>
      </c>
      <c r="N15" s="55">
        <f t="shared" si="0"/>
        <v>9.8255078848837413E-2</v>
      </c>
      <c r="O15" s="55">
        <f t="shared" si="0"/>
        <v>9.3153115305861275E-2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dJCPrkUV+yR+MJ/R3pwbkHo/u5mbJ5n2JG8QFIk7LTtdOSF+XHHLJ+PBbFBaJhBGaGCHXQ6kLZvUm1Hmkm7W0Q==" saltValue="qV9KoJ+50TRQEfVBoAK2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0.33324050903320301</v>
      </c>
      <c r="D2" s="56">
        <v>0.18352399999999999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0.48439079523086498</v>
      </c>
      <c r="D3" s="56">
        <v>0.32418390000000002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8.977582305669779E-2</v>
      </c>
      <c r="D4" s="56">
        <v>0.36902190000000001</v>
      </c>
      <c r="E4" s="56">
        <v>0.56530582904815707</v>
      </c>
      <c r="F4" s="56">
        <v>0.30857902765274098</v>
      </c>
      <c r="G4" s="56">
        <v>0</v>
      </c>
    </row>
    <row r="5" spans="1:7" x14ac:dyDescent="0.25">
      <c r="B5" s="98" t="s">
        <v>132</v>
      </c>
      <c r="C5" s="55">
        <v>9.2592872679234106E-2</v>
      </c>
      <c r="D5" s="55">
        <v>0.1232702</v>
      </c>
      <c r="E5" s="55">
        <v>0.43469417095184298</v>
      </c>
      <c r="F5" s="55">
        <v>0.69142097234725897</v>
      </c>
      <c r="G5" s="55">
        <v>1</v>
      </c>
    </row>
  </sheetData>
  <sheetProtection algorithmName="SHA-512" hashValue="TNqTGtIDPVgJBcDwO377eJExtR0oj/oC9VgeDNVZ+fa8Eq55SUiEWOEDPaNXEt0ery7PpEDZ07mnTrzhSbPGiw==" saltValue="9boNH0Onmbe3BWuwrjz5y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yJ2S0gc7tIhlLZYCYONj5BsEtJFPQWutnaGl8Pa9GFFaF550wWI4WUBk1MtreN7zoxT3fel6YAclZYHdwYar3g==" saltValue="0fgJqJaP0yO2msK4x4AoP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EQ8RDoj5vka4z9b2FCv+uwzv54tWhCcmdxe231Yb+xknulD+lTqRRDj+JOE3mueROfLVhLbbzksujTNsEqltIQ==" saltValue="N9PeXx8l9nLyhlvjh22Ux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Gk1EeM1wTr9a/6u2j3j2HKrAaoab9RNvMmRCRZGczyWRbX/dZ3bmXOrzEPqfreb0UKCO2nGOtJ4dRL0rshmsAg==" saltValue="HpO35fLd/WaMTh0xoerjL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ymSK8k/9v7y6vSYFxrjpLZIy3pT3CBM6excni2Y1Q9ZpiubeVdbhlq8jEPNVEboYkhlbkI98khMC/5zl6kvaiw==" saltValue="RGB+VkPc8krTsTzUamIGx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2022-02-01T05:05:23Z</dcterms:modified>
</cp:coreProperties>
</file>