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6180" yWindow="-21140" windowWidth="38400" windowHeight="21140" tabRatio="500" firstSheet="16" activeTab="2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 dependencies" sheetId="40" r:id="rId23"/>
    <sheet name="Program risk areas" sheetId="36" r:id="rId24"/>
    <sheet name="Population risk areas" sheetId="43" r:id="rId25"/>
    <sheet name="Programs cost and coverage" sheetId="20" r:id="rId26"/>
    <sheet name="Programs to include" sheetId="4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21" l="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41" i="21"/>
  <c r="N41" i="21"/>
  <c r="O41" i="21"/>
  <c r="L41" i="21"/>
  <c r="M40" i="21"/>
  <c r="N40" i="21"/>
  <c r="O40" i="21"/>
  <c r="L40" i="21"/>
  <c r="F41" i="21"/>
  <c r="G41" i="21"/>
  <c r="E41" i="21"/>
  <c r="F40" i="21"/>
  <c r="G40" i="21"/>
  <c r="E40" i="21"/>
  <c r="O39" i="21"/>
  <c r="N39" i="21"/>
  <c r="M39" i="21"/>
  <c r="L39" i="21"/>
  <c r="F39" i="21"/>
  <c r="G39" i="21"/>
  <c r="E39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C53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5" i="22"/>
  <c r="C15" i="22"/>
  <c r="D13" i="22"/>
  <c r="C13" i="22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3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<sst xmlns="http://schemas.openxmlformats.org/spreadsheetml/2006/main" count="1222" uniqueCount="270">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</sst>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101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7">
        <v>0.5</v>
      </c>
    </row>
    <row r="11" spans="1:3" ht="15.75" customHeight="1" x14ac:dyDescent="0.15">
      <c r="B11" s="4" t="s">
        <v>178</v>
      </c>
      <c r="C11" s="67">
        <v>0.3</v>
      </c>
    </row>
    <row r="12" spans="1:3" ht="15.75" customHeight="1" x14ac:dyDescent="0.15">
      <c r="B12" s="4" t="s">
        <v>179</v>
      </c>
      <c r="C12" s="67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0.4</v>
      </c>
    </row>
    <row r="15" spans="1:3" ht="13" x14ac:dyDescent="0.15">
      <c r="B15" s="4" t="s">
        <v>226</v>
      </c>
      <c r="C15" s="67">
        <v>0.2</v>
      </c>
    </row>
    <row r="16" spans="1:3" ht="13" x14ac:dyDescent="0.15">
      <c r="B16" s="4"/>
      <c r="C16" s="56"/>
    </row>
    <row r="17" spans="1:3" ht="13" x14ac:dyDescent="0.15">
      <c r="B17" s="4"/>
      <c r="C17" s="56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9" t="s">
        <v>111</v>
      </c>
      <c r="C33" s="39">
        <v>8634000</v>
      </c>
      <c r="D33" s="98"/>
      <c r="E33" s="97"/>
    </row>
    <row r="34" spans="1:5" ht="15" customHeight="1" x14ac:dyDescent="0.2">
      <c r="B34" s="89" t="s">
        <v>112</v>
      </c>
      <c r="C34" s="39">
        <v>13550000</v>
      </c>
      <c r="D34" s="98"/>
      <c r="E34" s="98"/>
    </row>
    <row r="35" spans="1:5" ht="15.75" customHeight="1" x14ac:dyDescent="0.2">
      <c r="B35" s="89" t="s">
        <v>113</v>
      </c>
      <c r="C35" s="99">
        <v>12394000</v>
      </c>
      <c r="D35" s="98"/>
    </row>
    <row r="36" spans="1:5" ht="15.75" customHeight="1" x14ac:dyDescent="0.2">
      <c r="B36" s="89" t="s">
        <v>114</v>
      </c>
      <c r="C36" s="39">
        <v>9148000</v>
      </c>
      <c r="D36" s="98"/>
    </row>
    <row r="37" spans="1:5" ht="15.75" customHeight="1" x14ac:dyDescent="0.2">
      <c r="B37" s="89"/>
      <c r="C37" s="100"/>
      <c r="D37" s="98"/>
    </row>
    <row r="38" spans="1:5" ht="15.75" customHeight="1" x14ac:dyDescent="0.2">
      <c r="B38" s="89"/>
      <c r="C38" s="100"/>
      <c r="D38" s="98"/>
    </row>
    <row r="39" spans="1:5" ht="15.75" customHeight="1" x14ac:dyDescent="0.2">
      <c r="A39" s="10" t="s">
        <v>209</v>
      </c>
      <c r="B39" s="89" t="s">
        <v>111</v>
      </c>
      <c r="C39" s="39">
        <f>C33-C45</f>
        <v>7531583.5695012193</v>
      </c>
      <c r="D39" s="98"/>
      <c r="E39" s="97"/>
    </row>
    <row r="40" spans="1:5" ht="15" customHeight="1" x14ac:dyDescent="0.2">
      <c r="B40" s="89" t="s">
        <v>112</v>
      </c>
      <c r="C40" s="39">
        <f t="shared" ref="C40:C42" si="0">C34-C46</f>
        <v>11617337.925466225</v>
      </c>
      <c r="D40" s="98"/>
      <c r="E40" s="98"/>
    </row>
    <row r="41" spans="1:5" ht="15.75" customHeight="1" x14ac:dyDescent="0.2">
      <c r="B41" s="89" t="s">
        <v>113</v>
      </c>
      <c r="C41" s="39">
        <f t="shared" si="0"/>
        <v>11797902.113393042</v>
      </c>
      <c r="D41" s="98"/>
    </row>
    <row r="42" spans="1:5" ht="15.75" customHeight="1" x14ac:dyDescent="0.2">
      <c r="B42" s="89" t="s">
        <v>114</v>
      </c>
      <c r="C42" s="39">
        <f t="shared" si="0"/>
        <v>9101877.564651465</v>
      </c>
      <c r="D42" s="98"/>
    </row>
    <row r="43" spans="1:5" ht="15.75" customHeight="1" x14ac:dyDescent="0.2">
      <c r="B43" s="89"/>
      <c r="C43" s="40"/>
      <c r="D43" s="98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9" t="s">
        <v>115</v>
      </c>
      <c r="C45" s="33">
        <f>C51*$C$6</f>
        <v>1102416.4304987811</v>
      </c>
    </row>
    <row r="46" spans="1:5" ht="15.75" customHeight="1" x14ac:dyDescent="0.2">
      <c r="B46" s="89" t="s">
        <v>116</v>
      </c>
      <c r="C46" s="33">
        <f t="shared" ref="C46:C48" si="1">C52*$C$6</f>
        <v>1932662.074533775</v>
      </c>
    </row>
    <row r="47" spans="1:5" ht="15.75" customHeight="1" x14ac:dyDescent="0.2">
      <c r="B47" s="89" t="s">
        <v>117</v>
      </c>
      <c r="C47" s="33">
        <f t="shared" si="1"/>
        <v>596097.88660695858</v>
      </c>
    </row>
    <row r="48" spans="1:5" ht="15.75" customHeight="1" x14ac:dyDescent="0.2">
      <c r="B48" s="89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9" t="s">
        <v>115</v>
      </c>
      <c r="C51" s="33">
        <v>0.29978973218277538</v>
      </c>
    </row>
    <row r="52" spans="1:3" ht="15.75" customHeight="1" x14ac:dyDescent="0.2">
      <c r="B52" s="89" t="s">
        <v>116</v>
      </c>
      <c r="C52" s="33">
        <v>0.52556568434139284</v>
      </c>
    </row>
    <row r="53" spans="1:3" ht="15.75" customHeight="1" x14ac:dyDescent="0.2">
      <c r="B53" s="89" t="s">
        <v>117</v>
      </c>
      <c r="C53" s="33">
        <v>0.16210210664201097</v>
      </c>
    </row>
    <row r="54" spans="1:3" ht="15.75" customHeight="1" x14ac:dyDescent="0.2">
      <c r="B54" s="89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8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8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8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8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9" t="s">
        <v>254</v>
      </c>
      <c r="B18" s="58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0"/>
      <c r="B19" s="58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6" t="s">
        <v>10</v>
      </c>
    </row>
    <row r="2" spans="1:10" x14ac:dyDescent="0.15">
      <c r="A2" s="10" t="s">
        <v>157</v>
      </c>
      <c r="B2" s="127" t="s">
        <v>73</v>
      </c>
      <c r="C2" t="s">
        <v>153</v>
      </c>
      <c r="D2" s="55">
        <v>1.85</v>
      </c>
      <c r="E2" s="55">
        <v>1.2</v>
      </c>
      <c r="F2" s="55">
        <v>1.05</v>
      </c>
      <c r="G2" s="55">
        <v>1.01</v>
      </c>
      <c r="H2" s="57">
        <v>1</v>
      </c>
    </row>
    <row r="3" spans="1:10" x14ac:dyDescent="0.15">
      <c r="B3" s="127"/>
      <c r="C3" t="s">
        <v>154</v>
      </c>
      <c r="D3" s="55">
        <v>1.9</v>
      </c>
      <c r="E3" s="55">
        <v>1.25</v>
      </c>
      <c r="F3" s="55">
        <v>1.05</v>
      </c>
      <c r="G3" s="55">
        <v>1.01</v>
      </c>
      <c r="H3" s="57">
        <v>1</v>
      </c>
      <c r="J3" s="55"/>
    </row>
    <row r="4" spans="1:10" x14ac:dyDescent="0.15">
      <c r="B4" s="127"/>
      <c r="C4" t="s">
        <v>164</v>
      </c>
      <c r="D4" s="55">
        <f>D17^(1/2)</f>
        <v>1.0246950765959599</v>
      </c>
      <c r="E4" s="55">
        <f>E17^(1/3)</f>
        <v>1.0163963568148535</v>
      </c>
      <c r="F4" s="55">
        <f>F17^(1/4)</f>
        <v>1.0122722344290394</v>
      </c>
      <c r="G4" s="55">
        <f t="shared" ref="G4:H4" si="0">G17^(1/5)</f>
        <v>1.0098057976734853</v>
      </c>
      <c r="H4" s="55">
        <f t="shared" si="0"/>
        <v>1</v>
      </c>
      <c r="J4" s="55"/>
    </row>
    <row r="5" spans="1:10" x14ac:dyDescent="0.15">
      <c r="B5" s="127" t="s">
        <v>6</v>
      </c>
      <c r="C5" t="s">
        <v>153</v>
      </c>
      <c r="D5" s="55">
        <v>2.0299999999999998</v>
      </c>
      <c r="E5" s="55">
        <v>1</v>
      </c>
      <c r="F5" s="55">
        <v>1</v>
      </c>
      <c r="G5" s="55">
        <v>1</v>
      </c>
      <c r="H5" s="57">
        <v>1</v>
      </c>
    </row>
    <row r="6" spans="1:10" x14ac:dyDescent="0.15">
      <c r="B6" s="127"/>
      <c r="C6" t="s">
        <v>154</v>
      </c>
      <c r="D6" s="55">
        <v>2.17</v>
      </c>
      <c r="E6" s="55">
        <v>1</v>
      </c>
      <c r="F6" s="55">
        <v>1</v>
      </c>
      <c r="G6" s="55">
        <v>1</v>
      </c>
      <c r="H6" s="57">
        <v>1</v>
      </c>
    </row>
    <row r="7" spans="1:10" x14ac:dyDescent="0.15">
      <c r="B7" s="127"/>
      <c r="C7" t="s">
        <v>164</v>
      </c>
      <c r="D7" s="55">
        <f>D17^(1/2)</f>
        <v>1.0246950765959599</v>
      </c>
      <c r="E7" s="55">
        <f>E17^(1/3)</f>
        <v>1.0163963568148535</v>
      </c>
      <c r="F7" s="55">
        <f>F17^(1/4)</f>
        <v>1.0122722344290394</v>
      </c>
      <c r="G7" s="55">
        <f t="shared" ref="G7:H7" si="1">G17^(1/5)</f>
        <v>1.0098057976734853</v>
      </c>
      <c r="H7" s="55">
        <f t="shared" si="1"/>
        <v>1</v>
      </c>
    </row>
    <row r="8" spans="1:10" x14ac:dyDescent="0.15">
      <c r="B8" s="127" t="s">
        <v>7</v>
      </c>
      <c r="C8" t="s">
        <v>153</v>
      </c>
      <c r="D8" s="55">
        <v>1</v>
      </c>
      <c r="E8" s="55">
        <v>1.5</v>
      </c>
      <c r="F8" s="55">
        <v>1</v>
      </c>
      <c r="G8" s="55">
        <v>1</v>
      </c>
      <c r="H8" s="57">
        <v>1</v>
      </c>
    </row>
    <row r="9" spans="1:10" x14ac:dyDescent="0.15">
      <c r="B9" s="127"/>
      <c r="C9" t="s">
        <v>154</v>
      </c>
      <c r="D9" s="55">
        <v>1</v>
      </c>
      <c r="E9" s="55">
        <v>1.5</v>
      </c>
      <c r="F9" s="55">
        <v>1</v>
      </c>
      <c r="G9" s="55">
        <v>1</v>
      </c>
      <c r="H9" s="57">
        <v>1</v>
      </c>
    </row>
    <row r="10" spans="1:10" x14ac:dyDescent="0.15">
      <c r="B10" s="127"/>
      <c r="C10" t="s">
        <v>164</v>
      </c>
      <c r="D10" s="55">
        <v>1</v>
      </c>
      <c r="E10" s="55">
        <f>E17^(1/3)</f>
        <v>1.0163963568148535</v>
      </c>
      <c r="F10" s="55">
        <f>F17^(1/4)</f>
        <v>1.0122722344290394</v>
      </c>
      <c r="G10" s="55">
        <f t="shared" ref="G10:H10" si="2">G17^(1/5)</f>
        <v>1.0098057976734853</v>
      </c>
      <c r="H10" s="55">
        <f t="shared" si="2"/>
        <v>1</v>
      </c>
    </row>
    <row r="11" spans="1:10" x14ac:dyDescent="0.15">
      <c r="B11" s="127" t="s">
        <v>8</v>
      </c>
      <c r="C11" t="s">
        <v>153</v>
      </c>
      <c r="D11" s="55">
        <v>1</v>
      </c>
      <c r="E11" s="55">
        <v>1</v>
      </c>
      <c r="F11" s="55">
        <v>1.1499999999999999</v>
      </c>
      <c r="G11" s="55">
        <v>1</v>
      </c>
      <c r="H11" s="57">
        <v>1</v>
      </c>
    </row>
    <row r="12" spans="1:10" x14ac:dyDescent="0.15">
      <c r="B12" s="127"/>
      <c r="C12" t="s">
        <v>154</v>
      </c>
      <c r="D12" s="55">
        <v>1</v>
      </c>
      <c r="E12" s="55">
        <v>1</v>
      </c>
      <c r="F12" s="55">
        <v>1.1499999999999999</v>
      </c>
      <c r="G12" s="55">
        <v>1</v>
      </c>
      <c r="H12" s="57">
        <v>1</v>
      </c>
    </row>
    <row r="13" spans="1:10" x14ac:dyDescent="0.15">
      <c r="B13" s="127"/>
      <c r="C13" t="s">
        <v>164</v>
      </c>
      <c r="D13" s="55">
        <v>1</v>
      </c>
      <c r="E13" s="55">
        <v>1</v>
      </c>
      <c r="F13" s="55">
        <f>F17^(1/4)</f>
        <v>1.0122722344290394</v>
      </c>
      <c r="G13" s="55">
        <f t="shared" ref="G13:H13" si="3">G17^(1/5)</f>
        <v>1.0098057976734853</v>
      </c>
      <c r="H13" s="55">
        <f t="shared" si="3"/>
        <v>1</v>
      </c>
    </row>
    <row r="14" spans="1:10" x14ac:dyDescent="0.15">
      <c r="B14" s="127" t="s">
        <v>9</v>
      </c>
      <c r="C14" t="s">
        <v>153</v>
      </c>
      <c r="D14" s="55">
        <v>1</v>
      </c>
      <c r="E14" s="55">
        <v>1</v>
      </c>
      <c r="F14" s="55">
        <v>1</v>
      </c>
      <c r="G14" s="55">
        <v>1.1499999999999999</v>
      </c>
      <c r="H14" s="57">
        <v>1</v>
      </c>
    </row>
    <row r="15" spans="1:10" x14ac:dyDescent="0.15">
      <c r="B15" s="127"/>
      <c r="C15" t="s">
        <v>154</v>
      </c>
      <c r="D15" s="55">
        <v>1</v>
      </c>
      <c r="E15" s="55">
        <v>1</v>
      </c>
      <c r="F15" s="55">
        <v>1</v>
      </c>
      <c r="G15" s="55">
        <v>1.1000000000000001</v>
      </c>
      <c r="H15" s="57">
        <v>1</v>
      </c>
    </row>
    <row r="16" spans="1:10" x14ac:dyDescent="0.15">
      <c r="B16" s="127"/>
      <c r="C16" t="s">
        <v>164</v>
      </c>
      <c r="D16" s="55">
        <v>1</v>
      </c>
      <c r="E16" s="55">
        <v>1</v>
      </c>
      <c r="F16" s="55">
        <v>1</v>
      </c>
      <c r="G16" s="55">
        <f t="shared" ref="G16:H16" si="4">G17^(1/5)</f>
        <v>1.0098057976734853</v>
      </c>
      <c r="H16" s="55">
        <f t="shared" si="4"/>
        <v>1</v>
      </c>
    </row>
    <row r="17" spans="1:8" x14ac:dyDescent="0.15">
      <c r="B17" s="66" t="s">
        <v>98</v>
      </c>
      <c r="C17" t="s">
        <v>164</v>
      </c>
      <c r="D17" s="62">
        <v>1.05</v>
      </c>
      <c r="E17" s="62">
        <v>1.05</v>
      </c>
      <c r="F17" s="62">
        <v>1.05</v>
      </c>
      <c r="G17" s="62">
        <v>1.05</v>
      </c>
      <c r="H17" s="62">
        <v>1</v>
      </c>
    </row>
    <row r="18" spans="1:8" x14ac:dyDescent="0.15">
      <c r="D18" s="57"/>
      <c r="E18" s="57"/>
      <c r="F18" s="57"/>
      <c r="G18" s="57"/>
      <c r="H18" s="57"/>
    </row>
    <row r="19" spans="1:8" x14ac:dyDescent="0.15">
      <c r="A19" s="59" t="s">
        <v>158</v>
      </c>
      <c r="B19" s="127" t="s">
        <v>73</v>
      </c>
      <c r="C19" t="s">
        <v>153</v>
      </c>
      <c r="D19" s="55">
        <v>1</v>
      </c>
      <c r="E19" s="55">
        <v>1</v>
      </c>
      <c r="F19" s="55">
        <v>1.05</v>
      </c>
      <c r="G19" s="55">
        <v>1.05</v>
      </c>
      <c r="H19" s="55">
        <v>1</v>
      </c>
    </row>
    <row r="20" spans="1:8" x14ac:dyDescent="0.15">
      <c r="B20" s="127"/>
      <c r="C20" t="s">
        <v>154</v>
      </c>
      <c r="D20" s="55">
        <v>1</v>
      </c>
      <c r="E20" s="55">
        <v>1</v>
      </c>
      <c r="F20" s="55">
        <v>1.05</v>
      </c>
      <c r="G20" s="55">
        <v>1.05</v>
      </c>
      <c r="H20" s="55">
        <v>1</v>
      </c>
    </row>
    <row r="21" spans="1:8" x14ac:dyDescent="0.15">
      <c r="B21" s="127"/>
      <c r="C21" t="s">
        <v>164</v>
      </c>
      <c r="D21" s="55">
        <f>D34^(1/5)</f>
        <v>1.0098057976734853</v>
      </c>
      <c r="E21" s="55">
        <f t="shared" ref="E21:H21" si="5">E34^(1/5)</f>
        <v>1.0098057976734853</v>
      </c>
      <c r="F21" s="55">
        <f t="shared" si="5"/>
        <v>1.0098057976734853</v>
      </c>
      <c r="G21" s="55">
        <f t="shared" si="5"/>
        <v>1.0098057976734853</v>
      </c>
      <c r="H21" s="55">
        <f t="shared" si="5"/>
        <v>1</v>
      </c>
    </row>
    <row r="22" spans="1:8" x14ac:dyDescent="0.15">
      <c r="B22" s="127" t="s">
        <v>6</v>
      </c>
      <c r="C22" t="s">
        <v>153</v>
      </c>
      <c r="D22" s="55">
        <v>1</v>
      </c>
      <c r="E22" s="55">
        <v>1</v>
      </c>
      <c r="F22" s="55">
        <v>1.05</v>
      </c>
      <c r="G22" s="55">
        <v>1.05</v>
      </c>
      <c r="H22" s="55">
        <v>1</v>
      </c>
    </row>
    <row r="23" spans="1:8" x14ac:dyDescent="0.15">
      <c r="B23" s="127"/>
      <c r="C23" t="s">
        <v>154</v>
      </c>
      <c r="D23" s="55">
        <v>1</v>
      </c>
      <c r="E23" s="55">
        <v>1</v>
      </c>
      <c r="F23" s="55">
        <v>1.05</v>
      </c>
      <c r="G23" s="55">
        <v>1.05</v>
      </c>
      <c r="H23" s="55">
        <v>1</v>
      </c>
    </row>
    <row r="24" spans="1:8" x14ac:dyDescent="0.15">
      <c r="B24" s="127"/>
      <c r="C24" t="s">
        <v>164</v>
      </c>
      <c r="D24" s="55">
        <f>D34^(1/5)</f>
        <v>1.0098057976734853</v>
      </c>
      <c r="E24" s="55">
        <f t="shared" ref="E24:H24" si="6">E34^(1/5)</f>
        <v>1.0098057976734853</v>
      </c>
      <c r="F24" s="55">
        <f t="shared" si="6"/>
        <v>1.0098057976734853</v>
      </c>
      <c r="G24" s="55">
        <f t="shared" si="6"/>
        <v>1.0098057976734853</v>
      </c>
      <c r="H24" s="55">
        <f t="shared" si="6"/>
        <v>1</v>
      </c>
    </row>
    <row r="25" spans="1:8" x14ac:dyDescent="0.15">
      <c r="B25" s="127" t="s">
        <v>7</v>
      </c>
      <c r="C25" t="s">
        <v>153</v>
      </c>
      <c r="D25" s="55">
        <v>1</v>
      </c>
      <c r="E25" s="55">
        <v>1</v>
      </c>
      <c r="F25" s="55">
        <v>2.5</v>
      </c>
      <c r="G25" s="55">
        <v>2.5</v>
      </c>
      <c r="H25" s="55">
        <v>1</v>
      </c>
    </row>
    <row r="26" spans="1:8" x14ac:dyDescent="0.15">
      <c r="B26" s="127"/>
      <c r="C26" t="s">
        <v>154</v>
      </c>
      <c r="D26" s="55">
        <v>1</v>
      </c>
      <c r="E26" s="55">
        <v>1</v>
      </c>
      <c r="F26" s="55">
        <v>2.4</v>
      </c>
      <c r="G26" s="55">
        <v>2.4</v>
      </c>
      <c r="H26" s="55">
        <v>1</v>
      </c>
    </row>
    <row r="27" spans="1:8" x14ac:dyDescent="0.15">
      <c r="B27" s="127"/>
      <c r="C27" t="s">
        <v>164</v>
      </c>
      <c r="D27" s="55">
        <f>D34^(1/5)</f>
        <v>1.0098057976734853</v>
      </c>
      <c r="E27" s="55">
        <f t="shared" ref="E27:H27" si="7">E34^(1/5)</f>
        <v>1.0098057976734853</v>
      </c>
      <c r="F27" s="55">
        <f t="shared" si="7"/>
        <v>1.0098057976734853</v>
      </c>
      <c r="G27" s="55">
        <f t="shared" si="7"/>
        <v>1.0098057976734853</v>
      </c>
      <c r="H27" s="55">
        <f t="shared" si="7"/>
        <v>1</v>
      </c>
    </row>
    <row r="28" spans="1:8" x14ac:dyDescent="0.15">
      <c r="B28" s="127" t="s">
        <v>8</v>
      </c>
      <c r="C28" t="s">
        <v>153</v>
      </c>
      <c r="D28" s="55">
        <v>1</v>
      </c>
      <c r="E28" s="55">
        <v>1</v>
      </c>
      <c r="F28" s="55">
        <v>2</v>
      </c>
      <c r="G28" s="55">
        <v>2</v>
      </c>
      <c r="H28" s="55">
        <v>1</v>
      </c>
    </row>
    <row r="29" spans="1:8" x14ac:dyDescent="0.15">
      <c r="B29" s="127"/>
      <c r="C29" t="s">
        <v>154</v>
      </c>
      <c r="D29" s="55">
        <v>1</v>
      </c>
      <c r="E29" s="55">
        <v>1</v>
      </c>
      <c r="F29" s="55">
        <v>1.9</v>
      </c>
      <c r="G29" s="55">
        <v>1.9</v>
      </c>
      <c r="H29" s="55">
        <v>1</v>
      </c>
    </row>
    <row r="30" spans="1:8" x14ac:dyDescent="0.15">
      <c r="B30" s="127"/>
      <c r="C30" t="s">
        <v>164</v>
      </c>
      <c r="D30" s="55">
        <f>D34^(1/5)</f>
        <v>1.0098057976734853</v>
      </c>
      <c r="E30" s="55">
        <f t="shared" ref="E30:H30" si="8">E34^(1/5)</f>
        <v>1.0098057976734853</v>
      </c>
      <c r="F30" s="55">
        <f t="shared" si="8"/>
        <v>1.0098057976734853</v>
      </c>
      <c r="G30" s="55">
        <f t="shared" si="8"/>
        <v>1.0098057976734853</v>
      </c>
      <c r="H30" s="55">
        <f t="shared" si="8"/>
        <v>1</v>
      </c>
    </row>
    <row r="31" spans="1:8" x14ac:dyDescent="0.15">
      <c r="B31" s="127" t="s">
        <v>9</v>
      </c>
      <c r="C31" t="s">
        <v>153</v>
      </c>
      <c r="D31" s="55">
        <v>1</v>
      </c>
      <c r="E31" s="55">
        <v>1</v>
      </c>
      <c r="F31" s="55">
        <v>1</v>
      </c>
      <c r="G31" s="55">
        <v>2</v>
      </c>
      <c r="H31" s="55">
        <v>1</v>
      </c>
    </row>
    <row r="32" spans="1:8" x14ac:dyDescent="0.15">
      <c r="B32" s="127"/>
      <c r="C32" t="s">
        <v>154</v>
      </c>
      <c r="D32" s="55">
        <v>1</v>
      </c>
      <c r="E32" s="55">
        <v>1</v>
      </c>
      <c r="F32" s="55">
        <v>1</v>
      </c>
      <c r="G32" s="55">
        <v>1.9</v>
      </c>
      <c r="H32" s="55">
        <v>1</v>
      </c>
    </row>
    <row r="33" spans="1:8" x14ac:dyDescent="0.15">
      <c r="B33" s="127"/>
      <c r="C33" t="s">
        <v>164</v>
      </c>
      <c r="D33" s="55">
        <f>D34^(1/5)</f>
        <v>1.0098057976734853</v>
      </c>
      <c r="E33" s="55">
        <f t="shared" ref="E33:H33" si="9">E34^(1/5)</f>
        <v>1.0098057976734853</v>
      </c>
      <c r="F33" s="55">
        <f t="shared" si="9"/>
        <v>1.0098057976734853</v>
      </c>
      <c r="G33" s="55">
        <f t="shared" si="9"/>
        <v>1.0098057976734853</v>
      </c>
      <c r="H33" s="55">
        <f t="shared" si="9"/>
        <v>1</v>
      </c>
    </row>
    <row r="34" spans="1:8" x14ac:dyDescent="0.15">
      <c r="B34" s="61" t="s">
        <v>98</v>
      </c>
      <c r="C34" t="s">
        <v>164</v>
      </c>
      <c r="D34" s="62">
        <v>1.05</v>
      </c>
      <c r="E34" s="62">
        <v>1.05</v>
      </c>
      <c r="F34" s="62">
        <v>1.05</v>
      </c>
      <c r="G34" s="62">
        <v>1.05</v>
      </c>
      <c r="H34" s="62">
        <v>1</v>
      </c>
    </row>
    <row r="36" spans="1:8" x14ac:dyDescent="0.15">
      <c r="A36" s="10" t="s">
        <v>187</v>
      </c>
      <c r="B36" s="127" t="s">
        <v>73</v>
      </c>
      <c r="C36" t="s">
        <v>153</v>
      </c>
      <c r="D36" s="55">
        <v>1</v>
      </c>
      <c r="E36" s="55">
        <v>1</v>
      </c>
      <c r="F36" s="55">
        <v>0.98</v>
      </c>
      <c r="G36" s="55">
        <v>0.98</v>
      </c>
      <c r="H36" s="55">
        <v>1</v>
      </c>
    </row>
    <row r="37" spans="1:8" x14ac:dyDescent="0.15">
      <c r="B37" s="127"/>
      <c r="C37" t="s">
        <v>154</v>
      </c>
      <c r="D37" s="55">
        <v>1</v>
      </c>
      <c r="E37" s="55">
        <v>1</v>
      </c>
      <c r="F37" s="55">
        <v>0.98</v>
      </c>
      <c r="G37" s="55">
        <v>0.98</v>
      </c>
      <c r="H37" s="55">
        <v>1</v>
      </c>
    </row>
    <row r="38" spans="1:8" x14ac:dyDescent="0.15">
      <c r="B38" s="127"/>
      <c r="C38" t="s">
        <v>164</v>
      </c>
      <c r="D38" s="55">
        <v>1</v>
      </c>
      <c r="E38" s="55">
        <v>1</v>
      </c>
      <c r="F38" s="55">
        <v>0.99</v>
      </c>
      <c r="G38" s="55">
        <v>0.99</v>
      </c>
      <c r="H38" s="55">
        <v>1</v>
      </c>
    </row>
    <row r="39" spans="1:8" x14ac:dyDescent="0.15">
      <c r="B39" s="127" t="s">
        <v>6</v>
      </c>
      <c r="C39" t="s">
        <v>153</v>
      </c>
      <c r="D39" s="55">
        <v>1</v>
      </c>
      <c r="E39" s="55">
        <v>1</v>
      </c>
      <c r="F39" s="55">
        <v>1</v>
      </c>
      <c r="G39" s="55">
        <v>1</v>
      </c>
      <c r="H39" s="55">
        <v>1</v>
      </c>
    </row>
    <row r="40" spans="1:8" x14ac:dyDescent="0.15">
      <c r="B40" s="127"/>
      <c r="C40" t="s">
        <v>154</v>
      </c>
      <c r="D40" s="55">
        <v>1</v>
      </c>
      <c r="E40" s="55">
        <v>1</v>
      </c>
      <c r="F40" s="55">
        <v>1</v>
      </c>
      <c r="G40" s="55">
        <v>1</v>
      </c>
      <c r="H40" s="55">
        <v>1</v>
      </c>
    </row>
    <row r="41" spans="1:8" x14ac:dyDescent="0.15">
      <c r="B41" s="127"/>
      <c r="C41" t="s">
        <v>164</v>
      </c>
      <c r="D41" s="55">
        <v>1</v>
      </c>
      <c r="E41" s="55">
        <v>1</v>
      </c>
      <c r="F41" s="55">
        <v>0.99</v>
      </c>
      <c r="G41" s="55">
        <v>0.99</v>
      </c>
      <c r="H41" s="55">
        <v>1</v>
      </c>
    </row>
    <row r="42" spans="1:8" x14ac:dyDescent="0.15">
      <c r="B42" s="127" t="s">
        <v>7</v>
      </c>
      <c r="C42" t="s">
        <v>153</v>
      </c>
      <c r="D42" s="55">
        <v>1</v>
      </c>
      <c r="E42" s="55">
        <v>1</v>
      </c>
      <c r="F42" s="55">
        <v>1</v>
      </c>
      <c r="G42" s="55">
        <v>1</v>
      </c>
      <c r="H42" s="55">
        <v>1</v>
      </c>
    </row>
    <row r="43" spans="1:8" x14ac:dyDescent="0.15">
      <c r="B43" s="127"/>
      <c r="C43" t="s">
        <v>154</v>
      </c>
      <c r="D43" s="55">
        <v>1</v>
      </c>
      <c r="E43" s="55">
        <v>1</v>
      </c>
      <c r="F43" s="55">
        <v>1</v>
      </c>
      <c r="G43" s="55">
        <v>1</v>
      </c>
      <c r="H43" s="55">
        <v>1</v>
      </c>
    </row>
    <row r="44" spans="1:8" x14ac:dyDescent="0.15">
      <c r="B44" s="127"/>
      <c r="C44" t="s">
        <v>164</v>
      </c>
      <c r="D44" s="55">
        <v>1</v>
      </c>
      <c r="E44" s="55">
        <v>1</v>
      </c>
      <c r="F44" s="55">
        <v>0.99</v>
      </c>
      <c r="G44" s="55">
        <v>0.99</v>
      </c>
      <c r="H44" s="55">
        <v>1</v>
      </c>
    </row>
    <row r="45" spans="1:8" x14ac:dyDescent="0.15">
      <c r="B45" s="127" t="s">
        <v>8</v>
      </c>
      <c r="C45" t="s">
        <v>153</v>
      </c>
      <c r="D45" s="55">
        <v>1</v>
      </c>
      <c r="E45" s="55">
        <v>1</v>
      </c>
      <c r="F45" s="55">
        <v>0.78</v>
      </c>
      <c r="G45" s="55">
        <v>1</v>
      </c>
      <c r="H45" s="55">
        <v>1</v>
      </c>
    </row>
    <row r="46" spans="1:8" x14ac:dyDescent="0.15">
      <c r="B46" s="127"/>
      <c r="C46" t="s">
        <v>154</v>
      </c>
      <c r="D46" s="55">
        <v>1</v>
      </c>
      <c r="E46" s="55">
        <v>1</v>
      </c>
      <c r="F46" s="55">
        <v>0.78</v>
      </c>
      <c r="G46" s="55">
        <v>1</v>
      </c>
      <c r="H46" s="55">
        <v>1</v>
      </c>
    </row>
    <row r="47" spans="1:8" x14ac:dyDescent="0.15">
      <c r="B47" s="127"/>
      <c r="C47" t="s">
        <v>164</v>
      </c>
      <c r="D47" s="55">
        <v>1</v>
      </c>
      <c r="E47" s="55">
        <v>1</v>
      </c>
      <c r="F47" s="55">
        <v>0.99</v>
      </c>
      <c r="G47" s="55">
        <v>0.99</v>
      </c>
      <c r="H47" s="55">
        <v>1</v>
      </c>
    </row>
    <row r="48" spans="1:8" x14ac:dyDescent="0.15">
      <c r="B48" s="127" t="s">
        <v>9</v>
      </c>
      <c r="C48" t="s">
        <v>153</v>
      </c>
      <c r="D48" s="55">
        <v>1</v>
      </c>
      <c r="E48" s="55">
        <v>1</v>
      </c>
      <c r="F48" s="55">
        <v>1</v>
      </c>
      <c r="G48" s="55">
        <v>0.78</v>
      </c>
      <c r="H48" s="55">
        <v>1</v>
      </c>
    </row>
    <row r="49" spans="2:8" x14ac:dyDescent="0.15">
      <c r="B49" s="127"/>
      <c r="C49" t="s">
        <v>154</v>
      </c>
      <c r="D49" s="55">
        <v>1</v>
      </c>
      <c r="E49" s="55">
        <v>1</v>
      </c>
      <c r="F49" s="55">
        <v>1</v>
      </c>
      <c r="G49" s="55">
        <v>0.78</v>
      </c>
      <c r="H49" s="55">
        <v>1</v>
      </c>
    </row>
    <row r="50" spans="2:8" x14ac:dyDescent="0.15">
      <c r="B50" s="127"/>
      <c r="C50" t="s">
        <v>164</v>
      </c>
      <c r="D50" s="55">
        <v>1</v>
      </c>
      <c r="E50" s="55">
        <v>1</v>
      </c>
      <c r="F50" s="55">
        <v>1</v>
      </c>
      <c r="G50" s="55">
        <v>0.99</v>
      </c>
      <c r="H50" s="55">
        <v>1</v>
      </c>
    </row>
    <row r="51" spans="2:8" x14ac:dyDescent="0.15">
      <c r="B51" s="70" t="s">
        <v>98</v>
      </c>
      <c r="C51" t="s">
        <v>164</v>
      </c>
      <c r="D51" s="76">
        <v>1</v>
      </c>
      <c r="E51" s="76">
        <v>1</v>
      </c>
      <c r="F51" s="76">
        <v>0.95</v>
      </c>
      <c r="G51" s="76">
        <v>0.95</v>
      </c>
      <c r="H51" s="76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7" t="s">
        <v>161</v>
      </c>
      <c r="B2" s="78" t="s">
        <v>73</v>
      </c>
      <c r="C2" s="78"/>
      <c r="D2" s="78"/>
      <c r="E2" s="79"/>
    </row>
    <row r="3" spans="1:5" x14ac:dyDescent="0.15">
      <c r="A3" s="80"/>
      <c r="B3" s="81" t="s">
        <v>6</v>
      </c>
      <c r="C3" s="81"/>
      <c r="D3" s="81"/>
      <c r="E3" s="82"/>
    </row>
    <row r="4" spans="1:5" x14ac:dyDescent="0.15">
      <c r="A4" s="80"/>
      <c r="B4" s="81" t="s">
        <v>7</v>
      </c>
      <c r="C4" s="81"/>
      <c r="D4" s="81"/>
      <c r="E4" s="82"/>
    </row>
    <row r="5" spans="1:5" x14ac:dyDescent="0.15">
      <c r="A5" s="80"/>
      <c r="B5" s="81" t="s">
        <v>8</v>
      </c>
      <c r="C5" s="81"/>
      <c r="D5" s="81"/>
      <c r="E5" s="82"/>
    </row>
    <row r="6" spans="1:5" x14ac:dyDescent="0.15">
      <c r="A6" s="80"/>
      <c r="B6" s="81" t="s">
        <v>9</v>
      </c>
      <c r="C6" s="81"/>
      <c r="D6" s="81"/>
      <c r="E6" s="82"/>
    </row>
    <row r="7" spans="1:5" x14ac:dyDescent="0.15">
      <c r="A7" s="83"/>
      <c r="B7" s="84" t="s">
        <v>98</v>
      </c>
      <c r="C7" s="85"/>
      <c r="D7" s="85"/>
      <c r="E7" s="86"/>
    </row>
    <row r="9" spans="1:5" x14ac:dyDescent="0.15">
      <c r="A9" s="77" t="s">
        <v>162</v>
      </c>
      <c r="B9" s="78" t="s">
        <v>73</v>
      </c>
      <c r="C9" s="78"/>
      <c r="D9" s="78"/>
      <c r="E9" s="79"/>
    </row>
    <row r="10" spans="1:5" x14ac:dyDescent="0.15">
      <c r="A10" s="80"/>
      <c r="B10" s="81" t="s">
        <v>6</v>
      </c>
      <c r="C10" s="81"/>
      <c r="D10" s="81"/>
      <c r="E10" s="82"/>
    </row>
    <row r="11" spans="1:5" x14ac:dyDescent="0.15">
      <c r="A11" s="80"/>
      <c r="B11" s="81" t="s">
        <v>7</v>
      </c>
      <c r="C11" s="81"/>
      <c r="D11" s="81"/>
      <c r="E11" s="82"/>
    </row>
    <row r="12" spans="1:5" x14ac:dyDescent="0.15">
      <c r="A12" s="80"/>
      <c r="B12" s="81" t="s">
        <v>8</v>
      </c>
      <c r="C12" s="81"/>
      <c r="D12" s="81"/>
      <c r="E12" s="82"/>
    </row>
    <row r="13" spans="1:5" x14ac:dyDescent="0.15">
      <c r="A13" s="80"/>
      <c r="B13" s="81" t="s">
        <v>9</v>
      </c>
      <c r="C13" s="81"/>
      <c r="D13" s="81"/>
      <c r="E13" s="82"/>
    </row>
    <row r="14" spans="1:5" x14ac:dyDescent="0.15">
      <c r="A14" s="83"/>
      <c r="B14" s="84" t="s">
        <v>98</v>
      </c>
      <c r="C14" s="85"/>
      <c r="D14" s="85"/>
      <c r="E14" s="86"/>
    </row>
    <row r="16" spans="1:5" x14ac:dyDescent="0.15">
      <c r="A16" s="77" t="s">
        <v>163</v>
      </c>
      <c r="B16" s="78" t="s">
        <v>73</v>
      </c>
      <c r="C16" s="78"/>
      <c r="D16" s="78"/>
      <c r="E16" s="79"/>
    </row>
    <row r="17" spans="1:5" x14ac:dyDescent="0.15">
      <c r="A17" s="80"/>
      <c r="B17" s="81" t="s">
        <v>6</v>
      </c>
      <c r="C17" s="81"/>
      <c r="D17" s="81"/>
      <c r="E17" s="82"/>
    </row>
    <row r="18" spans="1:5" x14ac:dyDescent="0.15">
      <c r="A18" s="80"/>
      <c r="B18" s="81" t="s">
        <v>7</v>
      </c>
      <c r="C18" s="81"/>
      <c r="D18" s="81"/>
      <c r="E18" s="82"/>
    </row>
    <row r="19" spans="1:5" x14ac:dyDescent="0.15">
      <c r="A19" s="80"/>
      <c r="B19" s="81" t="s">
        <v>8</v>
      </c>
      <c r="C19" s="81"/>
      <c r="D19" s="81"/>
      <c r="E19" s="82"/>
    </row>
    <row r="20" spans="1:5" x14ac:dyDescent="0.15">
      <c r="A20" s="80"/>
      <c r="B20" s="81" t="s">
        <v>9</v>
      </c>
      <c r="C20" s="81"/>
      <c r="D20" s="81"/>
      <c r="E20" s="82"/>
    </row>
    <row r="21" spans="1:5" x14ac:dyDescent="0.15">
      <c r="A21" s="83"/>
      <c r="B21" s="84" t="s">
        <v>98</v>
      </c>
      <c r="C21" s="85"/>
      <c r="D21" s="85"/>
      <c r="E21" s="8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f>'Baseline year demographics'!$C$9</f>
        <v>0.1</v>
      </c>
      <c r="D15">
        <f>'Baseline year demographics'!$C$9</f>
        <v>0.1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B13" sqref="B1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4" t="s">
        <v>166</v>
      </c>
      <c r="B2" s="65">
        <v>0.9</v>
      </c>
      <c r="C2" s="71">
        <v>0.09</v>
      </c>
      <c r="D2">
        <v>0.8</v>
      </c>
      <c r="E2">
        <f>C2*D2</f>
        <v>7.1999999999999995E-2</v>
      </c>
    </row>
    <row r="3" spans="1:5" ht="14" x14ac:dyDescent="0.15">
      <c r="A3" s="64" t="s">
        <v>167</v>
      </c>
      <c r="B3" s="65">
        <v>1</v>
      </c>
      <c r="C3" s="71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4" t="s">
        <v>168</v>
      </c>
      <c r="B4" s="65">
        <v>1</v>
      </c>
      <c r="C4" s="71">
        <v>0.08</v>
      </c>
      <c r="D4">
        <v>2</v>
      </c>
      <c r="E4">
        <f t="shared" si="0"/>
        <v>0.16</v>
      </c>
    </row>
    <row r="5" spans="1:5" ht="14" x14ac:dyDescent="0.15">
      <c r="A5" s="64" t="s">
        <v>171</v>
      </c>
      <c r="B5" s="65">
        <v>1</v>
      </c>
      <c r="C5" s="71">
        <v>0.18</v>
      </c>
      <c r="D5">
        <v>0.7</v>
      </c>
      <c r="E5">
        <f t="shared" si="0"/>
        <v>0.126</v>
      </c>
    </row>
    <row r="6" spans="1:5" ht="14" x14ac:dyDescent="0.15">
      <c r="A6" s="64" t="s">
        <v>172</v>
      </c>
      <c r="B6" s="65">
        <v>1</v>
      </c>
      <c r="C6" s="71">
        <v>0.02</v>
      </c>
      <c r="D6">
        <v>0.7</v>
      </c>
      <c r="E6">
        <f t="shared" si="0"/>
        <v>1.3999999999999999E-2</v>
      </c>
    </row>
    <row r="7" spans="1:5" ht="14" x14ac:dyDescent="0.15">
      <c r="A7" s="64" t="s">
        <v>169</v>
      </c>
      <c r="B7" s="65">
        <v>0.93</v>
      </c>
      <c r="C7" s="71">
        <v>0.45</v>
      </c>
      <c r="D7">
        <v>0.9</v>
      </c>
      <c r="E7">
        <f t="shared" si="0"/>
        <v>0.40500000000000003</v>
      </c>
    </row>
    <row r="8" spans="1:5" ht="14" x14ac:dyDescent="0.15">
      <c r="A8" s="64" t="s">
        <v>170</v>
      </c>
      <c r="B8" s="65">
        <v>0.5</v>
      </c>
      <c r="C8" s="71">
        <v>0.03</v>
      </c>
      <c r="D8">
        <v>0</v>
      </c>
      <c r="E8">
        <f t="shared" si="0"/>
        <v>0</v>
      </c>
    </row>
    <row r="9" spans="1:5" ht="14" x14ac:dyDescent="0.15">
      <c r="A9" s="64" t="s">
        <v>173</v>
      </c>
      <c r="B9" s="65">
        <v>0.5</v>
      </c>
      <c r="C9" s="71">
        <v>0.11</v>
      </c>
      <c r="D9">
        <v>0</v>
      </c>
      <c r="E9">
        <f t="shared" si="0"/>
        <v>0</v>
      </c>
    </row>
    <row r="10" spans="1:5" ht="14" x14ac:dyDescent="0.15">
      <c r="A10" s="64" t="s">
        <v>174</v>
      </c>
      <c r="B10" s="65">
        <v>0.98</v>
      </c>
      <c r="C10" s="71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6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8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8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9" t="s">
        <v>48</v>
      </c>
      <c r="C1" s="120" t="s">
        <v>234</v>
      </c>
      <c r="D1" s="120" t="s">
        <v>235</v>
      </c>
      <c r="E1" s="120" t="s">
        <v>236</v>
      </c>
      <c r="F1" s="1"/>
    </row>
    <row r="2" spans="1:6" x14ac:dyDescent="0.15">
      <c r="A2" t="s">
        <v>268</v>
      </c>
      <c r="B2" s="81" t="s">
        <v>51</v>
      </c>
      <c r="C2" s="121">
        <f>'Distribution births'!C2</f>
        <v>0.15</v>
      </c>
      <c r="D2" s="121">
        <f>'Distribution births'!C3</f>
        <v>0.03</v>
      </c>
      <c r="E2" s="121">
        <f>'Distribution births'!C4</f>
        <v>0</v>
      </c>
      <c r="F2" s="9"/>
    </row>
    <row r="3" spans="1:6" x14ac:dyDescent="0.15">
      <c r="B3" s="81" t="s">
        <v>49</v>
      </c>
      <c r="C3" s="121">
        <v>0.8</v>
      </c>
      <c r="D3" s="121">
        <v>0.8</v>
      </c>
      <c r="E3" s="121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85" zoomScaleNormal="118" workbookViewId="0">
      <selection activeCell="L36" sqref="L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8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8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'Baseline year demographics'!C8*(1-'Baseline year demographics'!C9)</f>
        <v>0.32400000000000001</v>
      </c>
      <c r="F9" s="27">
        <f>'Baseline year demographics'!C8*(1-'Baseline year demographics'!C9)</f>
        <v>0.32400000000000001</v>
      </c>
      <c r="G9" s="27">
        <f>'Baseline year demographics'!C8*(1-'Baseline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demographics'!C8*'Baseline year demographics'!C9</f>
        <v>3.5999999999999997E-2</v>
      </c>
      <c r="F10" s="27">
        <f>'Baseline year demographics'!C8*'Baseline year demographics'!C9</f>
        <v>3.5999999999999997E-2</v>
      </c>
      <c r="G10" s="27">
        <f>'Baseline year demographics'!C8*'Baseline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53">
        <v>0</v>
      </c>
      <c r="D11" s="69">
        <f>'Baseline year demographics'!$C8</f>
        <v>0.36</v>
      </c>
      <c r="E11" s="69">
        <f>'Baseline year demographics'!$C8</f>
        <v>0.36</v>
      </c>
      <c r="F11" s="69">
        <f>'Baseline year demographics'!$C8</f>
        <v>0.36</v>
      </c>
      <c r="G11" s="69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53">
        <v>0</v>
      </c>
      <c r="D12" s="53">
        <v>1</v>
      </c>
      <c r="E12" s="53">
        <v>1</v>
      </c>
      <c r="F12" s="53">
        <v>1</v>
      </c>
      <c r="G12" s="5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53">
        <v>0</v>
      </c>
      <c r="D13" s="53">
        <v>1</v>
      </c>
      <c r="E13" s="53">
        <v>1</v>
      </c>
      <c r="F13" s="53">
        <v>1</v>
      </c>
      <c r="G13" s="5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5">
        <v>1</v>
      </c>
      <c r="M36" s="125">
        <v>1</v>
      </c>
      <c r="N36" s="125">
        <v>1</v>
      </c>
      <c r="O36" s="125">
        <v>1</v>
      </c>
    </row>
    <row r="37" spans="1:15" ht="15.75" customHeight="1" x14ac:dyDescent="0.15">
      <c r="B37" s="46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4" t="s">
        <v>97</v>
      </c>
      <c r="C38" s="3">
        <v>0</v>
      </c>
      <c r="D38" s="3">
        <v>0</v>
      </c>
      <c r="E38" s="32">
        <v>1</v>
      </c>
      <c r="F38" s="32">
        <v>1</v>
      </c>
      <c r="G38" s="32">
        <v>1</v>
      </c>
      <c r="H38" s="3">
        <v>0</v>
      </c>
      <c r="I38" s="45">
        <v>0</v>
      </c>
      <c r="J38" s="45">
        <v>0</v>
      </c>
      <c r="K38" s="45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s="11" customFormat="1" ht="15.75" customHeight="1" x14ac:dyDescent="0.15">
      <c r="B39" s="12" t="s">
        <v>144</v>
      </c>
      <c r="C39" s="122">
        <v>0</v>
      </c>
      <c r="D39" s="122">
        <v>0</v>
      </c>
      <c r="E39" s="123">
        <f>'Baseline year demographics'!$C28</f>
        <v>0.12</v>
      </c>
      <c r="F39" s="123">
        <f>'Baseline year demographics'!$C28</f>
        <v>0.12</v>
      </c>
      <c r="G39" s="123">
        <f>'Baseline year demographics'!$C28</f>
        <v>0.12</v>
      </c>
      <c r="H39" s="122">
        <v>0</v>
      </c>
      <c r="I39" s="124">
        <v>0</v>
      </c>
      <c r="J39" s="124">
        <v>0</v>
      </c>
      <c r="K39" s="124">
        <v>0</v>
      </c>
      <c r="L39" s="123">
        <f>'Baseline year demographics'!$C28</f>
        <v>0.12</v>
      </c>
      <c r="M39" s="123">
        <f>'Baseline year demographics'!$C28</f>
        <v>0.12</v>
      </c>
      <c r="N39" s="123">
        <f>'Baseline year demographics'!$C28</f>
        <v>0.12</v>
      </c>
      <c r="O39" s="123">
        <f>'Baseline year demographics'!$C28</f>
        <v>0.12</v>
      </c>
    </row>
    <row r="40" spans="1:15" s="11" customFormat="1" ht="15.75" customHeight="1" x14ac:dyDescent="0.15">
      <c r="B40" s="12" t="s">
        <v>145</v>
      </c>
      <c r="C40" s="122">
        <v>0</v>
      </c>
      <c r="D40" s="122">
        <v>0</v>
      </c>
      <c r="E40" s="122">
        <f>'Baseline year demographics'!$C29</f>
        <v>0.05</v>
      </c>
      <c r="F40" s="122">
        <f>'Baseline year demographics'!$C29</f>
        <v>0.05</v>
      </c>
      <c r="G40" s="122">
        <f>'Baseline year demographics'!$C29</f>
        <v>0.05</v>
      </c>
      <c r="H40" s="122">
        <v>0</v>
      </c>
      <c r="I40" s="124">
        <v>0</v>
      </c>
      <c r="J40" s="124">
        <v>0</v>
      </c>
      <c r="K40" s="124">
        <v>0</v>
      </c>
      <c r="L40" s="122">
        <f>'Baseline year demographics'!$C29</f>
        <v>0.05</v>
      </c>
      <c r="M40" s="122">
        <f>'Baseline year demographics'!$C29</f>
        <v>0.05</v>
      </c>
      <c r="N40" s="122">
        <f>'Baseline year demographics'!$C29</f>
        <v>0.05</v>
      </c>
      <c r="O40" s="122">
        <f>'Baseline year demographics'!$C29</f>
        <v>0.05</v>
      </c>
    </row>
    <row r="41" spans="1:15" s="11" customFormat="1" ht="15.75" customHeight="1" x14ac:dyDescent="0.15">
      <c r="B41" s="12" t="s">
        <v>146</v>
      </c>
      <c r="C41" s="122">
        <v>0</v>
      </c>
      <c r="D41" s="122">
        <v>0</v>
      </c>
      <c r="E41" s="122">
        <f>'Baseline year demographics'!$C27</f>
        <v>0.8</v>
      </c>
      <c r="F41" s="122">
        <f>'Baseline year demographics'!$C27</f>
        <v>0.8</v>
      </c>
      <c r="G41" s="122">
        <f>'Baseline year demographics'!$C27</f>
        <v>0.8</v>
      </c>
      <c r="H41" s="122">
        <v>0</v>
      </c>
      <c r="I41" s="124">
        <v>0</v>
      </c>
      <c r="J41" s="124">
        <v>0</v>
      </c>
      <c r="K41" s="124">
        <v>0</v>
      </c>
      <c r="L41" s="122">
        <f>'Baseline year demographics'!$C27</f>
        <v>0.8</v>
      </c>
      <c r="M41" s="122">
        <f>'Baseline year demographics'!$C27</f>
        <v>0.8</v>
      </c>
      <c r="N41" s="122">
        <f>'Baseline year demographics'!$C27</f>
        <v>0.8</v>
      </c>
      <c r="O41" s="122">
        <f>'Baseline year demographics'!$C27</f>
        <v>0.8</v>
      </c>
    </row>
    <row r="42" spans="1:15" ht="15.75" customHeight="1" x14ac:dyDescent="0.15">
      <c r="B42" s="12"/>
      <c r="C42" s="3"/>
      <c r="D42" s="3"/>
      <c r="E42" s="117"/>
      <c r="F42" s="117"/>
      <c r="G42" s="117"/>
      <c r="H42" s="117"/>
      <c r="I42" s="117"/>
    </row>
    <row r="43" spans="1:15" ht="15.75" customHeight="1" x14ac:dyDescent="0.15">
      <c r="A43" s="10" t="s">
        <v>79</v>
      </c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15">
      <c r="B46" t="s">
        <v>260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15">
      <c r="B47" t="s">
        <v>261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15">
      <c r="B48" t="s">
        <v>262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t="s">
        <v>263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B50" s="4" t="s">
        <v>264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ht="15.75" customHeight="1" x14ac:dyDescent="0.15">
      <c r="B51" s="4" t="s">
        <v>265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ht="15.75" customHeight="1" x14ac:dyDescent="0.15">
      <c r="B52" s="4" t="s">
        <v>266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1:15" ht="15.75" customHeight="1" x14ac:dyDescent="0.15">
      <c r="A53" s="11"/>
      <c r="B53" s="12" t="s">
        <v>78</v>
      </c>
      <c r="C53" s="32">
        <f>'Baseline year demographics'!$C9</f>
        <v>0.1</v>
      </c>
      <c r="D53" s="32">
        <f>'Baseline year demographics'!$C9</f>
        <v>0.1</v>
      </c>
      <c r="E53" s="32">
        <f>'Baseline year demographics'!$C9</f>
        <v>0.1</v>
      </c>
      <c r="F53" s="32">
        <f>'Baseline year demographics'!$C9</f>
        <v>0.1</v>
      </c>
      <c r="G53" s="32">
        <f>'Baseline year demographics'!$C9</f>
        <v>0.1</v>
      </c>
      <c r="H53" s="32">
        <f>'Baseline year demographics'!$C9</f>
        <v>0.1</v>
      </c>
      <c r="I53" s="32">
        <f>'Baseline year demographics'!$C9</f>
        <v>0.1</v>
      </c>
      <c r="J53" s="32">
        <f>'Baseline year demographics'!$C9</f>
        <v>0.1</v>
      </c>
      <c r="K53" s="32">
        <f>'Baseline year demographics'!$C9</f>
        <v>0.1</v>
      </c>
      <c r="L53" s="32">
        <f>'Baseline year demographics'!$C9</f>
        <v>0.1</v>
      </c>
      <c r="M53" s="32">
        <f>'Baseline year demographics'!$C9</f>
        <v>0.1</v>
      </c>
      <c r="N53" s="32">
        <f>'Baseline year demographics'!$C9</f>
        <v>0.1</v>
      </c>
      <c r="O53" s="32">
        <f>'Baseline year demographics'!$C9</f>
        <v>0.1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I58" sqref="I5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3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72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</row>
    <row r="45" spans="1:9" x14ac:dyDescent="0.15">
      <c r="A45" t="s">
        <v>261</v>
      </c>
      <c r="G45" t="s">
        <v>165</v>
      </c>
    </row>
    <row r="46" spans="1:9" x14ac:dyDescent="0.15">
      <c r="A46" t="s">
        <v>260</v>
      </c>
      <c r="G46" t="s">
        <v>165</v>
      </c>
    </row>
    <row r="47" spans="1:9" x14ac:dyDescent="0.15">
      <c r="A47" t="s">
        <v>259</v>
      </c>
      <c r="G47" t="s">
        <v>165</v>
      </c>
    </row>
    <row r="48" spans="1:9" x14ac:dyDescent="0.15">
      <c r="A48" t="s">
        <v>257</v>
      </c>
      <c r="G48" t="s">
        <v>165</v>
      </c>
    </row>
    <row r="49" spans="1:7" x14ac:dyDescent="0.15">
      <c r="A49" t="s">
        <v>258</v>
      </c>
      <c r="G49" t="s">
        <v>165</v>
      </c>
    </row>
    <row r="50" spans="1:7" x14ac:dyDescent="0.15">
      <c r="A50" t="s">
        <v>263</v>
      </c>
      <c r="G50" t="s">
        <v>165</v>
      </c>
    </row>
    <row r="51" spans="1:7" x14ac:dyDescent="0.15">
      <c r="A51" s="4" t="s">
        <v>140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D28" sqref="D2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6" t="s">
        <v>268</v>
      </c>
      <c r="B3" s="93">
        <v>0</v>
      </c>
      <c r="C3" s="14">
        <v>0.85</v>
      </c>
      <c r="D3" s="19">
        <v>0.8</v>
      </c>
      <c r="E3" s="72"/>
    </row>
    <row r="4" spans="1:5" ht="15.75" customHeight="1" x14ac:dyDescent="0.15">
      <c r="A4" s="4" t="s">
        <v>264</v>
      </c>
      <c r="B4" s="93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3">
        <v>0.5</v>
      </c>
      <c r="C6" s="14">
        <v>0.85</v>
      </c>
      <c r="D6" s="19">
        <f>SUM('Programs family planning'!E2:E10)</f>
        <v>0.82100000000000006</v>
      </c>
      <c r="E6" s="63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3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3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3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4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4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3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3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3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3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3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3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3"/>
      <c r="C52" s="74"/>
      <c r="D52" s="75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44" sqref="B44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2" t="s">
        <v>268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7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7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7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7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7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7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7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7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7">
        <v>0</v>
      </c>
      <c r="C10" s="87">
        <f>14.81% * 0.2</f>
        <v>2.9620000000000004E-2</v>
      </c>
      <c r="D10" s="87">
        <v>0.14810000000000001</v>
      </c>
      <c r="E10" s="87">
        <v>0.14810000000000001</v>
      </c>
      <c r="F10" s="87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7">
        <v>0</v>
      </c>
      <c r="C12" s="87">
        <v>0.2883</v>
      </c>
      <c r="D12" s="87">
        <v>0.2883</v>
      </c>
      <c r="E12" s="87">
        <v>0.2883</v>
      </c>
      <c r="F12" s="87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7">
        <v>0</v>
      </c>
      <c r="C13" s="87">
        <v>4.1000000000000002E-2</v>
      </c>
      <c r="D13" s="87">
        <v>4.1000000000000002E-2</v>
      </c>
      <c r="E13" s="87">
        <v>4.1000000000000002E-2</v>
      </c>
      <c r="F13" s="87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7">
        <v>5.0099999999999999E-2</v>
      </c>
      <c r="D14" s="87">
        <v>5.0099999999999999E-2</v>
      </c>
      <c r="E14" s="87">
        <v>5.0099999999999999E-2</v>
      </c>
      <c r="F14" s="87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7">
        <v>6.0000000000000001E-3</v>
      </c>
      <c r="D15" s="87">
        <v>6.0000000000000001E-3</v>
      </c>
      <c r="E15" s="87">
        <v>6.0000000000000001E-3</v>
      </c>
      <c r="F15" s="87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7">
        <v>0.01</v>
      </c>
      <c r="D16" s="87">
        <v>0.01</v>
      </c>
      <c r="E16" s="87">
        <v>0.01</v>
      </c>
      <c r="F16" s="87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7">
        <v>0</v>
      </c>
      <c r="D17" s="87">
        <v>0</v>
      </c>
      <c r="E17" s="87">
        <v>0</v>
      </c>
      <c r="F17" s="87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7">
        <v>0.14510000000000001</v>
      </c>
      <c r="D18" s="87">
        <v>0.14510000000000001</v>
      </c>
      <c r="E18" s="87">
        <v>0.14510000000000001</v>
      </c>
      <c r="F18" s="87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7">
        <v>0.31130000000000002</v>
      </c>
      <c r="D19" s="87">
        <v>0.31130000000000002</v>
      </c>
      <c r="E19" s="87">
        <v>0.31130000000000002</v>
      </c>
      <c r="F19" s="87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8">
        <v>2.5899999999999999E-2</v>
      </c>
      <c r="H20" s="88">
        <v>2.5899999999999999E-2</v>
      </c>
      <c r="I20" s="88">
        <v>2.5899999999999999E-2</v>
      </c>
      <c r="J20" s="88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8">
        <v>7.1000000000000004E-3</v>
      </c>
      <c r="H21" s="88">
        <v>7.1000000000000004E-3</v>
      </c>
      <c r="I21" s="88">
        <v>7.1000000000000004E-3</v>
      </c>
      <c r="J21" s="88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8">
        <v>0.25590000000000002</v>
      </c>
      <c r="H22" s="88">
        <v>0.25590000000000002</v>
      </c>
      <c r="I22" s="88">
        <v>0.25590000000000002</v>
      </c>
      <c r="J22" s="88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8">
        <v>0.1464</v>
      </c>
      <c r="H23" s="88">
        <v>0.1464</v>
      </c>
      <c r="I23" s="88">
        <v>0.1464</v>
      </c>
      <c r="J23" s="88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8">
        <v>1.7600000000000001E-2</v>
      </c>
      <c r="H24" s="88">
        <v>1.7600000000000001E-2</v>
      </c>
      <c r="I24" s="88">
        <v>1.7600000000000001E-2</v>
      </c>
      <c r="J24" s="88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8">
        <v>1.8100000000000002E-2</v>
      </c>
      <c r="H25" s="88">
        <v>1.8100000000000002E-2</v>
      </c>
      <c r="I25" s="88">
        <v>1.8100000000000002E-2</v>
      </c>
      <c r="J25" s="88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8">
        <v>1.14E-2</v>
      </c>
      <c r="H26" s="88">
        <v>1.14E-2</v>
      </c>
      <c r="I26" s="88">
        <v>1.14E-2</v>
      </c>
      <c r="J26" s="88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8">
        <v>0.15129999999999999</v>
      </c>
      <c r="H27" s="88">
        <v>0.15129999999999999</v>
      </c>
      <c r="I27" s="88">
        <v>0.15129999999999999</v>
      </c>
      <c r="J27" s="88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8">
        <v>0.36630000000000001</v>
      </c>
      <c r="H28" s="88">
        <v>0.36630000000000001</v>
      </c>
      <c r="I28" s="88">
        <v>0.36630000000000001</v>
      </c>
      <c r="J28" s="88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6">
        <f t="shared" ref="C2:O2" si="0">1-C3</f>
        <v>0.95</v>
      </c>
      <c r="D2" s="96">
        <f t="shared" si="0"/>
        <v>0.95</v>
      </c>
      <c r="E2" s="96">
        <f t="shared" si="0"/>
        <v>0.68920000000000003</v>
      </c>
      <c r="F2" s="96">
        <f t="shared" si="0"/>
        <v>0.76900000000000002</v>
      </c>
      <c r="G2" s="96">
        <f t="shared" si="0"/>
        <v>0.82065999999999995</v>
      </c>
      <c r="H2" s="96">
        <f t="shared" si="0"/>
        <v>0.76419999999999999</v>
      </c>
      <c r="I2" s="96">
        <f t="shared" si="0"/>
        <v>0.76419999999999999</v>
      </c>
      <c r="J2" s="96">
        <f t="shared" si="0"/>
        <v>0.76419999999999999</v>
      </c>
      <c r="K2" s="96">
        <f t="shared" si="0"/>
        <v>0.76419999999999999</v>
      </c>
      <c r="L2" s="96">
        <f t="shared" si="0"/>
        <v>0.7762</v>
      </c>
      <c r="M2" s="96">
        <f t="shared" si="0"/>
        <v>0.7762</v>
      </c>
      <c r="N2" s="96">
        <f t="shared" si="0"/>
        <v>0.7762</v>
      </c>
      <c r="O2" s="96">
        <f t="shared" si="0"/>
        <v>0.7762</v>
      </c>
    </row>
    <row r="3" spans="1:15" x14ac:dyDescent="0.15">
      <c r="B3" t="s">
        <v>207</v>
      </c>
      <c r="C3" s="96">
        <f>C6</f>
        <v>0.05</v>
      </c>
      <c r="D3" s="96">
        <f t="shared" ref="D3:N3" si="1">D6</f>
        <v>0.05</v>
      </c>
      <c r="E3" s="96">
        <f t="shared" si="1"/>
        <v>0.31079999999999997</v>
      </c>
      <c r="F3" s="96">
        <f t="shared" si="1"/>
        <v>0.23100000000000001</v>
      </c>
      <c r="G3" s="96">
        <f t="shared" si="1"/>
        <v>0.17934</v>
      </c>
      <c r="H3" s="96">
        <f t="shared" si="1"/>
        <v>0.23580000000000001</v>
      </c>
      <c r="I3" s="96">
        <f t="shared" si="1"/>
        <v>0.23580000000000001</v>
      </c>
      <c r="J3" s="96">
        <f t="shared" si="1"/>
        <v>0.23580000000000001</v>
      </c>
      <c r="K3" s="96">
        <f t="shared" si="1"/>
        <v>0.23580000000000001</v>
      </c>
      <c r="L3" s="96">
        <f t="shared" si="1"/>
        <v>0.2238</v>
      </c>
      <c r="M3" s="96">
        <f t="shared" si="1"/>
        <v>0.2238</v>
      </c>
      <c r="N3" s="96">
        <f t="shared" si="1"/>
        <v>0.2238</v>
      </c>
      <c r="O3" s="96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91">
        <v>0.74</v>
      </c>
      <c r="F5" s="91">
        <v>0.55000000000000004</v>
      </c>
      <c r="G5" s="91">
        <v>0.42699999999999999</v>
      </c>
      <c r="H5" s="92">
        <v>0.48149999999999998</v>
      </c>
      <c r="I5" s="92">
        <v>0.48149999999999998</v>
      </c>
      <c r="J5" s="92">
        <v>0.48149999999999998</v>
      </c>
      <c r="K5" s="92">
        <v>0.48149999999999998</v>
      </c>
      <c r="L5" s="92">
        <v>0.43469999999999998</v>
      </c>
      <c r="M5" s="92">
        <v>0.43469999999999998</v>
      </c>
      <c r="N5" s="92">
        <v>0.43469999999999998</v>
      </c>
      <c r="O5" s="92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91">
        <v>0.31079999999999997</v>
      </c>
      <c r="F6" s="91">
        <v>0.23100000000000001</v>
      </c>
      <c r="G6" s="91">
        <v>0.17934</v>
      </c>
      <c r="H6" s="92">
        <v>0.23580000000000001</v>
      </c>
      <c r="I6" s="92">
        <v>0.23580000000000001</v>
      </c>
      <c r="J6" s="92">
        <v>0.23580000000000001</v>
      </c>
      <c r="K6" s="92">
        <v>0.23580000000000001</v>
      </c>
      <c r="L6" s="92">
        <v>0.2238</v>
      </c>
      <c r="M6" s="92">
        <v>0.2238</v>
      </c>
      <c r="N6" s="92">
        <v>0.2238</v>
      </c>
      <c r="O6" s="92">
        <v>0.2238</v>
      </c>
    </row>
    <row r="7" spans="1:15" x14ac:dyDescent="0.15">
      <c r="A7" s="10" t="s">
        <v>200</v>
      </c>
      <c r="B7" t="s">
        <v>207</v>
      </c>
      <c r="C7" s="91">
        <v>0.01</v>
      </c>
      <c r="D7" s="91">
        <v>0.01</v>
      </c>
      <c r="E7" s="91">
        <v>0.01</v>
      </c>
      <c r="F7" s="91">
        <v>0.01</v>
      </c>
      <c r="G7" s="91">
        <v>0.01</v>
      </c>
      <c r="H7" s="91">
        <v>6.0000000000000001E-3</v>
      </c>
      <c r="I7" s="91">
        <v>6.0000000000000001E-3</v>
      </c>
      <c r="J7" s="91">
        <v>6.0000000000000001E-3</v>
      </c>
      <c r="K7" s="91">
        <v>6.0000000000000001E-3</v>
      </c>
      <c r="L7" s="91">
        <v>0</v>
      </c>
      <c r="M7" s="91">
        <v>0</v>
      </c>
      <c r="N7" s="91">
        <v>0</v>
      </c>
      <c r="O7" s="9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E4" sqref="E4:E5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5">
        <v>0.63400000000000001</v>
      </c>
      <c r="D2" s="95">
        <v>0.63400000000000001</v>
      </c>
      <c r="E2" s="95">
        <v>0.49</v>
      </c>
      <c r="F2" s="95">
        <v>0.28000000000000003</v>
      </c>
      <c r="G2" s="95">
        <v>0.2535</v>
      </c>
    </row>
    <row r="3" spans="1:7" ht="15.75" customHeight="1" x14ac:dyDescent="0.15">
      <c r="A3" s="11"/>
      <c r="B3" s="12" t="s">
        <v>23</v>
      </c>
      <c r="C3" s="95">
        <v>0.22600000000000001</v>
      </c>
      <c r="D3" s="95">
        <v>0.22600000000000001</v>
      </c>
      <c r="E3" s="95">
        <v>0.314</v>
      </c>
      <c r="F3" s="95">
        <v>0.33899999999999997</v>
      </c>
      <c r="G3" s="95">
        <v>0.33250000000000002</v>
      </c>
    </row>
    <row r="4" spans="1:7" ht="15.75" customHeight="1" x14ac:dyDescent="0.15">
      <c r="A4" s="11"/>
      <c r="B4" s="12" t="s">
        <v>25</v>
      </c>
      <c r="C4" s="95">
        <v>0.10199999999999999</v>
      </c>
      <c r="D4" s="95">
        <v>0.10199999999999999</v>
      </c>
      <c r="E4" s="95">
        <v>0.14699999999999999</v>
      </c>
      <c r="F4" s="95">
        <v>0.247</v>
      </c>
      <c r="G4" s="95">
        <v>0.28100000000000003</v>
      </c>
    </row>
    <row r="5" spans="1:7" ht="15.75" customHeight="1" x14ac:dyDescent="0.15">
      <c r="A5" s="11"/>
      <c r="B5" s="12" t="s">
        <v>26</v>
      </c>
      <c r="C5" s="95">
        <v>3.7999999999999999E-2</v>
      </c>
      <c r="D5" s="95">
        <v>3.7999999999999999E-2</v>
      </c>
      <c r="E5" s="95">
        <v>4.9000000000000002E-2</v>
      </c>
      <c r="F5" s="95">
        <v>0.13400000000000001</v>
      </c>
      <c r="G5" s="95">
        <v>0.13300000000000001</v>
      </c>
    </row>
    <row r="6" spans="1:7" ht="15.75" customHeight="1" x14ac:dyDescent="0.15">
      <c r="C6" s="96"/>
      <c r="D6" s="96"/>
      <c r="E6" s="96"/>
      <c r="F6" s="96"/>
      <c r="G6" s="96"/>
    </row>
    <row r="7" spans="1:7" ht="15.75" customHeight="1" x14ac:dyDescent="0.15">
      <c r="C7" s="96"/>
      <c r="D7" s="96"/>
      <c r="E7" s="96"/>
      <c r="F7" s="96"/>
      <c r="G7" s="96"/>
    </row>
    <row r="8" spans="1:7" ht="15.75" customHeight="1" x14ac:dyDescent="0.15">
      <c r="A8" s="4" t="s">
        <v>27</v>
      </c>
      <c r="B8" s="4" t="s">
        <v>14</v>
      </c>
      <c r="C8" s="95">
        <v>0.56799999999999995</v>
      </c>
      <c r="D8" s="95">
        <v>0.56799999999999995</v>
      </c>
      <c r="E8" s="95">
        <v>0.58650000000000002</v>
      </c>
      <c r="F8" s="95">
        <v>0.54899999999999993</v>
      </c>
      <c r="G8" s="95">
        <v>0.49</v>
      </c>
    </row>
    <row r="9" spans="1:7" ht="15.75" customHeight="1" x14ac:dyDescent="0.15">
      <c r="B9" s="4" t="s">
        <v>23</v>
      </c>
      <c r="C9" s="95">
        <v>0.23300000000000001</v>
      </c>
      <c r="D9" s="95">
        <v>0.23300000000000001</v>
      </c>
      <c r="E9" s="95">
        <v>0.23149999999999998</v>
      </c>
      <c r="F9" s="95">
        <v>0.3</v>
      </c>
      <c r="G9" s="95">
        <v>0.38400000000000001</v>
      </c>
    </row>
    <row r="10" spans="1:7" ht="15.75" customHeight="1" x14ac:dyDescent="0.15">
      <c r="B10" s="4" t="s">
        <v>147</v>
      </c>
      <c r="C10" s="95">
        <v>0.15</v>
      </c>
      <c r="D10" s="95">
        <v>0.15</v>
      </c>
      <c r="E10" s="95">
        <v>0.129</v>
      </c>
      <c r="F10" s="95">
        <v>0.11</v>
      </c>
      <c r="G10" s="95">
        <v>0.105</v>
      </c>
    </row>
    <row r="11" spans="1:7" ht="15.75" customHeight="1" x14ac:dyDescent="0.15">
      <c r="B11" s="4" t="s">
        <v>148</v>
      </c>
      <c r="C11" s="95">
        <v>4.9000000000000002E-2</v>
      </c>
      <c r="D11" s="95">
        <v>4.9000000000000002E-2</v>
      </c>
      <c r="E11" s="95">
        <v>5.2999999999999999E-2</v>
      </c>
      <c r="F11" s="95">
        <v>4.0999999999999995E-2</v>
      </c>
      <c r="G11" s="95">
        <v>2.1000000000000001E-2</v>
      </c>
    </row>
    <row r="12" spans="1:7" ht="15.75" customHeight="1" x14ac:dyDescent="0.15">
      <c r="C12" s="96"/>
      <c r="D12" s="96"/>
      <c r="E12" s="96"/>
      <c r="F12" s="96"/>
      <c r="G12" s="96"/>
    </row>
    <row r="13" spans="1:7" ht="15.75" customHeight="1" x14ac:dyDescent="0.15">
      <c r="C13" s="96"/>
      <c r="D13" s="96"/>
      <c r="E13" s="96"/>
      <c r="F13" s="96"/>
      <c r="G13" s="96"/>
    </row>
    <row r="14" spans="1:7" ht="15.75" customHeight="1" x14ac:dyDescent="0.15">
      <c r="A14" s="4" t="s">
        <v>36</v>
      </c>
      <c r="B14" s="4" t="s">
        <v>37</v>
      </c>
      <c r="C14" s="95">
        <v>0.80299999999999994</v>
      </c>
      <c r="D14" s="95">
        <v>0.46200000000000002</v>
      </c>
      <c r="E14" s="95">
        <v>3.3000000000000002E-2</v>
      </c>
      <c r="F14" s="95">
        <v>6.9999999999999993E-3</v>
      </c>
      <c r="G14" s="95">
        <v>0</v>
      </c>
    </row>
    <row r="15" spans="1:7" ht="15.75" customHeight="1" x14ac:dyDescent="0.15">
      <c r="B15" s="4" t="s">
        <v>38</v>
      </c>
      <c r="C15" s="95">
        <v>6.8000000000000005E-2</v>
      </c>
      <c r="D15" s="95">
        <v>0.16300000000000001</v>
      </c>
      <c r="E15" s="95">
        <v>9.4E-2</v>
      </c>
      <c r="F15" s="95">
        <v>4.4999999999999998E-2</v>
      </c>
      <c r="G15" s="95">
        <v>0</v>
      </c>
    </row>
    <row r="16" spans="1:7" ht="15.75" customHeight="1" x14ac:dyDescent="0.15">
      <c r="B16" s="4" t="s">
        <v>39</v>
      </c>
      <c r="C16" s="95">
        <v>0.107</v>
      </c>
      <c r="D16" s="95">
        <v>0.37</v>
      </c>
      <c r="E16" s="95">
        <v>0.83700000000000008</v>
      </c>
      <c r="F16" s="95">
        <v>0.879</v>
      </c>
      <c r="G16" s="95">
        <v>0</v>
      </c>
    </row>
    <row r="17" spans="2:7" ht="15.75" customHeight="1" x14ac:dyDescent="0.15">
      <c r="B17" s="4" t="s">
        <v>40</v>
      </c>
      <c r="C17" s="95">
        <v>2.2000000000000002E-2</v>
      </c>
      <c r="D17" s="95">
        <v>5.0000000000000001E-3</v>
      </c>
      <c r="E17" s="95">
        <v>3.6000000000000004E-2</v>
      </c>
      <c r="F17" s="95">
        <v>6.9000000000000006E-2</v>
      </c>
      <c r="G17" s="9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2" t="s">
        <v>233</v>
      </c>
      <c r="B2" s="108" t="s">
        <v>234</v>
      </c>
      <c r="C2" s="104">
        <v>0.15</v>
      </c>
    </row>
    <row r="3" spans="1:3" ht="52" x14ac:dyDescent="0.15">
      <c r="B3" s="103" t="s">
        <v>235</v>
      </c>
      <c r="C3" s="104">
        <v>0.03</v>
      </c>
    </row>
    <row r="4" spans="1:3" ht="52" x14ac:dyDescent="0.15">
      <c r="B4" s="103" t="s">
        <v>236</v>
      </c>
      <c r="C4" s="104">
        <v>0</v>
      </c>
    </row>
    <row r="5" spans="1:3" ht="39" x14ac:dyDescent="0.15">
      <c r="B5" s="105" t="s">
        <v>237</v>
      </c>
      <c r="C5" s="104">
        <v>0.19</v>
      </c>
    </row>
    <row r="6" spans="1:3" ht="52" x14ac:dyDescent="0.15">
      <c r="B6" s="105" t="s">
        <v>238</v>
      </c>
      <c r="C6" s="104">
        <v>0.39</v>
      </c>
    </row>
    <row r="7" spans="1:3" ht="52" x14ac:dyDescent="0.15">
      <c r="B7" s="105" t="s">
        <v>239</v>
      </c>
      <c r="C7" s="104">
        <v>0.19</v>
      </c>
    </row>
    <row r="8" spans="1:3" ht="26" x14ac:dyDescent="0.15">
      <c r="B8" s="106" t="s">
        <v>240</v>
      </c>
      <c r="C8" s="104">
        <v>1E-3</v>
      </c>
    </row>
    <row r="9" spans="1:3" ht="52" x14ac:dyDescent="0.15">
      <c r="B9" s="106" t="s">
        <v>241</v>
      </c>
      <c r="C9" s="104">
        <v>7.0000000000000001E-3</v>
      </c>
    </row>
    <row r="10" spans="1:3" ht="52" x14ac:dyDescent="0.15">
      <c r="B10" s="106" t="s">
        <v>242</v>
      </c>
      <c r="C10" s="104">
        <v>0.04</v>
      </c>
    </row>
    <row r="11" spans="1:3" x14ac:dyDescent="0.15">
      <c r="C11" s="104"/>
    </row>
    <row r="12" spans="1:3" ht="26" x14ac:dyDescent="0.15">
      <c r="A12" s="102" t="s">
        <v>243</v>
      </c>
      <c r="B12" s="107" t="s">
        <v>244</v>
      </c>
      <c r="C12" s="104">
        <v>0.34</v>
      </c>
    </row>
    <row r="13" spans="1:3" ht="26" x14ac:dyDescent="0.15">
      <c r="B13" s="107" t="s">
        <v>245</v>
      </c>
      <c r="C13" s="104">
        <v>0.05</v>
      </c>
    </row>
    <row r="14" spans="1:3" ht="26" x14ac:dyDescent="0.15">
      <c r="B14" s="107" t="s">
        <v>246</v>
      </c>
      <c r="C14" s="104">
        <v>7.0000000000000007E-2</v>
      </c>
    </row>
    <row r="15" spans="1:3" ht="26" x14ac:dyDescent="0.15">
      <c r="B15" s="107" t="s">
        <v>247</v>
      </c>
      <c r="C15" s="10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0"/>
      <c r="D3" s="74"/>
      <c r="E3" s="74"/>
      <c r="F3" s="74"/>
    </row>
    <row r="4" spans="1:6" ht="15.75" customHeight="1" x14ac:dyDescent="0.15">
      <c r="A4" s="10"/>
      <c r="C4" s="90"/>
      <c r="D4" s="74"/>
      <c r="E4" s="74"/>
      <c r="F4" s="74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4">
        <v>1</v>
      </c>
      <c r="D7" s="54">
        <v>2.58</v>
      </c>
      <c r="E7" s="54">
        <v>1.65</v>
      </c>
      <c r="F7" s="54">
        <v>3.5</v>
      </c>
    </row>
    <row r="8" spans="1:6" ht="15.75" customHeight="1" x14ac:dyDescent="0.2">
      <c r="B8" t="s">
        <v>148</v>
      </c>
      <c r="C8" s="54">
        <v>1</v>
      </c>
      <c r="D8" s="54">
        <v>2.58</v>
      </c>
      <c r="E8" s="54">
        <v>1.65</v>
      </c>
      <c r="F8" s="54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9" t="s">
        <v>234</v>
      </c>
      <c r="C23" s="110">
        <v>1</v>
      </c>
      <c r="D23" s="110">
        <v>1.52</v>
      </c>
      <c r="E23" s="110">
        <v>1.75</v>
      </c>
      <c r="F23" s="110">
        <v>3.14</v>
      </c>
      <c r="G23" s="111"/>
    </row>
    <row r="24" spans="1:7" ht="15.75" customHeight="1" x14ac:dyDescent="0.15">
      <c r="B24" s="109" t="s">
        <v>235</v>
      </c>
      <c r="C24" s="110">
        <v>1</v>
      </c>
      <c r="D24" s="110">
        <v>1.2</v>
      </c>
      <c r="E24" s="110">
        <v>1.4</v>
      </c>
      <c r="F24" s="110">
        <v>1.6</v>
      </c>
      <c r="G24" s="111"/>
    </row>
    <row r="25" spans="1:7" ht="15.75" customHeight="1" x14ac:dyDescent="0.15">
      <c r="B25" s="109" t="s">
        <v>236</v>
      </c>
      <c r="C25" s="110">
        <v>1</v>
      </c>
      <c r="D25" s="110">
        <v>1.2</v>
      </c>
      <c r="E25" s="110">
        <v>1.4</v>
      </c>
      <c r="F25" s="110">
        <v>1.6</v>
      </c>
      <c r="G25" s="111"/>
    </row>
    <row r="26" spans="1:7" ht="15.75" customHeight="1" x14ac:dyDescent="0.15">
      <c r="B26" s="112" t="s">
        <v>237</v>
      </c>
      <c r="C26" s="110">
        <v>1</v>
      </c>
      <c r="D26" s="110">
        <v>1.52</v>
      </c>
      <c r="E26" s="110">
        <v>1.75</v>
      </c>
      <c r="F26" s="110">
        <v>1.73</v>
      </c>
      <c r="G26" s="111"/>
    </row>
    <row r="27" spans="1:7" ht="15.75" customHeight="1" x14ac:dyDescent="0.15">
      <c r="B27" s="112" t="s">
        <v>238</v>
      </c>
      <c r="C27" s="110">
        <v>1</v>
      </c>
      <c r="D27" s="110">
        <v>1</v>
      </c>
      <c r="E27" s="110">
        <v>1</v>
      </c>
      <c r="F27" s="110">
        <v>1</v>
      </c>
      <c r="G27" s="111"/>
    </row>
    <row r="28" spans="1:7" ht="15.75" customHeight="1" x14ac:dyDescent="0.15">
      <c r="B28" s="112" t="s">
        <v>239</v>
      </c>
      <c r="C28" s="110">
        <v>1</v>
      </c>
      <c r="D28" s="110">
        <v>1</v>
      </c>
      <c r="E28" s="110">
        <v>1</v>
      </c>
      <c r="F28" s="110">
        <v>1</v>
      </c>
      <c r="G28" s="111"/>
    </row>
    <row r="29" spans="1:7" ht="15.75" customHeight="1" x14ac:dyDescent="0.15">
      <c r="B29" s="113" t="s">
        <v>240</v>
      </c>
      <c r="C29" s="110">
        <v>1</v>
      </c>
      <c r="D29" s="110">
        <v>1.52</v>
      </c>
      <c r="E29" s="110">
        <v>1.75</v>
      </c>
      <c r="F29" s="110">
        <v>1.52</v>
      </c>
      <c r="G29" s="111"/>
    </row>
    <row r="30" spans="1:7" ht="15.75" customHeight="1" x14ac:dyDescent="0.15">
      <c r="B30" s="113" t="s">
        <v>241</v>
      </c>
      <c r="C30" s="110">
        <v>1</v>
      </c>
      <c r="D30" s="110">
        <v>1</v>
      </c>
      <c r="E30" s="110">
        <v>1.33</v>
      </c>
      <c r="F30" s="110">
        <v>1</v>
      </c>
      <c r="G30" s="111"/>
    </row>
    <row r="31" spans="1:7" ht="15.75" customHeight="1" x14ac:dyDescent="0.15">
      <c r="B31" s="113" t="s">
        <v>242</v>
      </c>
      <c r="C31" s="110">
        <v>1</v>
      </c>
      <c r="D31" s="110">
        <v>1</v>
      </c>
      <c r="E31" s="110">
        <v>1.33</v>
      </c>
      <c r="F31" s="110">
        <v>1</v>
      </c>
      <c r="G31" s="111"/>
    </row>
    <row r="32" spans="1:7" ht="15.75" customHeight="1" x14ac:dyDescent="0.15">
      <c r="B32" s="115"/>
      <c r="C32" s="110"/>
      <c r="D32" s="110"/>
      <c r="E32" s="110"/>
      <c r="F32" s="110"/>
      <c r="G32" s="111"/>
    </row>
    <row r="33" spans="1:7" ht="15.75" customHeight="1" x14ac:dyDescent="0.15">
      <c r="C33" s="111"/>
      <c r="D33" s="111"/>
      <c r="E33" s="111"/>
      <c r="F33" s="111"/>
      <c r="G33" s="111"/>
    </row>
    <row r="34" spans="1:7" ht="15.75" customHeight="1" x14ac:dyDescent="0.15">
      <c r="B34" s="10"/>
      <c r="C34" s="114"/>
      <c r="D34" s="114"/>
      <c r="E34" s="114"/>
      <c r="F34" s="114"/>
      <c r="G34" s="111"/>
    </row>
    <row r="35" spans="1:7" ht="15.75" customHeight="1" x14ac:dyDescent="0.15">
      <c r="A35" s="10" t="s">
        <v>249</v>
      </c>
      <c r="B35" s="115" t="s">
        <v>244</v>
      </c>
      <c r="C35" s="110">
        <v>1</v>
      </c>
      <c r="D35" s="116">
        <v>1</v>
      </c>
      <c r="E35" s="116">
        <v>1</v>
      </c>
      <c r="F35" s="116">
        <v>1</v>
      </c>
      <c r="G35" s="111"/>
    </row>
    <row r="36" spans="1:7" ht="15.75" customHeight="1" x14ac:dyDescent="0.15">
      <c r="B36" s="115" t="s">
        <v>245</v>
      </c>
      <c r="C36" s="110">
        <v>1</v>
      </c>
      <c r="D36" s="116">
        <v>1.41</v>
      </c>
      <c r="E36" s="116">
        <v>1.49</v>
      </c>
      <c r="F36" s="116">
        <v>3.03</v>
      </c>
      <c r="G36" s="111"/>
    </row>
    <row r="37" spans="1:7" ht="15.75" customHeight="1" x14ac:dyDescent="0.15">
      <c r="B37" s="115" t="s">
        <v>246</v>
      </c>
      <c r="C37" s="110">
        <v>1</v>
      </c>
      <c r="D37" s="116">
        <v>1.18</v>
      </c>
      <c r="E37" s="116">
        <v>1.1000000000000001</v>
      </c>
      <c r="F37" s="116">
        <v>1.77</v>
      </c>
      <c r="G37" s="111"/>
    </row>
    <row r="38" spans="1:7" ht="15.75" customHeight="1" x14ac:dyDescent="0.15">
      <c r="B38" s="115" t="s">
        <v>247</v>
      </c>
      <c r="C38" s="110">
        <v>1</v>
      </c>
      <c r="D38" s="116">
        <v>1</v>
      </c>
      <c r="E38" s="116">
        <v>1</v>
      </c>
      <c r="F38" s="116">
        <v>1</v>
      </c>
      <c r="G38" s="1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78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2018-01-16T21:27:40Z</dcterms:modified>
</cp:coreProperties>
</file>