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D55B6C65-5361-A74E-8DD2-46797FAF5C0F}" xr6:coauthVersionLast="31" xr6:coauthVersionMax="31" xr10:uidLastSave="{00000000-0000-0000-0000-000000000000}"/>
  <bookViews>
    <workbookView xWindow="0" yWindow="460" windowWidth="25600" windowHeight="15540" tabRatio="961" firstSheet="1" activeTab="1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Programs target population" sheetId="21" r:id="rId9"/>
    <sheet name="Programs family planning" sheetId="54" r:id="rId10"/>
  </sheet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<sst xmlns="http://schemas.openxmlformats.org/spreadsheetml/2006/main" count="261" uniqueCount="216">
  <si>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</si>
  <si>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</si>
  <si>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</si>
  <si>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</si>
  <si>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</si>
  <si>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</si>
  <si>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</si>
  <si>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</si>
  <si>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</si>
  <si>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</si>
  <si>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</si>
  <si>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</si>
  <si>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</si>
  <si>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</si>
  <si>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</si>
  <si>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</si>
  <si>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</si>
  <si>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</si>
  <si>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</si>
  <si>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</si>
  <si>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</si>
  <si>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</si>
  <si>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</si>
  <si>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</si>
  <si>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</si>
  <si>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</si>
  <si>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</si>
  <si>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</si>
  <si>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</si>
  <si>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</si>
  <si>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</si>
  <si>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</si>
  <si>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</si>
  <si>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</si>
  <si>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</si>
  <si>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</si>
  <si>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</si>
  <si>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</si>
  <si>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</si>
  <si>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</si>
  <si>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</si>
  <si>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</si>
  <si>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</si>
  <si>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</si>
  <si>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</si>
  <si>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</si>
  <si>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</si>
  <si>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</si>
  <si>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</si>
  <si>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</si>
  <si>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</si>
  <si>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</si>
  <si>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</si>
  <si>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</si>
  <si>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</si>
  <si>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</si>
  <si>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</si>
  <si>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</si>
  <si>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</si>
  <si>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</si>
  <si>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</si>
  <si>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</si>
  <si>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</si>
  <si>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</si>
  <si>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</si>
  <si>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</si>
  <si>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</si>
  <si>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</si>
  <si>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</si>
  <si>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</si>
  <si>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</si>
  <si>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</si>
  <si>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</si>
  <si>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</si>
  <si>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</si>
  <si>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</si>
  <si>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</si>
  <si>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</si>
  <si>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</si>
  <si>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</si>
  <si>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</si>
  <si>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</si>
  <si>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</si>
  <si>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</si>
  <si>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</si>
  <si>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</si>
  <si>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</si>
  <si>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</si>
  <si>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</si>
  <si>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</si>
  <si>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</si>
  <si>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</si>
  <si>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</si>
  <si>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</si>
  <si>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</si>
  <si>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</si>
  <si>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</si>
  <si>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</si>
  <si>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</si>
  <si>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</si>
  <si>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</si>
  <si>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</si>
  <si>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</si>
  <si>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</si>
  <si>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</si>
  <si>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</si>
  <si>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</si>
  <si>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</si>
  <si>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</si>
  <si>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</si>
  <si>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</si>
  <si>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</si>
  <si>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</si>
  <si>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</si>
  <si>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</si>
  <si>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</si>
  <si>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</si>
  <si>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</si>
  <si>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</si>
  <si>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</si>
  <si>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</si>
  <si>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</si>
  <si>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</si>
  <si>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</si>
  <si>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</si>
  <si>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</si>
  <si>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</si>
  <si>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</si>
  <si>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</si>
  <si>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</si>
  <si>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</si>
  <si>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</si>
  <si>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</si>
  <si>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</si>
  <si>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</si>
  <si>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</si>
  <si>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</si>
  <si>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</si>
  <si>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</si>
  <si>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</si>
  <si>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</si>
  <si>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</si>
  <si>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</si>
  <si>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</si>
  <si>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</si>
  <si>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</si>
  <si>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</si>
  <si>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</si>
  <si>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</si>
  <si>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</si>
  <si>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</si>
  <si>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</si>
  <si>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</si>
  <si>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</si>
  <si>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</si>
  <si>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</si>
  <si>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</si>
  <si>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</si>
  <si>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</si>
  <si>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</si>
  <si>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</si>
  <si>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</si>
  <si>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</si>
  <si>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</si>
  <si>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</si>
  <si>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</si>
  <si>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</si>
  <si>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</si>
  <si>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</si>
  <si>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</si>
  <si>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</si>
  <si>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</si>
  <si>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</si>
  <si>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</si>
  <si>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</si>
  <si>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</si>
  <si>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</si>
  <si>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</si>
  <si>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</si>
  <si>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</si>
  <si>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</si>
  <si>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</si>
  <si>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</si>
  <si>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</si>
  <si>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</si>
  <si>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</si>
  <si>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</si>
  <si>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</si>
  <si>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</si>
  <si>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</si>
  <si>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</si>
  <si>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</si>
  <si>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Maternal (deaths per 100,000 births)</t>
  </si>
  <si>
    <t>Under five (deaths per 1,000 births)</t>
  </si>
  <si>
    <t xml:space="preserve">Mortality 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</si>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</sst>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4" borderId="1" xfId="10" applyFont="1" applyFill="1" applyBorder="1" applyAlignment="1"/>
    <xf numFmtId="0" fontId="1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4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4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4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4" borderId="1" xfId="1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166" fontId="8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/>
    <xf numFmtId="0" fontId="3" fillId="3" borderId="0" xfId="0" applyFont="1" applyFill="1" applyAlignment="1">
      <alignment horizontal="right" wrapText="1"/>
    </xf>
    <xf numFmtId="164" fontId="8" fillId="3" borderId="1" xfId="9" applyNumberFormat="1" applyFont="1" applyFill="1" applyBorder="1" applyAlignment="1"/>
    <xf numFmtId="10" fontId="8" fillId="3" borderId="1" xfId="10" applyNumberFormat="1" applyFont="1" applyFill="1" applyBorder="1" applyAlignment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7" fillId="0" borderId="0" xfId="725" applyFont="1" applyAlignment="1"/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725" applyFont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20" zoomScaleNormal="100" workbookViewId="0">
      <selection activeCell="B27" sqref="B27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131</v>
      </c>
      <c r="B1" s="72" t="s">
        <v>210</v>
      </c>
      <c r="C1" s="72" t="s">
        <v>211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137</v>
      </c>
      <c r="C3" s="27">
        <v>0.36</v>
      </c>
    </row>
    <row r="4" spans="1:3" ht="15" customHeight="1" x14ac:dyDescent="0.15">
      <c r="B4" s="14" t="s">
        <v>138</v>
      </c>
      <c r="C4" s="26">
        <v>0.1</v>
      </c>
    </row>
    <row r="5" spans="1:3" ht="15" customHeight="1" x14ac:dyDescent="0.15">
      <c r="B5" s="14" t="s">
        <v>136</v>
      </c>
      <c r="C5" s="26">
        <v>0.35199999999999998</v>
      </c>
    </row>
    <row r="6" spans="1:3" ht="15" customHeight="1" x14ac:dyDescent="0.15">
      <c r="B6" s="9" t="s">
        <v>139</v>
      </c>
      <c r="C6" s="27">
        <v>0.5</v>
      </c>
    </row>
    <row r="7" spans="1:3" ht="15" customHeight="1" x14ac:dyDescent="0.15">
      <c r="B7" s="9" t="s">
        <v>140</v>
      </c>
      <c r="C7" s="27">
        <v>0.3</v>
      </c>
    </row>
    <row r="8" spans="1:3" ht="15" customHeight="1" x14ac:dyDescent="0.15">
      <c r="B8" s="9" t="s">
        <v>141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125</v>
      </c>
      <c r="C11" s="26">
        <v>0.3</v>
      </c>
    </row>
    <row r="12" spans="1:3" ht="15" customHeight="1" x14ac:dyDescent="0.15">
      <c r="B12" s="14" t="s">
        <v>126</v>
      </c>
      <c r="C12" s="26">
        <v>0.8</v>
      </c>
    </row>
    <row r="13" spans="1:3" ht="15" customHeight="1" x14ac:dyDescent="0.15">
      <c r="B13" s="14" t="s">
        <v>127</v>
      </c>
      <c r="C13" s="26">
        <v>0.12</v>
      </c>
    </row>
    <row r="14" spans="1:3" ht="15" customHeight="1" x14ac:dyDescent="0.15">
      <c r="B14" s="14" t="s">
        <v>128</v>
      </c>
      <c r="C14" s="26">
        <v>0.05</v>
      </c>
    </row>
    <row r="15" spans="1:3" ht="15" customHeight="1" x14ac:dyDescent="0.15">
      <c r="B15" s="14" t="s">
        <v>129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130</v>
      </c>
    </row>
    <row r="18" spans="1:5" ht="15" customHeight="1" x14ac:dyDescent="0.15">
      <c r="B18" s="30" t="s">
        <v>132</v>
      </c>
      <c r="C18" s="26">
        <v>0.29978973218277538</v>
      </c>
    </row>
    <row r="19" spans="1:5" ht="15" customHeight="1" x14ac:dyDescent="0.15">
      <c r="B19" s="30" t="s">
        <v>133</v>
      </c>
      <c r="C19" s="26">
        <v>0.52556568434139284</v>
      </c>
    </row>
    <row r="20" spans="1:5" ht="15" customHeight="1" x14ac:dyDescent="0.15">
      <c r="B20" s="30" t="s">
        <v>134</v>
      </c>
      <c r="C20" s="26">
        <v>0.16210210664201097</v>
      </c>
    </row>
    <row r="21" spans="1:5" ht="15" customHeight="1" x14ac:dyDescent="0.15">
      <c r="B21" s="30" t="s">
        <v>135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177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22" t="s">
        <v>124</v>
      </c>
      <c r="C25" s="28">
        <v>176</v>
      </c>
    </row>
    <row r="26" spans="1:5" ht="15" customHeight="1" x14ac:dyDescent="0.15">
      <c r="B26" s="22" t="s">
        <v>119</v>
      </c>
      <c r="C26" s="26">
        <v>0.13</v>
      </c>
    </row>
    <row r="27" spans="1:5" ht="15" customHeight="1" x14ac:dyDescent="0.15">
      <c r="B27" s="57" t="s">
        <v>123</v>
      </c>
      <c r="C27" s="58">
        <v>25.36</v>
      </c>
    </row>
    <row r="28" spans="1:5" ht="15" customHeight="1" x14ac:dyDescent="0.15">
      <c r="B28" s="74" t="s">
        <v>122</v>
      </c>
      <c r="C28" s="28">
        <v>25.4</v>
      </c>
    </row>
    <row r="29" spans="1:5" ht="15" customHeight="1" x14ac:dyDescent="0.15">
      <c r="B29" s="22" t="s">
        <v>121</v>
      </c>
      <c r="C29" s="28">
        <v>34.68</v>
      </c>
      <c r="D29" s="23"/>
      <c r="E29" s="24"/>
    </row>
    <row r="30" spans="1:5" ht="15" customHeight="1" x14ac:dyDescent="0.15">
      <c r="B30" s="22" t="s">
        <v>120</v>
      </c>
      <c r="C30" s="28">
        <v>39.32</v>
      </c>
      <c r="D30" s="23"/>
      <c r="E30" s="23"/>
    </row>
    <row r="31" spans="1:5" ht="15.75" customHeight="1" x14ac:dyDescent="0.15">
      <c r="D31" s="23"/>
    </row>
    <row r="32" spans="1:5" ht="15.75" customHeight="1" x14ac:dyDescent="0.15">
      <c r="A32" s="18" t="s">
        <v>173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162</v>
      </c>
      <c r="C39" s="7">
        <v>2.4300000000000002</v>
      </c>
      <c r="D39" s="23"/>
    </row>
    <row r="40" spans="1:5" ht="15" customHeight="1" x14ac:dyDescent="0.15">
      <c r="B40" s="22" t="s">
        <v>163</v>
      </c>
      <c r="C40" s="7">
        <v>2.4300000000000002</v>
      </c>
    </row>
    <row r="41" spans="1:5" ht="15.75" customHeight="1" x14ac:dyDescent="0.15">
      <c r="B41" s="22" t="s">
        <v>164</v>
      </c>
      <c r="C41" s="7">
        <v>3.71</v>
      </c>
    </row>
    <row r="42" spans="1:5" ht="15.75" customHeight="1" x14ac:dyDescent="0.15">
      <c r="B42" s="22" t="s">
        <v>165</v>
      </c>
      <c r="C42" s="7">
        <v>3</v>
      </c>
    </row>
    <row r="43" spans="1:5" ht="15.75" customHeight="1" x14ac:dyDescent="0.15">
      <c r="B43" s="22" t="s">
        <v>166</v>
      </c>
      <c r="C43" s="7">
        <v>1.92</v>
      </c>
    </row>
    <row r="45" spans="1:5" ht="15.75" customHeight="1" x14ac:dyDescent="0.15">
      <c r="A45" s="18" t="s">
        <v>174</v>
      </c>
    </row>
    <row r="46" spans="1:5" ht="15.75" customHeight="1" x14ac:dyDescent="0.15">
      <c r="B46" s="9" t="s">
        <v>142</v>
      </c>
      <c r="C46" s="27">
        <v>0.2</v>
      </c>
    </row>
    <row r="47" spans="1:5" ht="15.75" customHeight="1" x14ac:dyDescent="0.15">
      <c r="B47" s="22" t="s">
        <v>171</v>
      </c>
      <c r="C47" s="27">
        <v>0.42</v>
      </c>
    </row>
    <row r="48" spans="1:5" ht="15.75" customHeight="1" x14ac:dyDescent="0.15">
      <c r="B48" s="22" t="s">
        <v>175</v>
      </c>
      <c r="C48" s="27">
        <v>0.9</v>
      </c>
    </row>
    <row r="49" spans="1:3" ht="15.75" customHeight="1" x14ac:dyDescent="0.15">
      <c r="B49" s="22" t="s">
        <v>176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H22" sqref="H22"/>
    </sheetView>
  </sheetViews>
  <sheetFormatPr baseColWidth="10" defaultColWidth="11.5" defaultRowHeight="13" x14ac:dyDescent="0.15"/>
  <cols>
    <col min="1" max="1" width="33.6640625" style="66" customWidth="1"/>
    <col min="2" max="2" width="12.5" style="66" customWidth="1"/>
    <col min="3" max="4" width="11.5" style="66"/>
    <col min="5" max="5" width="17.5" style="66" customWidth="1"/>
    <col min="6" max="16384" width="11.5" style="66"/>
  </cols>
  <sheetData>
    <row r="1" spans="1:5" x14ac:dyDescent="0.15">
      <c r="A1" s="71" t="s">
        <v>209</v>
      </c>
      <c r="B1" s="71" t="s">
        <v>208</v>
      </c>
      <c r="C1" s="71" t="s">
        <v>207</v>
      </c>
      <c r="D1" s="71" t="s">
        <v>206</v>
      </c>
      <c r="E1" s="71" t="s">
        <v>205</v>
      </c>
    </row>
    <row r="2" spans="1:5" ht="14" x14ac:dyDescent="0.15">
      <c r="A2" s="70" t="s">
        <v>204</v>
      </c>
      <c r="B2" s="69">
        <v>0.9</v>
      </c>
      <c r="C2" s="68">
        <v>0.09</v>
      </c>
      <c r="D2" s="66">
        <v>0.8</v>
      </c>
      <c r="E2" s="66">
        <f t="shared" ref="E2:E10" si="0">C2*D2</f>
        <v>7.1999999999999995E-2</v>
      </c>
    </row>
    <row r="3" spans="1:5" ht="14" x14ac:dyDescent="0.15">
      <c r="A3" s="70" t="s">
        <v>203</v>
      </c>
      <c r="B3" s="69">
        <v>1</v>
      </c>
      <c r="C3" s="68">
        <v>0.02</v>
      </c>
      <c r="D3" s="66">
        <v>1.9</v>
      </c>
      <c r="E3" s="66">
        <f t="shared" si="0"/>
        <v>3.7999999999999999E-2</v>
      </c>
    </row>
    <row r="4" spans="1:5" ht="14" x14ac:dyDescent="0.15">
      <c r="A4" s="70" t="s">
        <v>202</v>
      </c>
      <c r="B4" s="69">
        <v>1</v>
      </c>
      <c r="C4" s="68">
        <v>0.08</v>
      </c>
      <c r="D4" s="66">
        <v>2</v>
      </c>
      <c r="E4" s="66">
        <f t="shared" si="0"/>
        <v>0.16</v>
      </c>
    </row>
    <row r="5" spans="1:5" ht="14" x14ac:dyDescent="0.15">
      <c r="A5" s="70" t="s">
        <v>201</v>
      </c>
      <c r="B5" s="69">
        <v>1</v>
      </c>
      <c r="C5" s="68">
        <v>0.18</v>
      </c>
      <c r="D5" s="66">
        <v>0.7</v>
      </c>
      <c r="E5" s="66">
        <f t="shared" si="0"/>
        <v>0.126</v>
      </c>
    </row>
    <row r="6" spans="1:5" ht="14" x14ac:dyDescent="0.15">
      <c r="A6" s="70" t="s">
        <v>200</v>
      </c>
      <c r="B6" s="69">
        <v>1</v>
      </c>
      <c r="C6" s="68">
        <v>0.02</v>
      </c>
      <c r="D6" s="66">
        <v>0.7</v>
      </c>
      <c r="E6" s="66">
        <f t="shared" si="0"/>
        <v>1.3999999999999999E-2</v>
      </c>
    </row>
    <row r="7" spans="1:5" ht="14" x14ac:dyDescent="0.15">
      <c r="A7" s="70" t="s">
        <v>199</v>
      </c>
      <c r="B7" s="69">
        <v>0.93</v>
      </c>
      <c r="C7" s="68">
        <v>0.45</v>
      </c>
      <c r="D7" s="66">
        <v>0.9</v>
      </c>
      <c r="E7" s="66">
        <f t="shared" si="0"/>
        <v>0.40500000000000003</v>
      </c>
    </row>
    <row r="8" spans="1:5" ht="14" x14ac:dyDescent="0.15">
      <c r="A8" s="70" t="s">
        <v>198</v>
      </c>
      <c r="B8" s="69">
        <v>0.5</v>
      </c>
      <c r="C8" s="68">
        <v>0.03</v>
      </c>
      <c r="D8" s="66">
        <v>0</v>
      </c>
      <c r="E8" s="66">
        <f t="shared" si="0"/>
        <v>0</v>
      </c>
    </row>
    <row r="9" spans="1:5" ht="14" x14ac:dyDescent="0.15">
      <c r="A9" s="70" t="s">
        <v>197</v>
      </c>
      <c r="B9" s="69">
        <v>0.5</v>
      </c>
      <c r="C9" s="68">
        <v>0.11</v>
      </c>
      <c r="D9" s="66">
        <v>0</v>
      </c>
      <c r="E9" s="66">
        <f t="shared" si="0"/>
        <v>0</v>
      </c>
    </row>
    <row r="10" spans="1:5" ht="14" x14ac:dyDescent="0.15">
      <c r="A10" s="70" t="s">
        <v>196</v>
      </c>
      <c r="B10" s="69">
        <v>0.98</v>
      </c>
      <c r="C10" s="68">
        <v>0.01</v>
      </c>
      <c r="D10" s="66">
        <v>0.6</v>
      </c>
      <c r="E10" s="66">
        <f t="shared" si="0"/>
        <v>6.0000000000000001E-3</v>
      </c>
    </row>
    <row r="11" spans="1:5" x14ac:dyDescent="0.15">
      <c r="C11" s="6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tabSelected="1" zoomScale="115" zoomScaleNormal="115" workbookViewId="0">
      <selection activeCell="A12" sqref="A1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147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144</v>
      </c>
      <c r="C1" s="34" t="s">
        <v>145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143</v>
      </c>
      <c r="I1" s="59" t="s">
        <v>146</v>
      </c>
      <c r="J1" s="34" t="s">
        <v>169</v>
      </c>
      <c r="K1" s="59" t="s">
        <v>168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60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61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60">
        <f t="shared" si="0"/>
        <v>45692200</v>
      </c>
      <c r="J3" s="33">
        <f t="shared" si="1"/>
        <v>3622037.632993402</v>
      </c>
      <c r="K3" s="61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60">
        <f t="shared" si="0"/>
        <v>46675300</v>
      </c>
      <c r="J4" s="33">
        <f t="shared" si="1"/>
        <v>3591353.7424015561</v>
      </c>
      <c r="K4" s="61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60">
        <f t="shared" si="0"/>
        <v>47658400.000000015</v>
      </c>
      <c r="J5" s="33">
        <f t="shared" si="1"/>
        <v>3558361.8967828737</v>
      </c>
      <c r="K5" s="61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60">
        <f t="shared" si="0"/>
        <v>48641500.000000015</v>
      </c>
      <c r="J6" s="33">
        <f t="shared" si="1"/>
        <v>3527004.6069471212</v>
      </c>
      <c r="K6" s="61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60">
        <f t="shared" si="0"/>
        <v>49111300.000000015</v>
      </c>
      <c r="J7" s="33">
        <f t="shared" si="1"/>
        <v>3493354.6934158299</v>
      </c>
      <c r="K7" s="61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60">
        <f t="shared" si="0"/>
        <v>49581100.000000007</v>
      </c>
      <c r="J8" s="33">
        <f t="shared" si="1"/>
        <v>3457383.8521927581</v>
      </c>
      <c r="K8" s="61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60">
        <f t="shared" si="0"/>
        <v>50050900.000000007</v>
      </c>
      <c r="J9" s="33">
        <f t="shared" si="1"/>
        <v>3419187.609265219</v>
      </c>
      <c r="K9" s="61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60">
        <f t="shared" si="0"/>
        <v>50520700.000000007</v>
      </c>
      <c r="J10" s="33">
        <f t="shared" si="1"/>
        <v>3378798.9859621613</v>
      </c>
      <c r="K10" s="61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60">
        <f t="shared" si="0"/>
        <v>50990500</v>
      </c>
      <c r="J11" s="33">
        <f t="shared" si="1"/>
        <v>3344756.3544830228</v>
      </c>
      <c r="K11" s="61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60">
        <f t="shared" si="0"/>
        <v>51333400</v>
      </c>
      <c r="J12" s="33">
        <f t="shared" si="1"/>
        <v>3308667.5799422786</v>
      </c>
      <c r="K12" s="61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60">
        <f t="shared" si="0"/>
        <v>51676300</v>
      </c>
      <c r="J13" s="33">
        <f t="shared" si="1"/>
        <v>3270569.2216684073</v>
      </c>
      <c r="K13" s="61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60">
        <f t="shared" si="0"/>
        <v>52019200</v>
      </c>
      <c r="J14" s="33">
        <f t="shared" si="1"/>
        <v>3230515.5289875376</v>
      </c>
      <c r="K14" s="61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60">
        <f t="shared" si="0"/>
        <v>52362100</v>
      </c>
      <c r="J15" s="33">
        <f t="shared" si="1"/>
        <v>3188527.7298968509</v>
      </c>
      <c r="K15" s="61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17" sqref="B17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172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150</v>
      </c>
      <c r="B2" s="16" t="s">
        <v>152</v>
      </c>
      <c r="C2" s="52">
        <f>1-SUM(C3:C5)</f>
        <v>0.63400000000000001</v>
      </c>
      <c r="D2" s="52">
        <f t="shared" ref="D2:G2" si="0">1-SUM(D3:D5)</f>
        <v>0.63400000000000001</v>
      </c>
      <c r="E2" s="52">
        <f t="shared" si="0"/>
        <v>0.49</v>
      </c>
      <c r="F2" s="52">
        <f t="shared" si="0"/>
        <v>0.28000000000000003</v>
      </c>
      <c r="G2" s="52">
        <f t="shared" si="0"/>
        <v>0.25349999999999995</v>
      </c>
    </row>
    <row r="3" spans="1:15" ht="15.75" customHeight="1" x14ac:dyDescent="0.15">
      <c r="A3" s="5"/>
      <c r="B3" s="16" t="s">
        <v>153</v>
      </c>
      <c r="C3" s="42">
        <v>0.22600000000000001</v>
      </c>
      <c r="D3" s="42">
        <v>0.22600000000000001</v>
      </c>
      <c r="E3" s="42">
        <v>0.314</v>
      </c>
      <c r="F3" s="42">
        <v>0.33899999999999997</v>
      </c>
      <c r="G3" s="42">
        <v>0.33250000000000002</v>
      </c>
    </row>
    <row r="4" spans="1:15" ht="15.75" customHeight="1" x14ac:dyDescent="0.15">
      <c r="A4" s="5"/>
      <c r="B4" s="16" t="s">
        <v>151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154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149</v>
      </c>
      <c r="B8" s="9" t="s">
        <v>155</v>
      </c>
      <c r="C8" s="52">
        <f t="shared" ref="C8:G8" si="1">1-SUM(C9:C11)</f>
        <v>0.56800000000000006</v>
      </c>
      <c r="D8" s="52">
        <f t="shared" si="1"/>
        <v>0.56800000000000006</v>
      </c>
      <c r="E8" s="52">
        <f t="shared" si="1"/>
        <v>0.58650000000000002</v>
      </c>
      <c r="F8" s="52">
        <f t="shared" si="1"/>
        <v>0.54900000000000004</v>
      </c>
      <c r="G8" s="52">
        <f t="shared" si="1"/>
        <v>0.49</v>
      </c>
    </row>
    <row r="9" spans="1:15" ht="15.75" customHeight="1" x14ac:dyDescent="0.15">
      <c r="B9" s="9" t="s">
        <v>156</v>
      </c>
      <c r="C9" s="42">
        <v>0.23300000000000001</v>
      </c>
      <c r="D9" s="42">
        <v>0.23300000000000001</v>
      </c>
      <c r="E9" s="42">
        <v>0.23149999999999998</v>
      </c>
      <c r="F9" s="42">
        <v>0.3</v>
      </c>
      <c r="G9" s="42">
        <v>0.38400000000000001</v>
      </c>
    </row>
    <row r="10" spans="1:15" ht="15.75" customHeight="1" x14ac:dyDescent="0.15">
      <c r="B10" s="9" t="s">
        <v>157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158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170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2">iron_deficiency_anaemia*C14</f>
        <v>4.2000000000000003E-2</v>
      </c>
      <c r="D15" s="52">
        <f t="shared" si="2"/>
        <v>4.2000000000000003E-2</v>
      </c>
      <c r="E15" s="52">
        <f t="shared" si="2"/>
        <v>0.31079999999999997</v>
      </c>
      <c r="F15" s="52">
        <f t="shared" si="2"/>
        <v>0.23100000000000001</v>
      </c>
      <c r="G15" s="52">
        <f t="shared" si="2"/>
        <v>0.17934</v>
      </c>
      <c r="H15" s="52">
        <f t="shared" si="2"/>
        <v>0.20222999999999999</v>
      </c>
      <c r="I15" s="52">
        <f t="shared" si="2"/>
        <v>0.20222999999999999</v>
      </c>
      <c r="J15" s="52">
        <f t="shared" si="2"/>
        <v>0.20222999999999999</v>
      </c>
      <c r="K15" s="52">
        <f t="shared" si="2"/>
        <v>0.20222999999999999</v>
      </c>
      <c r="L15" s="52">
        <f t="shared" si="2"/>
        <v>0.18257399999999999</v>
      </c>
      <c r="M15" s="52">
        <f t="shared" si="2"/>
        <v>0.18257399999999999</v>
      </c>
      <c r="N15" s="52">
        <f t="shared" si="2"/>
        <v>0.18257399999999999</v>
      </c>
      <c r="O15" s="52">
        <f t="shared" si="2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148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5" t="s">
        <v>212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5" t="s">
        <v>213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5" t="s">
        <v>214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5" t="s">
        <v>215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9" sqref="B19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182</v>
      </c>
      <c r="B1" s="4" t="s">
        <v>189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183</v>
      </c>
      <c r="B2" s="20" t="s">
        <v>187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184</v>
      </c>
      <c r="B4" s="20" t="s">
        <v>187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185</v>
      </c>
      <c r="B6" s="20" t="s">
        <v>187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188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32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15">
      <c r="B9" s="20"/>
    </row>
    <row r="10" spans="1:11" x14ac:dyDescent="0.15">
      <c r="A10" t="s">
        <v>186</v>
      </c>
      <c r="B10" s="22" t="s">
        <v>191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190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194</v>
      </c>
      <c r="B13" s="22" t="s">
        <v>192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56" t="s">
        <v>193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161</v>
      </c>
      <c r="B1" s="73" t="s">
        <v>210</v>
      </c>
      <c r="C1" s="46" t="s">
        <v>159</v>
      </c>
    </row>
    <row r="2" spans="1:3" ht="14.25" customHeight="1" x14ac:dyDescent="0.15">
      <c r="A2" s="13" t="s">
        <v>160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167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167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K50" sqref="K5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62">
        <f>food_insecure</f>
        <v>0.36</v>
      </c>
      <c r="F4" s="62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178</v>
      </c>
      <c r="C5" s="2">
        <v>0</v>
      </c>
      <c r="D5" s="2">
        <v>0</v>
      </c>
      <c r="E5" s="62">
        <f>food_insecure*(1-frac_malaria_risk)</f>
        <v>0.32400000000000001</v>
      </c>
      <c r="F5" s="62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179</v>
      </c>
      <c r="C6" s="2">
        <v>0</v>
      </c>
      <c r="D6" s="2">
        <v>0</v>
      </c>
      <c r="E6" s="62">
        <f>food_insecure*frac_malaria_risk</f>
        <v>3.5999999999999997E-2</v>
      </c>
      <c r="F6" s="62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180</v>
      </c>
      <c r="C7" s="2">
        <v>0</v>
      </c>
      <c r="D7" s="2">
        <v>0</v>
      </c>
      <c r="E7" s="62">
        <f>(1-frac_malaria_risk)</f>
        <v>0.9</v>
      </c>
      <c r="F7" s="62">
        <f>(1-frac_malaria_risk)</f>
        <v>0.9</v>
      </c>
      <c r="G7" s="62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181</v>
      </c>
      <c r="C8" s="2">
        <v>0</v>
      </c>
      <c r="D8" s="2">
        <v>0</v>
      </c>
      <c r="E8" s="62">
        <f>frac_malaria_risk</f>
        <v>0.1</v>
      </c>
      <c r="F8" s="62">
        <f>frac_malaria_risk</f>
        <v>0.1</v>
      </c>
      <c r="G8" s="62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62">
        <f>food_insecure</f>
        <v>0.36</v>
      </c>
      <c r="E9" s="62">
        <f>food_insecure</f>
        <v>0.36</v>
      </c>
      <c r="F9" s="62">
        <f>food_insecure</f>
        <v>0.36</v>
      </c>
      <c r="G9" s="62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195</v>
      </c>
      <c r="C12" s="65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62">
        <f>food_insecure</f>
        <v>0.36</v>
      </c>
      <c r="I14" s="62">
        <f>food_insecure</f>
        <v>0.36</v>
      </c>
      <c r="J14" s="62">
        <f>food_insecure</f>
        <v>0.36</v>
      </c>
      <c r="K14" s="62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3">
        <f>1-frac_malaria_risk</f>
        <v>0.9</v>
      </c>
      <c r="I15" s="63">
        <f>1-frac_malaria_risk</f>
        <v>0.9</v>
      </c>
      <c r="J15" s="63">
        <f>1-frac_malaria_risk</f>
        <v>0.9</v>
      </c>
      <c r="K15" s="63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62">
        <f>frac_malaria_risk</f>
        <v>0.1</v>
      </c>
      <c r="I16" s="62">
        <f>frac_malaria_risk</f>
        <v>0.1</v>
      </c>
      <c r="J16" s="62">
        <f>frac_malaria_risk</f>
        <v>0.1</v>
      </c>
      <c r="K16" s="62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3">
        <f xml:space="preserve"> 1-frac_malaria_risk</f>
        <v>0.9</v>
      </c>
      <c r="I17" s="63">
        <f xml:space="preserve"> 1-frac_malaria_risk</f>
        <v>0.9</v>
      </c>
      <c r="J17" s="63">
        <f xml:space="preserve"> 1-frac_malaria_risk</f>
        <v>0.9</v>
      </c>
      <c r="K17" s="63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3">
        <f t="shared" ref="H18:K19" si="0">frac_malaria_risk</f>
        <v>0.1</v>
      </c>
      <c r="I18" s="63">
        <f t="shared" si="0"/>
        <v>0.1</v>
      </c>
      <c r="J18" s="63">
        <f t="shared" si="0"/>
        <v>0.1</v>
      </c>
      <c r="K18" s="63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3">
        <f t="shared" si="0"/>
        <v>0.1</v>
      </c>
      <c r="I19" s="63">
        <f t="shared" si="0"/>
        <v>0.1</v>
      </c>
      <c r="J19" s="63">
        <f t="shared" si="0"/>
        <v>0.1</v>
      </c>
      <c r="K19" s="63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62">
        <f>food_insecure*(1-frac_malaria_risk)*1*school_attendance</f>
        <v>0.114048</v>
      </c>
      <c r="M21" s="62">
        <v>0</v>
      </c>
      <c r="N21" s="62">
        <v>0</v>
      </c>
      <c r="O21" s="62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62">
        <f>food_insecure*(1-frac_malaria_risk)*(0.7)*(1-school_attendance)</f>
        <v>0.1469664</v>
      </c>
      <c r="M22" s="62">
        <f>food_insecure*(1-frac_malaria_risk)*(0.7)</f>
        <v>0.2268</v>
      </c>
      <c r="N22" s="62">
        <f>food_insecure*(1-frac_malaria_risk)*(0.7)</f>
        <v>0.2268</v>
      </c>
      <c r="O22" s="62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62">
        <f>food_insecure*(1-frac_malaria_risk)*(0.3)*(1-school_attendance)</f>
        <v>6.2985600000000003E-2</v>
      </c>
      <c r="M23" s="62">
        <f>food_insecure*(1-frac_malaria_risk)*(0.3)</f>
        <v>9.7199999999999995E-2</v>
      </c>
      <c r="N23" s="62">
        <f>food_insecure*(1-frac_malaria_risk)*(0.3)</f>
        <v>9.7199999999999995E-2</v>
      </c>
      <c r="O23" s="62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62">
        <f>(1-food_insecure)*(1-frac_malaria_risk)*1*school_attendance</f>
        <v>0.20275200000000002</v>
      </c>
      <c r="M24" s="62">
        <v>0</v>
      </c>
      <c r="N24" s="62">
        <v>0</v>
      </c>
      <c r="O24" s="62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62">
        <f>(1-food_insecure)*(1-frac_malaria_risk)*(0.49)*(1-school_attendance)</f>
        <v>0.18289152000000003</v>
      </c>
      <c r="M25" s="62">
        <f>(1-food_insecure)*(1-frac_malaria_risk)*(0.49)</f>
        <v>0.28224000000000005</v>
      </c>
      <c r="N25" s="62">
        <f>(1-food_insecure)*(1-frac_malaria_risk)*(0.49)</f>
        <v>0.28224000000000005</v>
      </c>
      <c r="O25" s="62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62">
        <f>(1-food_insecure)*(1-frac_malaria_risk)*(0.21)*(1-school_attendance)</f>
        <v>7.8382080000000007E-2</v>
      </c>
      <c r="M26" s="62">
        <f>(1-food_insecure)*(1-frac_malaria_risk)*(0.21)</f>
        <v>0.12096000000000001</v>
      </c>
      <c r="N26" s="62">
        <f>(1-food_insecure)*(1-frac_malaria_risk)*(0.21)</f>
        <v>0.12096000000000001</v>
      </c>
      <c r="O26" s="62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62">
        <f>(1-food_insecure)*(1-frac_malaria_risk)*(0.3)*(1-school_attendance)</f>
        <v>0.11197440000000002</v>
      </c>
      <c r="M27" s="62">
        <f>(1-food_insecure)*(1-frac_malaria_risk)*(0.3)</f>
        <v>0.17280000000000001</v>
      </c>
      <c r="N27" s="62">
        <f>(1-food_insecure)*(1-frac_malaria_risk)*(0.3)</f>
        <v>0.17280000000000001</v>
      </c>
      <c r="O27" s="62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62">
        <f>food_insecure*(frac_malaria_risk)*1*school_attendance</f>
        <v>1.2671999999999998E-2</v>
      </c>
      <c r="M28" s="62">
        <v>0</v>
      </c>
      <c r="N28" s="62">
        <v>0</v>
      </c>
      <c r="O28" s="62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62">
        <f>food_insecure*(frac_malaria_risk)*(0.7)*(1-school_attendance)</f>
        <v>1.63296E-2</v>
      </c>
      <c r="M29" s="62">
        <f>food_insecure*(frac_malaria_risk)*(0.7)</f>
        <v>2.5199999999999997E-2</v>
      </c>
      <c r="N29" s="62">
        <f>food_insecure*(frac_malaria_risk)*(0.7)</f>
        <v>2.5199999999999997E-2</v>
      </c>
      <c r="O29" s="62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62">
        <f>food_insecure*(frac_malaria_risk)*(0.3)*(1-school_attendance)</f>
        <v>6.9983999999999992E-3</v>
      </c>
      <c r="M30" s="62">
        <f>food_insecure*(1-frac_malaria_risk)*(0.3)</f>
        <v>9.7199999999999995E-2</v>
      </c>
      <c r="N30" s="62">
        <f>food_insecure*(1-frac_malaria_risk)*(0.3)</f>
        <v>9.7199999999999995E-2</v>
      </c>
      <c r="O30" s="62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62">
        <f>(1-food_insecure)*(frac_malaria_risk)*1*school_attendance</f>
        <v>2.2527999999999999E-2</v>
      </c>
      <c r="M31" s="62">
        <v>0</v>
      </c>
      <c r="N31" s="62">
        <v>0</v>
      </c>
      <c r="O31" s="62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62">
        <f>(1-food_insecure)*(frac_malaria_risk)*(0.49)*(1-school_attendance)</f>
        <v>2.0321280000000001E-2</v>
      </c>
      <c r="M32" s="62">
        <f>(1-food_insecure)*(frac_malaria_risk)*(0.49)</f>
        <v>3.1359999999999999E-2</v>
      </c>
      <c r="N32" s="62">
        <f>(1-food_insecure)*(frac_malaria_risk)*(0.49)</f>
        <v>3.1359999999999999E-2</v>
      </c>
      <c r="O32" s="62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62">
        <f>(1-food_insecure)*(frac_malaria_risk)*(0.21)*(1-school_attendance)</f>
        <v>8.7091200000000007E-3</v>
      </c>
      <c r="M33" s="62">
        <f>(1-food_insecure)*(frac_malaria_risk)*(0.21)</f>
        <v>1.3440000000000001E-2</v>
      </c>
      <c r="N33" s="62">
        <f>(1-food_insecure)*(frac_malaria_risk)*(0.21)</f>
        <v>1.3440000000000001E-2</v>
      </c>
      <c r="O33" s="62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62">
        <f>(1-food_insecure)*(frac_malaria_risk)*(0.3)*(1-school_attendance)</f>
        <v>1.2441599999999999E-2</v>
      </c>
      <c r="M34" s="62">
        <f>(1-food_insecure)*(frac_malaria_risk)*(0.3)</f>
        <v>1.9199999999999998E-2</v>
      </c>
      <c r="N34" s="62">
        <f>(1-food_insecure)*(frac_malaria_risk)*(0.3)</f>
        <v>1.9199999999999998E-2</v>
      </c>
      <c r="O34" s="62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62">
        <v>1</v>
      </c>
      <c r="M35" s="62">
        <v>1</v>
      </c>
      <c r="N35" s="62">
        <v>1</v>
      </c>
      <c r="O35" s="62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4">
        <v>1</v>
      </c>
      <c r="M36" s="64">
        <v>1</v>
      </c>
      <c r="N36" s="64">
        <v>1</v>
      </c>
      <c r="O36" s="64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3">
        <f t="shared" ref="C48:O48" si="1">frac_malaria_risk</f>
        <v>0.1</v>
      </c>
      <c r="D48" s="63">
        <f t="shared" si="1"/>
        <v>0.1</v>
      </c>
      <c r="E48" s="63">
        <f t="shared" si="1"/>
        <v>0.1</v>
      </c>
      <c r="F48" s="63">
        <f t="shared" si="1"/>
        <v>0.1</v>
      </c>
      <c r="G48" s="63">
        <f t="shared" si="1"/>
        <v>0.1</v>
      </c>
      <c r="H48" s="63">
        <f t="shared" si="1"/>
        <v>0.1</v>
      </c>
      <c r="I48" s="63">
        <f t="shared" si="1"/>
        <v>0.1</v>
      </c>
      <c r="J48" s="63">
        <f t="shared" si="1"/>
        <v>0.1</v>
      </c>
      <c r="K48" s="63">
        <f t="shared" si="1"/>
        <v>0.1</v>
      </c>
      <c r="L48" s="63">
        <f t="shared" si="1"/>
        <v>0.1</v>
      </c>
      <c r="M48" s="63">
        <f t="shared" si="1"/>
        <v>0.1</v>
      </c>
      <c r="N48" s="63">
        <f t="shared" si="1"/>
        <v>0.1</v>
      </c>
      <c r="O48" s="63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3">
        <f t="shared" ref="E49:O49" si="2">frac_wheat</f>
        <v>0.12</v>
      </c>
      <c r="F49" s="63">
        <f t="shared" si="2"/>
        <v>0.12</v>
      </c>
      <c r="G49" s="63">
        <f t="shared" si="2"/>
        <v>0.12</v>
      </c>
      <c r="H49" s="63">
        <f t="shared" si="2"/>
        <v>0.12</v>
      </c>
      <c r="I49" s="63">
        <f t="shared" si="2"/>
        <v>0.12</v>
      </c>
      <c r="J49" s="63">
        <f t="shared" si="2"/>
        <v>0.12</v>
      </c>
      <c r="K49" s="63">
        <f t="shared" si="2"/>
        <v>0.12</v>
      </c>
      <c r="L49" s="63">
        <f t="shared" si="2"/>
        <v>0.12</v>
      </c>
      <c r="M49" s="63">
        <f t="shared" si="2"/>
        <v>0.12</v>
      </c>
      <c r="N49" s="63">
        <f t="shared" si="2"/>
        <v>0.12</v>
      </c>
      <c r="O49" s="63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3">
        <f t="shared" ref="E50:O50" si="3">frac_maize</f>
        <v>0.05</v>
      </c>
      <c r="F50" s="63">
        <f t="shared" si="3"/>
        <v>0.05</v>
      </c>
      <c r="G50" s="63">
        <f t="shared" si="3"/>
        <v>0.05</v>
      </c>
      <c r="H50" s="63">
        <f t="shared" si="3"/>
        <v>0.05</v>
      </c>
      <c r="I50" s="63">
        <f t="shared" si="3"/>
        <v>0.05</v>
      </c>
      <c r="J50" s="63">
        <f t="shared" si="3"/>
        <v>0.05</v>
      </c>
      <c r="K50" s="63">
        <f t="shared" si="3"/>
        <v>0.05</v>
      </c>
      <c r="L50" s="63">
        <f t="shared" si="3"/>
        <v>0.05</v>
      </c>
      <c r="M50" s="63">
        <f t="shared" si="3"/>
        <v>0.05</v>
      </c>
      <c r="N50" s="63">
        <f t="shared" si="3"/>
        <v>0.05</v>
      </c>
      <c r="O50" s="63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3">
        <f t="shared" ref="E51:O51" si="4">frac_rice</f>
        <v>0.8</v>
      </c>
      <c r="F51" s="63">
        <f t="shared" si="4"/>
        <v>0.8</v>
      </c>
      <c r="G51" s="63">
        <f t="shared" si="4"/>
        <v>0.8</v>
      </c>
      <c r="H51" s="63">
        <f t="shared" si="4"/>
        <v>0.8</v>
      </c>
      <c r="I51" s="63">
        <f t="shared" si="4"/>
        <v>0.8</v>
      </c>
      <c r="J51" s="63">
        <f t="shared" si="4"/>
        <v>0.8</v>
      </c>
      <c r="K51" s="63">
        <f t="shared" si="4"/>
        <v>0.8</v>
      </c>
      <c r="L51" s="63">
        <f t="shared" si="4"/>
        <v>0.8</v>
      </c>
      <c r="M51" s="63">
        <f t="shared" si="4"/>
        <v>0.8</v>
      </c>
      <c r="N51" s="63">
        <f t="shared" si="4"/>
        <v>0.8</v>
      </c>
      <c r="O51" s="63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Programs target population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2018-05-18T04:15:24Z</dcterms:modified>
</cp:coreProperties>
</file>