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n\"/>
    </mc:Choice>
  </mc:AlternateContent>
  <xr:revisionPtr revIDLastSave="0" documentId="8_{B126944C-44AE-431F-8C7D-E1C23C7C6FB9}" xr6:coauthVersionLast="47" xr6:coauthVersionMax="47" xr10:uidLastSave="{00000000-0000-0000-0000-000000000000}"/>
  <bookViews>
    <workbookView xWindow="6480" yWindow="2520" windowWidth="31920" windowHeight="140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29" state="hidden" r:id="rId6"/>
    <sheet name="Economic loss" sheetId="30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5" i="5"/>
  <c r="G5" i="5"/>
  <c r="C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48" i="1" l="1"/>
  <c r="G17" i="2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58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H38" i="2"/>
  <c r="G38" i="2"/>
  <c r="H37" i="2"/>
  <c r="I37" i="2" s="1"/>
  <c r="G37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G32" i="2"/>
  <c r="H31" i="2"/>
  <c r="I31" i="2" s="1"/>
  <c r="G31" i="2"/>
  <c r="H30" i="2"/>
  <c r="I30" i="2" s="1"/>
  <c r="G30" i="2"/>
  <c r="H29" i="2"/>
  <c r="I29" i="2" s="1"/>
  <c r="G29" i="2"/>
  <c r="H28" i="2"/>
  <c r="G28" i="2"/>
  <c r="H27" i="2"/>
  <c r="I27" i="2" s="1"/>
  <c r="G27" i="2"/>
  <c r="H26" i="2"/>
  <c r="I26" i="2" s="1"/>
  <c r="G26" i="2"/>
  <c r="H25" i="2"/>
  <c r="G25" i="2"/>
  <c r="H24" i="2"/>
  <c r="G24" i="2"/>
  <c r="H23" i="2"/>
  <c r="G23" i="2"/>
  <c r="H22" i="2"/>
  <c r="G22" i="2"/>
  <c r="H21" i="2"/>
  <c r="I21" i="2" s="1"/>
  <c r="G21" i="2"/>
  <c r="H20" i="2"/>
  <c r="G20" i="2"/>
  <c r="H19" i="2"/>
  <c r="G19" i="2"/>
  <c r="H18" i="2"/>
  <c r="G18" i="2"/>
  <c r="I18" i="2" s="1"/>
  <c r="H17" i="2"/>
  <c r="I17" i="2" s="1"/>
  <c r="H16" i="2"/>
  <c r="I16" i="2" s="1"/>
  <c r="G16" i="2"/>
  <c r="H15" i="2"/>
  <c r="G15" i="2"/>
  <c r="H14" i="2"/>
  <c r="I14" i="2" s="1"/>
  <c r="G14" i="2"/>
  <c r="H13" i="2"/>
  <c r="G13" i="2"/>
  <c r="H12" i="2"/>
  <c r="I12" i="2" s="1"/>
  <c r="G12" i="2"/>
  <c r="H11" i="2"/>
  <c r="G11" i="2"/>
  <c r="H10" i="2"/>
  <c r="G10" i="2"/>
  <c r="H9" i="2"/>
  <c r="G9" i="2"/>
  <c r="H8" i="2"/>
  <c r="G8" i="2"/>
  <c r="H7" i="2"/>
  <c r="I7" i="2" s="1"/>
  <c r="G7" i="2"/>
  <c r="H6" i="2"/>
  <c r="G6" i="2"/>
  <c r="H5" i="2"/>
  <c r="I5" i="2" s="1"/>
  <c r="G5" i="2"/>
  <c r="H4" i="2"/>
  <c r="G4" i="2"/>
  <c r="H3" i="2"/>
  <c r="G3" i="2"/>
  <c r="H2" i="2"/>
  <c r="I2" i="2" s="1"/>
  <c r="G2" i="2"/>
  <c r="A2" i="2"/>
  <c r="A40" i="2" s="1"/>
  <c r="C33" i="1"/>
  <c r="C20" i="1"/>
  <c r="A19" i="2" l="1"/>
  <c r="I4" i="2"/>
  <c r="I8" i="2"/>
  <c r="I20" i="2"/>
  <c r="I24" i="2"/>
  <c r="I36" i="2"/>
  <c r="I6" i="2"/>
  <c r="I10" i="2"/>
  <c r="I38" i="2"/>
  <c r="I15" i="2"/>
  <c r="I39" i="2"/>
  <c r="I19" i="2"/>
  <c r="I22" i="2"/>
  <c r="I32" i="2"/>
  <c r="I2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I13" i="2"/>
  <c r="A27" i="2"/>
  <c r="I28" i="2"/>
  <c r="A21" i="2"/>
  <c r="I25" i="2"/>
  <c r="I11" i="2"/>
  <c r="I9" i="2"/>
  <c r="I3" i="2"/>
  <c r="A29" i="2"/>
  <c r="A23" i="2"/>
  <c r="A31" i="2"/>
  <c r="A39" i="2"/>
  <c r="A37" i="2"/>
  <c r="A35" i="2"/>
  <c r="A25" i="2"/>
  <c r="A33" i="2"/>
  <c r="A17" i="2"/>
  <c r="D111" i="20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  <family val="2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  <family val="2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  <family val="2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  <family val="2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  <family val="2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  <family val="2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  <family val="2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  <family val="2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  <family val="2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  <family val="2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  <family val="2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  <family val="2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  <family val="2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  <family val="2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  <family val="2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  <family val="2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  <family val="2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<sst xmlns="http://schemas.openxmlformats.org/spreadsheetml/2006/main" count="2093" uniqueCount="341">
  <si>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</si>
  <si>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</si>
  <si>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</si>
  <si>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</si>
  <si>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</si>
  <si>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</si>
  <si>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</si>
  <si>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</si>
  <si>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</si>
  <si>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</si>
  <si>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</si>
  <si>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</si>
  <si>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</si>
  <si>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</si>
  <si>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</si>
  <si>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</si>
  <si>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</si>
  <si>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</si>
  <si>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</si>
  <si>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</si>
  <si>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</si>
  <si>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</si>
  <si>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</si>
  <si>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</si>
  <si>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</si>
  <si>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</si>
  <si>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</si>
  <si>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</si>
  <si>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</si>
  <si>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</si>
  <si>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</si>
  <si>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</si>
  <si>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</si>
  <si>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</si>
  <si>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</si>
  <si>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</si>
  <si>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</si>
  <si>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</si>
  <si>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</si>
  <si>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</si>
  <si>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</si>
  <si>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</si>
  <si>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</si>
  <si>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</si>
  <si>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</si>
  <si>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</si>
  <si>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</si>
  <si>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</si>
  <si>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</si>
  <si>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</si>
  <si>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</si>
  <si>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</si>
  <si>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</si>
  <si>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</si>
  <si>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</si>
  <si>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</si>
  <si>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</si>
  <si>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</si>
  <si>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</si>
  <si>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</si>
  <si>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</si>
  <si>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</si>
  <si>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</si>
  <si>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</si>
  <si>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</si>
  <si>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</si>
  <si>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</si>
  <si>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</si>
  <si>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</si>
  <si>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</si>
  <si>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</si>
  <si>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</si>
  <si>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</si>
  <si>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</si>
  <si>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</si>
  <si>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</si>
  <si>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</si>
  <si>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</si>
  <si>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</si>
  <si>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</si>
  <si>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</si>
  <si>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</si>
  <si>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</si>
  <si>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</si>
  <si>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</si>
  <si>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</si>
  <si>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</si>
  <si>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</si>
  <si>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</si>
  <si>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</si>
  <si>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</si>
  <si>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</si>
  <si>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</si>
  <si>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</si>
  <si>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</si>
  <si>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</si>
  <si>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</si>
  <si>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</si>
  <si>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</si>
  <si>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</si>
  <si>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</si>
  <si>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</si>
  <si>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</si>
  <si>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</si>
  <si>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</si>
  <si>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</si>
  <si>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</si>
  <si>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</si>
  <si>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</si>
  <si>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</si>
  <si>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</si>
  <si>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</si>
  <si>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</si>
  <si>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</si>
  <si>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</si>
  <si>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</si>
  <si>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</si>
  <si>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</si>
  <si>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</si>
  <si>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</si>
  <si>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</si>
  <si>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</si>
  <si>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</si>
  <si>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</si>
  <si>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</si>
  <si>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</si>
  <si>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</si>
  <si>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</si>
  <si>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</si>
  <si>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</si>
  <si>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</si>
  <si>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</si>
  <si>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</si>
  <si>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</si>
  <si>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</si>
  <si>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</si>
  <si>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</si>
  <si>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</si>
  <si>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</si>
  <si>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</si>
  <si>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</si>
  <si>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</si>
  <si>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</si>
  <si>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</si>
  <si>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</si>
  <si>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</si>
  <si>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</si>
  <si>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</si>
  <si>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</si>
  <si>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All</t>
  </si>
  <si>
    <t>IYCF 2</t>
  </si>
  <si>
    <t>x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</si>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</sst>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 applyFont="0" applyFill="0" applyBorder="0" applyAlignment="0" applyProtection="0"/>
    <xf numFmtId="0" fontId="4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164" fontId="4" fillId="0" borderId="0" xfId="0" applyNumberFormat="1" applyFont="1"/>
    <xf numFmtId="165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8" fillId="3" borderId="1" xfId="0" applyNumberFormat="1" applyFont="1" applyFill="1" applyBorder="1" applyAlignment="1">
      <alignment horizontal="right"/>
    </xf>
    <xf numFmtId="167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7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7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ill="1" applyBorder="1" applyProtection="1">
      <protection locked="0"/>
    </xf>
    <xf numFmtId="167" fontId="4" fillId="2" borderId="1" xfId="0" applyNumberFormat="1" applyFont="1" applyFill="1" applyBorder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6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8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7" fontId="8" fillId="3" borderId="1" xfId="6" applyNumberFormat="1" applyFont="1" applyFill="1" applyBorder="1" applyAlignment="1" applyProtection="1">
      <alignment horizontal="right"/>
    </xf>
    <xf numFmtId="167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/>
    <xf numFmtId="0" fontId="4" fillId="0" borderId="0" xfId="7" applyAlignment="1">
      <alignment horizontal="right"/>
    </xf>
    <xf numFmtId="167" fontId="4" fillId="2" borderId="1" xfId="7" applyNumberFormat="1" applyFill="1" applyBorder="1" applyAlignment="1" applyProtection="1">
      <alignment horizontal="right"/>
      <protection locked="0"/>
    </xf>
    <xf numFmtId="0" fontId="4" fillId="2" borderId="1" xfId="7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16169486-E825-405C-A6BD-21CF666E7CD4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B6" sqref="B6"/>
    </sheetView>
  </sheetViews>
  <sheetFormatPr defaultColWidth="14.42578125" defaultRowHeight="15.75" customHeight="1" x14ac:dyDescent="0.2"/>
  <cols>
    <col min="1" max="1" width="27.5703125" style="96" customWidth="1"/>
    <col min="2" max="2" width="38.5703125" style="65" customWidth="1"/>
    <col min="3" max="7" width="14.42578125" style="96" customWidth="1"/>
    <col min="8" max="16384" width="14.42578125" style="96"/>
  </cols>
  <sheetData>
    <row r="1" spans="1:3" ht="15.95" customHeight="1" x14ac:dyDescent="0.2">
      <c r="A1" s="70" t="s">
        <v>0</v>
      </c>
      <c r="B1" s="19" t="s">
        <v>1</v>
      </c>
      <c r="C1" s="19" t="s">
        <v>2</v>
      </c>
    </row>
    <row r="2" spans="1:3" ht="15.95" customHeight="1" x14ac:dyDescent="0.2">
      <c r="A2" s="96" t="s">
        <v>3</v>
      </c>
      <c r="B2" s="19"/>
      <c r="C2" s="19"/>
    </row>
    <row r="3" spans="1:3" ht="15.95" customHeight="1" x14ac:dyDescent="0.2">
      <c r="A3" s="70"/>
      <c r="B3" s="69" t="s">
        <v>4</v>
      </c>
      <c r="C3" s="30">
        <v>2021</v>
      </c>
    </row>
    <row r="4" spans="1:3" ht="15.95" customHeight="1" x14ac:dyDescent="0.2">
      <c r="A4" s="70"/>
      <c r="B4" s="69" t="s">
        <v>5</v>
      </c>
      <c r="C4" s="34">
        <v>2030</v>
      </c>
    </row>
    <row r="5" spans="1:3" ht="15.95" customHeight="1" x14ac:dyDescent="0.2">
      <c r="A5" s="70"/>
      <c r="B5" s="19"/>
      <c r="C5" s="19"/>
    </row>
    <row r="6" spans="1:3" ht="15" customHeight="1" x14ac:dyDescent="0.2">
      <c r="A6" s="96" t="s">
        <v>6</v>
      </c>
    </row>
    <row r="7" spans="1:3" ht="15" customHeight="1" x14ac:dyDescent="0.2">
      <c r="B7" s="65" t="s">
        <v>7</v>
      </c>
      <c r="C7" s="31"/>
    </row>
    <row r="8" spans="1:3" ht="15" customHeight="1" x14ac:dyDescent="0.2">
      <c r="B8" s="69" t="s">
        <v>8</v>
      </c>
      <c r="C8" s="32"/>
    </row>
    <row r="9" spans="1:3" ht="15" customHeight="1" x14ac:dyDescent="0.2">
      <c r="B9" s="69" t="s">
        <v>9</v>
      </c>
      <c r="C9" s="33"/>
    </row>
    <row r="10" spans="1:3" ht="15" customHeight="1" x14ac:dyDescent="0.2">
      <c r="B10" s="69" t="s">
        <v>10</v>
      </c>
      <c r="C10" s="33"/>
    </row>
    <row r="11" spans="1:3" ht="15" customHeight="1" x14ac:dyDescent="0.2">
      <c r="B11" s="69" t="s">
        <v>11</v>
      </c>
      <c r="C11" s="32"/>
    </row>
    <row r="12" spans="1:3" ht="15" customHeight="1" x14ac:dyDescent="0.2">
      <c r="B12" s="69" t="s">
        <v>12</v>
      </c>
      <c r="C12" s="32"/>
    </row>
    <row r="13" spans="1:3" ht="15" customHeight="1" x14ac:dyDescent="0.2">
      <c r="B13" s="69" t="s">
        <v>13</v>
      </c>
      <c r="C13" s="32"/>
    </row>
    <row r="14" spans="1:3" ht="15" customHeight="1" x14ac:dyDescent="0.2">
      <c r="B14" s="96"/>
    </row>
    <row r="15" spans="1:3" ht="15" customHeight="1" x14ac:dyDescent="0.2">
      <c r="A15" s="96" t="s">
        <v>14</v>
      </c>
      <c r="B15" s="58"/>
      <c r="C15" s="78"/>
    </row>
    <row r="16" spans="1:3" ht="15" customHeight="1" x14ac:dyDescent="0.2">
      <c r="B16" s="69" t="s">
        <v>15</v>
      </c>
      <c r="C16" s="33"/>
    </row>
    <row r="17" spans="1:3" ht="15" customHeight="1" x14ac:dyDescent="0.2">
      <c r="B17" s="69" t="s">
        <v>16</v>
      </c>
      <c r="C17" s="33"/>
    </row>
    <row r="18" spans="1:3" ht="15" customHeight="1" x14ac:dyDescent="0.2">
      <c r="B18" s="69" t="s">
        <v>17</v>
      </c>
      <c r="C18" s="33"/>
    </row>
    <row r="19" spans="1:3" ht="15" customHeight="1" x14ac:dyDescent="0.2">
      <c r="B19" s="69" t="s">
        <v>18</v>
      </c>
      <c r="C19" s="33"/>
    </row>
    <row r="20" spans="1:3" ht="15" customHeight="1" x14ac:dyDescent="0.2">
      <c r="B20" s="69" t="s">
        <v>19</v>
      </c>
      <c r="C20" s="97">
        <f>1-frac_rice-frac_wheat-frac_maize</f>
        <v>1</v>
      </c>
    </row>
    <row r="21" spans="1:3" ht="15" customHeight="1" x14ac:dyDescent="0.2">
      <c r="B21" s="96"/>
    </row>
    <row r="22" spans="1:3" ht="15" customHeight="1" x14ac:dyDescent="0.2">
      <c r="A22" s="96" t="s">
        <v>20</v>
      </c>
    </row>
    <row r="23" spans="1:3" ht="15" customHeight="1" x14ac:dyDescent="0.2">
      <c r="B23" s="7" t="s">
        <v>21</v>
      </c>
      <c r="C23" s="33"/>
    </row>
    <row r="24" spans="1:3" ht="15" customHeight="1" x14ac:dyDescent="0.2">
      <c r="B24" s="7" t="s">
        <v>22</v>
      </c>
      <c r="C24" s="33"/>
    </row>
    <row r="25" spans="1:3" ht="15" customHeight="1" x14ac:dyDescent="0.2">
      <c r="B25" s="7" t="s">
        <v>23</v>
      </c>
      <c r="C25" s="33"/>
    </row>
    <row r="26" spans="1:3" ht="15" customHeight="1" x14ac:dyDescent="0.2">
      <c r="B26" s="7" t="s">
        <v>24</v>
      </c>
      <c r="C26" s="33"/>
    </row>
    <row r="27" spans="1:3" ht="15" customHeight="1" x14ac:dyDescent="0.2">
      <c r="B27" s="7"/>
      <c r="C27" s="7"/>
    </row>
    <row r="28" spans="1:3" ht="15" customHeight="1" x14ac:dyDescent="0.2">
      <c r="A28" s="96" t="s">
        <v>25</v>
      </c>
      <c r="B28" s="7"/>
      <c r="C28" s="7"/>
    </row>
    <row r="29" spans="1:3" ht="14.25" customHeight="1" x14ac:dyDescent="0.2">
      <c r="B29" s="15" t="s">
        <v>26</v>
      </c>
      <c r="C29" s="42"/>
    </row>
    <row r="30" spans="1:3" ht="14.25" customHeight="1" x14ac:dyDescent="0.2">
      <c r="B30" s="15" t="s">
        <v>27</v>
      </c>
      <c r="C30" s="42"/>
    </row>
    <row r="31" spans="1:3" ht="14.25" customHeight="1" x14ac:dyDescent="0.2">
      <c r="B31" s="15" t="s">
        <v>28</v>
      </c>
      <c r="C31" s="42"/>
    </row>
    <row r="32" spans="1:3" ht="14.25" customHeight="1" x14ac:dyDescent="0.2">
      <c r="B32" s="15" t="s">
        <v>29</v>
      </c>
      <c r="C32" s="42"/>
    </row>
    <row r="33" spans="1:5" ht="13.35" customHeight="1" x14ac:dyDescent="0.2">
      <c r="B33" s="16" t="s">
        <v>30</v>
      </c>
      <c r="C33" s="98">
        <f>SUM(C29:C32)</f>
        <v>0</v>
      </c>
    </row>
    <row r="34" spans="1:5" ht="15" customHeight="1" x14ac:dyDescent="0.2"/>
    <row r="35" spans="1:5" ht="15" customHeight="1" x14ac:dyDescent="0.2">
      <c r="A35" s="52" t="s">
        <v>31</v>
      </c>
    </row>
    <row r="36" spans="1:5" ht="15" customHeight="1" x14ac:dyDescent="0.2">
      <c r="A36" s="96" t="s">
        <v>32</v>
      </c>
      <c r="B36" s="69"/>
    </row>
    <row r="37" spans="1:5" ht="15" customHeight="1" x14ac:dyDescent="0.2">
      <c r="B37" s="65" t="s">
        <v>33</v>
      </c>
      <c r="C37" s="94"/>
    </row>
    <row r="38" spans="1:5" ht="15" customHeight="1" x14ac:dyDescent="0.2">
      <c r="B38" s="65" t="s">
        <v>34</v>
      </c>
      <c r="C38" s="94"/>
      <c r="D38" s="5"/>
      <c r="E38" s="6"/>
    </row>
    <row r="39" spans="1:5" ht="15" customHeight="1" x14ac:dyDescent="0.2">
      <c r="B39" s="65" t="s">
        <v>35</v>
      </c>
      <c r="C39" s="94"/>
      <c r="D39" s="5"/>
      <c r="E39" s="5"/>
    </row>
    <row r="40" spans="1:5" ht="15" customHeight="1" x14ac:dyDescent="0.2">
      <c r="B40" s="65" t="s">
        <v>36</v>
      </c>
      <c r="C40" s="94"/>
    </row>
    <row r="41" spans="1:5" ht="15" customHeight="1" x14ac:dyDescent="0.2">
      <c r="B41" s="65" t="s">
        <v>37</v>
      </c>
      <c r="C41" s="33"/>
    </row>
    <row r="42" spans="1:5" ht="15" customHeight="1" x14ac:dyDescent="0.2">
      <c r="B42" s="65" t="s">
        <v>38</v>
      </c>
      <c r="C42" s="94"/>
    </row>
    <row r="43" spans="1:5" ht="15.75" customHeight="1" x14ac:dyDescent="0.2">
      <c r="D43" s="5"/>
    </row>
    <row r="44" spans="1:5" ht="15.75" customHeight="1" x14ac:dyDescent="0.2">
      <c r="A44" s="96" t="s">
        <v>39</v>
      </c>
      <c r="D44" s="5"/>
    </row>
    <row r="45" spans="1:5" ht="15.75" customHeight="1" x14ac:dyDescent="0.2">
      <c r="B45" s="65" t="s">
        <v>40</v>
      </c>
      <c r="C45" s="33"/>
      <c r="D45" s="5"/>
    </row>
    <row r="46" spans="1:5" ht="15.75" customHeight="1" x14ac:dyDescent="0.2">
      <c r="B46" s="65" t="s">
        <v>41</v>
      </c>
      <c r="C46" s="33"/>
      <c r="D46" s="5"/>
    </row>
    <row r="47" spans="1:5" ht="15.75" customHeight="1" x14ac:dyDescent="0.2">
      <c r="B47" s="65" t="s">
        <v>42</v>
      </c>
      <c r="C47" s="33"/>
      <c r="D47" s="5"/>
      <c r="E47" s="6"/>
    </row>
    <row r="48" spans="1:5" ht="15" customHeight="1" x14ac:dyDescent="0.2">
      <c r="B48" s="65" t="s">
        <v>43</v>
      </c>
      <c r="C48" s="97">
        <f>1-preterm_SGA-preterm_AGA-term_SGA</f>
        <v>1</v>
      </c>
      <c r="D48" s="5"/>
      <c r="E48" s="5"/>
    </row>
    <row r="49" spans="1:4" ht="15.75" customHeight="1" x14ac:dyDescent="0.2">
      <c r="D49" s="5"/>
    </row>
    <row r="50" spans="1:4" ht="15.75" customHeight="1" x14ac:dyDescent="0.2">
      <c r="A50" s="96" t="s">
        <v>44</v>
      </c>
      <c r="D50" s="5"/>
    </row>
    <row r="51" spans="1:4" ht="15.75" customHeight="1" x14ac:dyDescent="0.2">
      <c r="B51" s="65" t="s">
        <v>45</v>
      </c>
      <c r="C51" s="35"/>
      <c r="D51" s="5"/>
    </row>
    <row r="52" spans="1:4" ht="15" customHeight="1" x14ac:dyDescent="0.2">
      <c r="B52" s="65" t="s">
        <v>46</v>
      </c>
      <c r="C52" s="35"/>
    </row>
    <row r="53" spans="1:4" ht="15.75" customHeight="1" x14ac:dyDescent="0.2">
      <c r="B53" s="65" t="s">
        <v>47</v>
      </c>
      <c r="C53" s="35"/>
    </row>
    <row r="54" spans="1:4" ht="15.75" customHeight="1" x14ac:dyDescent="0.2">
      <c r="B54" s="65" t="s">
        <v>48</v>
      </c>
      <c r="C54" s="35"/>
    </row>
    <row r="55" spans="1:4" ht="15.75" customHeight="1" x14ac:dyDescent="0.2">
      <c r="B55" s="65" t="s">
        <v>49</v>
      </c>
      <c r="C55" s="35"/>
    </row>
    <row r="57" spans="1:4" ht="15.75" customHeight="1" x14ac:dyDescent="0.2">
      <c r="A57" s="96" t="s">
        <v>50</v>
      </c>
    </row>
    <row r="58" spans="1:4" ht="15.75" customHeight="1" x14ac:dyDescent="0.2">
      <c r="B58" s="69" t="s">
        <v>51</v>
      </c>
      <c r="C58" s="32"/>
    </row>
    <row r="59" spans="1:4" ht="15.75" customHeight="1" x14ac:dyDescent="0.2">
      <c r="B59" s="65" t="s">
        <v>52</v>
      </c>
      <c r="C59" s="32"/>
    </row>
    <row r="60" spans="1:4" ht="15.75" customHeight="1" x14ac:dyDescent="0.2">
      <c r="B60" s="65" t="s">
        <v>53</v>
      </c>
      <c r="C60" s="32"/>
    </row>
    <row r="61" spans="1:4" ht="15.75" customHeight="1" x14ac:dyDescent="0.2">
      <c r="B61" s="65" t="s">
        <v>54</v>
      </c>
      <c r="C61" s="32"/>
    </row>
    <row r="62" spans="1:4" ht="15.75" customHeight="1" x14ac:dyDescent="0.2">
      <c r="B62" s="65" t="s">
        <v>55</v>
      </c>
      <c r="C62" s="32"/>
    </row>
    <row r="63" spans="1:4" ht="15.75" customHeight="1" x14ac:dyDescent="0.2">
      <c r="A63" s="52"/>
    </row>
  </sheetData>
  <sheetProtection algorithmName="SHA-512" hashValue="55UUvkY0rAU0V2h8G53oxvKU4Gf7wvSAx5H/E/HynGEyz/fWAELYPcCpwpkaQxl5Dt+hhRyP1q1KjyWYh5HIDQ==" saltValue="OA5EXEDgxMaMeLlOg+/k8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2578125" defaultRowHeight="15.75" customHeight="1" x14ac:dyDescent="0.2"/>
  <cols>
    <col min="1" max="1" width="8.42578125" style="96" customWidth="1"/>
    <col min="2" max="9" width="16.85546875" style="96" customWidth="1"/>
    <col min="10" max="14" width="14.42578125" style="96" customWidth="1"/>
    <col min="15" max="16384" width="14.42578125" style="96"/>
  </cols>
  <sheetData>
    <row r="1" spans="1:9" s="8" customFormat="1" ht="30" customHeight="1" x14ac:dyDescent="0.2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">
      <c r="A2" s="69">
        <f>start_year</f>
        <v>2021</v>
      </c>
      <c r="B2" s="36"/>
      <c r="C2" s="37"/>
      <c r="D2" s="37"/>
      <c r="E2" s="37"/>
      <c r="F2" s="37"/>
      <c r="G2" s="9">
        <f t="shared" ref="G2:G17" si="0">C2+D2+E2+F2</f>
        <v>0</v>
      </c>
      <c r="H2" s="9">
        <f t="shared" ref="H2:H40" si="1">(B2 + stillbirth*B2/(1000-stillbirth))/(1-abortion)</f>
        <v>0</v>
      </c>
      <c r="I2" s="9">
        <f t="shared" ref="I2:I40" si="2">G2-H2</f>
        <v>0</v>
      </c>
    </row>
    <row r="3" spans="1:9" ht="15.75" customHeight="1" x14ac:dyDescent="0.2">
      <c r="A3" s="69">
        <f t="shared" ref="A3:A40" si="3">IF($A$2+ROW(A3)-2&lt;=end_year,A2+1,"")</f>
        <v>2022</v>
      </c>
      <c r="B3" s="36"/>
      <c r="C3" s="37"/>
      <c r="D3" s="37"/>
      <c r="E3" s="37"/>
      <c r="F3" s="37"/>
      <c r="G3" s="9">
        <f t="shared" si="0"/>
        <v>0</v>
      </c>
      <c r="H3" s="9">
        <f t="shared" si="1"/>
        <v>0</v>
      </c>
      <c r="I3" s="9">
        <f t="shared" si="2"/>
        <v>0</v>
      </c>
    </row>
    <row r="4" spans="1:9" ht="15.75" customHeight="1" x14ac:dyDescent="0.2">
      <c r="A4" s="69">
        <f t="shared" si="3"/>
        <v>2023</v>
      </c>
      <c r="B4" s="36"/>
      <c r="C4" s="37"/>
      <c r="D4" s="37"/>
      <c r="E4" s="37"/>
      <c r="F4" s="37"/>
      <c r="G4" s="9">
        <f t="shared" si="0"/>
        <v>0</v>
      </c>
      <c r="H4" s="9">
        <f t="shared" si="1"/>
        <v>0</v>
      </c>
      <c r="I4" s="9">
        <f t="shared" si="2"/>
        <v>0</v>
      </c>
    </row>
    <row r="5" spans="1:9" ht="15.75" customHeight="1" x14ac:dyDescent="0.2">
      <c r="A5" s="69">
        <f t="shared" si="3"/>
        <v>2024</v>
      </c>
      <c r="B5" s="36"/>
      <c r="C5" s="37"/>
      <c r="D5" s="37"/>
      <c r="E5" s="37"/>
      <c r="F5" s="37"/>
      <c r="G5" s="9">
        <f t="shared" si="0"/>
        <v>0</v>
      </c>
      <c r="H5" s="9">
        <f t="shared" si="1"/>
        <v>0</v>
      </c>
      <c r="I5" s="9">
        <f t="shared" si="2"/>
        <v>0</v>
      </c>
    </row>
    <row r="6" spans="1:9" ht="15.75" customHeight="1" x14ac:dyDescent="0.2">
      <c r="A6" s="69">
        <f t="shared" si="3"/>
        <v>2025</v>
      </c>
      <c r="B6" s="36"/>
      <c r="C6" s="37"/>
      <c r="D6" s="37"/>
      <c r="E6" s="37"/>
      <c r="F6" s="37"/>
      <c r="G6" s="9">
        <f t="shared" si="0"/>
        <v>0</v>
      </c>
      <c r="H6" s="9">
        <f t="shared" si="1"/>
        <v>0</v>
      </c>
      <c r="I6" s="9">
        <f t="shared" si="2"/>
        <v>0</v>
      </c>
    </row>
    <row r="7" spans="1:9" ht="15.75" customHeight="1" x14ac:dyDescent="0.2">
      <c r="A7" s="69">
        <f t="shared" si="3"/>
        <v>2026</v>
      </c>
      <c r="B7" s="36"/>
      <c r="C7" s="37"/>
      <c r="D7" s="37"/>
      <c r="E7" s="37"/>
      <c r="F7" s="37"/>
      <c r="G7" s="9">
        <f t="shared" si="0"/>
        <v>0</v>
      </c>
      <c r="H7" s="9">
        <f t="shared" si="1"/>
        <v>0</v>
      </c>
      <c r="I7" s="9">
        <f t="shared" si="2"/>
        <v>0</v>
      </c>
    </row>
    <row r="8" spans="1:9" ht="15.75" customHeight="1" x14ac:dyDescent="0.2">
      <c r="A8" s="69">
        <f t="shared" si="3"/>
        <v>2027</v>
      </c>
      <c r="B8" s="36"/>
      <c r="C8" s="37"/>
      <c r="D8" s="37"/>
      <c r="E8" s="37"/>
      <c r="F8" s="37"/>
      <c r="G8" s="9">
        <f t="shared" si="0"/>
        <v>0</v>
      </c>
      <c r="H8" s="9">
        <f t="shared" si="1"/>
        <v>0</v>
      </c>
      <c r="I8" s="9">
        <f t="shared" si="2"/>
        <v>0</v>
      </c>
    </row>
    <row r="9" spans="1:9" ht="15.75" customHeight="1" x14ac:dyDescent="0.2">
      <c r="A9" s="69">
        <f t="shared" si="3"/>
        <v>2028</v>
      </c>
      <c r="B9" s="36"/>
      <c r="C9" s="37"/>
      <c r="D9" s="37"/>
      <c r="E9" s="37"/>
      <c r="F9" s="37"/>
      <c r="G9" s="9">
        <f t="shared" si="0"/>
        <v>0</v>
      </c>
      <c r="H9" s="9">
        <f t="shared" si="1"/>
        <v>0</v>
      </c>
      <c r="I9" s="9">
        <f t="shared" si="2"/>
        <v>0</v>
      </c>
    </row>
    <row r="10" spans="1:9" ht="15.75" customHeight="1" x14ac:dyDescent="0.2">
      <c r="A10" s="69">
        <f t="shared" si="3"/>
        <v>2029</v>
      </c>
      <c r="B10" s="36"/>
      <c r="C10" s="37"/>
      <c r="D10" s="37"/>
      <c r="E10" s="37"/>
      <c r="F10" s="37"/>
      <c r="G10" s="9">
        <f t="shared" si="0"/>
        <v>0</v>
      </c>
      <c r="H10" s="9">
        <f t="shared" si="1"/>
        <v>0</v>
      </c>
      <c r="I10" s="9">
        <f t="shared" si="2"/>
        <v>0</v>
      </c>
    </row>
    <row r="11" spans="1:9" ht="15.75" customHeight="1" x14ac:dyDescent="0.2">
      <c r="A11" s="69">
        <f t="shared" si="3"/>
        <v>2030</v>
      </c>
      <c r="B11" s="36"/>
      <c r="C11" s="37"/>
      <c r="D11" s="37"/>
      <c r="E11" s="37"/>
      <c r="F11" s="37"/>
      <c r="G11" s="9">
        <f t="shared" si="0"/>
        <v>0</v>
      </c>
      <c r="H11" s="9">
        <f t="shared" si="1"/>
        <v>0</v>
      </c>
      <c r="I11" s="9">
        <f t="shared" si="2"/>
        <v>0</v>
      </c>
    </row>
    <row r="12" spans="1:9" ht="15.75" customHeight="1" x14ac:dyDescent="0.2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2580000</v>
      </c>
      <c r="I12" s="9">
        <f t="shared" si="2"/>
        <v>16003669</v>
      </c>
    </row>
    <row r="13" spans="1:9" ht="15.75" customHeight="1" x14ac:dyDescent="0.2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2630000</v>
      </c>
      <c r="I13" s="9">
        <f t="shared" si="2"/>
        <v>16544580</v>
      </c>
    </row>
    <row r="14" spans="1:9" ht="15.75" customHeight="1" x14ac:dyDescent="0.2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2690000</v>
      </c>
      <c r="I14" s="9">
        <f t="shared" si="2"/>
        <v>17086256</v>
      </c>
    </row>
    <row r="15" spans="1:9" ht="15.75" customHeight="1" x14ac:dyDescent="0.2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2740000</v>
      </c>
      <c r="I15" s="9">
        <f t="shared" si="2"/>
        <v>17646728</v>
      </c>
    </row>
    <row r="16" spans="1:9" ht="15.75" customHeight="1" x14ac:dyDescent="0.2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">
      <c r="A18" s="69" t="str">
        <f t="shared" si="3"/>
        <v/>
      </c>
      <c r="B18" s="36"/>
      <c r="C18" s="37"/>
      <c r="D18" s="37"/>
      <c r="E18" s="37"/>
      <c r="F18" s="37"/>
      <c r="G18" s="9">
        <f t="shared" ref="G18:G40" si="4">C18+D18+E18+F18</f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">
      <c r="A19" s="69" t="str">
        <f t="shared" si="3"/>
        <v/>
      </c>
      <c r="B19" s="36"/>
      <c r="C19" s="37"/>
      <c r="D19" s="37"/>
      <c r="E19" s="37"/>
      <c r="F19" s="37"/>
      <c r="G19" s="9">
        <f t="shared" si="4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">
      <c r="A20" s="69" t="str">
        <f t="shared" si="3"/>
        <v/>
      </c>
      <c r="B20" s="36"/>
      <c r="C20" s="37"/>
      <c r="D20" s="37"/>
      <c r="E20" s="37"/>
      <c r="F20" s="37"/>
      <c r="G20" s="9">
        <f t="shared" si="4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">
      <c r="A21" s="69" t="str">
        <f t="shared" si="3"/>
        <v/>
      </c>
      <c r="B21" s="36"/>
      <c r="C21" s="37"/>
      <c r="D21" s="37"/>
      <c r="E21" s="37"/>
      <c r="F21" s="37"/>
      <c r="G21" s="9">
        <f t="shared" si="4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">
      <c r="A22" s="69" t="str">
        <f t="shared" si="3"/>
        <v/>
      </c>
      <c r="B22" s="36"/>
      <c r="C22" s="37"/>
      <c r="D22" s="37"/>
      <c r="E22" s="37"/>
      <c r="F22" s="37"/>
      <c r="G22" s="9">
        <f t="shared" si="4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">
      <c r="A23" s="69" t="str">
        <f t="shared" si="3"/>
        <v/>
      </c>
      <c r="B23" s="36"/>
      <c r="C23" s="37"/>
      <c r="D23" s="37"/>
      <c r="E23" s="37"/>
      <c r="F23" s="37"/>
      <c r="G23" s="9">
        <f t="shared" si="4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">
      <c r="A24" s="69" t="str">
        <f t="shared" si="3"/>
        <v/>
      </c>
      <c r="B24" s="36"/>
      <c r="C24" s="37"/>
      <c r="D24" s="37"/>
      <c r="E24" s="37"/>
      <c r="F24" s="37"/>
      <c r="G24" s="9">
        <f t="shared" si="4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">
      <c r="A25" s="69" t="str">
        <f t="shared" si="3"/>
        <v/>
      </c>
      <c r="B25" s="36"/>
      <c r="C25" s="37"/>
      <c r="D25" s="37"/>
      <c r="E25" s="37"/>
      <c r="F25" s="37"/>
      <c r="G25" s="9">
        <f t="shared" si="4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">
      <c r="A26" s="69" t="str">
        <f t="shared" si="3"/>
        <v/>
      </c>
      <c r="B26" s="36"/>
      <c r="C26" s="37"/>
      <c r="D26" s="37"/>
      <c r="E26" s="37"/>
      <c r="F26" s="37"/>
      <c r="G26" s="9">
        <f t="shared" si="4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">
      <c r="A27" s="69" t="str">
        <f t="shared" si="3"/>
        <v/>
      </c>
      <c r="B27" s="36"/>
      <c r="C27" s="37"/>
      <c r="D27" s="37"/>
      <c r="E27" s="37"/>
      <c r="F27" s="37"/>
      <c r="G27" s="9">
        <f t="shared" si="4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">
      <c r="A28" s="69" t="str">
        <f t="shared" si="3"/>
        <v/>
      </c>
      <c r="B28" s="36"/>
      <c r="C28" s="37"/>
      <c r="D28" s="37"/>
      <c r="E28" s="37"/>
      <c r="F28" s="37"/>
      <c r="G28" s="9">
        <f t="shared" si="4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">
      <c r="A29" s="69" t="str">
        <f t="shared" si="3"/>
        <v/>
      </c>
      <c r="B29" s="36"/>
      <c r="C29" s="37"/>
      <c r="D29" s="37"/>
      <c r="E29" s="37"/>
      <c r="F29" s="37"/>
      <c r="G29" s="9">
        <f t="shared" si="4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">
      <c r="A30" s="69" t="str">
        <f t="shared" si="3"/>
        <v/>
      </c>
      <c r="B30" s="36"/>
      <c r="C30" s="37"/>
      <c r="D30" s="37"/>
      <c r="E30" s="37"/>
      <c r="F30" s="37"/>
      <c r="G30" s="9">
        <f t="shared" si="4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">
      <c r="A31" s="69" t="str">
        <f t="shared" si="3"/>
        <v/>
      </c>
      <c r="B31" s="36"/>
      <c r="C31" s="37"/>
      <c r="D31" s="37"/>
      <c r="E31" s="37"/>
      <c r="F31" s="37"/>
      <c r="G31" s="9">
        <f t="shared" si="4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">
      <c r="A32" s="69" t="str">
        <f t="shared" si="3"/>
        <v/>
      </c>
      <c r="B32" s="36"/>
      <c r="C32" s="37"/>
      <c r="D32" s="37"/>
      <c r="E32" s="37"/>
      <c r="F32" s="37"/>
      <c r="G32" s="9">
        <f t="shared" si="4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">
      <c r="A33" s="69" t="str">
        <f t="shared" si="3"/>
        <v/>
      </c>
      <c r="B33" s="36"/>
      <c r="C33" s="37"/>
      <c r="D33" s="37"/>
      <c r="E33" s="37"/>
      <c r="F33" s="37"/>
      <c r="G33" s="9">
        <f t="shared" si="4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">
      <c r="A34" s="69" t="str">
        <f t="shared" si="3"/>
        <v/>
      </c>
      <c r="B34" s="36"/>
      <c r="C34" s="37"/>
      <c r="D34" s="37"/>
      <c r="E34" s="37"/>
      <c r="F34" s="37"/>
      <c r="G34" s="9">
        <f t="shared" si="4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">
      <c r="A35" s="69" t="str">
        <f t="shared" si="3"/>
        <v/>
      </c>
      <c r="B35" s="36"/>
      <c r="C35" s="37"/>
      <c r="D35" s="37"/>
      <c r="E35" s="37"/>
      <c r="F35" s="37"/>
      <c r="G35" s="9">
        <f t="shared" si="4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">
      <c r="A36" s="69" t="str">
        <f t="shared" si="3"/>
        <v/>
      </c>
      <c r="B36" s="36"/>
      <c r="C36" s="37"/>
      <c r="D36" s="37"/>
      <c r="E36" s="37"/>
      <c r="F36" s="37"/>
      <c r="G36" s="9">
        <f t="shared" si="4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">
      <c r="A37" s="69" t="str">
        <f t="shared" si="3"/>
        <v/>
      </c>
      <c r="B37" s="36"/>
      <c r="C37" s="37"/>
      <c r="D37" s="37"/>
      <c r="E37" s="37"/>
      <c r="F37" s="37"/>
      <c r="G37" s="9">
        <f t="shared" si="4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">
      <c r="A38" s="69" t="str">
        <f t="shared" si="3"/>
        <v/>
      </c>
      <c r="B38" s="36"/>
      <c r="C38" s="37"/>
      <c r="D38" s="37"/>
      <c r="E38" s="37"/>
      <c r="F38" s="37"/>
      <c r="G38" s="9">
        <f t="shared" si="4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">
      <c r="A39" s="69" t="str">
        <f t="shared" si="3"/>
        <v/>
      </c>
      <c r="B39" s="36"/>
      <c r="C39" s="37"/>
      <c r="D39" s="37"/>
      <c r="E39" s="37"/>
      <c r="F39" s="37"/>
      <c r="G39" s="9">
        <f t="shared" si="4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">
      <c r="A40" s="69" t="str">
        <f t="shared" si="3"/>
        <v/>
      </c>
      <c r="B40" s="36"/>
      <c r="C40" s="37"/>
      <c r="D40" s="37"/>
      <c r="E40" s="37"/>
      <c r="F40" s="37"/>
      <c r="G40" s="9">
        <f t="shared" si="4"/>
        <v>0</v>
      </c>
      <c r="H40" s="9">
        <f t="shared" si="1"/>
        <v>0</v>
      </c>
      <c r="I40" s="9">
        <f t="shared" si="2"/>
        <v>0</v>
      </c>
    </row>
  </sheetData>
  <sheetProtection algorithmName="SHA-512" hashValue="kFY5+ouwq17T8N3lwnm1wkvcEf5Hn6MTQ4MCDit+iNUprzR5m1oaBnHltuqnDwfqyOrsijlO1d1Haq/drQRXtQ==" saltValue="uNqtYEZQsKF6esthGy560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52" t="str">
        <f>"Percentage of deaths in baseline year ("&amp;start_year&amp;") attributable to cause"</f>
        <v>Percentage of deaths in baseline year (2021) attributable to cause</v>
      </c>
      <c r="B1" s="19"/>
      <c r="C1" s="19"/>
      <c r="D1" s="19"/>
      <c r="E1" s="19"/>
      <c r="F1" s="19"/>
    </row>
    <row r="2" spans="1:8" ht="27.75" customHeight="1" x14ac:dyDescent="0.2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">
      <c r="B3" s="11" t="s">
        <v>68</v>
      </c>
      <c r="C3" s="38"/>
    </row>
    <row r="4" spans="1:8" ht="15.75" customHeight="1" x14ac:dyDescent="0.2">
      <c r="B4" s="11" t="s">
        <v>69</v>
      </c>
      <c r="C4" s="38"/>
    </row>
    <row r="5" spans="1:8" ht="15.75" customHeight="1" x14ac:dyDescent="0.2">
      <c r="B5" s="11" t="s">
        <v>70</v>
      </c>
      <c r="C5" s="38"/>
    </row>
    <row r="6" spans="1:8" ht="15.75" customHeight="1" x14ac:dyDescent="0.2">
      <c r="B6" s="11" t="s">
        <v>71</v>
      </c>
      <c r="C6" s="38"/>
    </row>
    <row r="7" spans="1:8" ht="15.75" customHeight="1" x14ac:dyDescent="0.2">
      <c r="B7" s="11" t="s">
        <v>72</v>
      </c>
      <c r="C7" s="38"/>
    </row>
    <row r="8" spans="1:8" ht="15.75" customHeight="1" x14ac:dyDescent="0.2">
      <c r="B8" s="11" t="s">
        <v>73</v>
      </c>
      <c r="C8" s="38"/>
    </row>
    <row r="9" spans="1:8" ht="15.75" customHeight="1" x14ac:dyDescent="0.2">
      <c r="B9" s="11" t="s">
        <v>74</v>
      </c>
      <c r="C9" s="38"/>
    </row>
    <row r="10" spans="1:8" ht="15.75" customHeight="1" x14ac:dyDescent="0.2">
      <c r="B10" s="11" t="s">
        <v>75</v>
      </c>
      <c r="C10" s="38"/>
    </row>
    <row r="11" spans="1:8" ht="15.75" customHeight="1" x14ac:dyDescent="0.2">
      <c r="B11" s="16" t="s">
        <v>30</v>
      </c>
      <c r="C11" s="98">
        <f>SUM(C3:C10)</f>
        <v>0</v>
      </c>
      <c r="G11" s="11"/>
      <c r="H11" s="11"/>
    </row>
    <row r="12" spans="1:8" ht="15.75" customHeight="1" x14ac:dyDescent="0.2">
      <c r="B12" s="16"/>
      <c r="C12" s="11"/>
      <c r="D12" s="11"/>
      <c r="E12" s="11"/>
      <c r="F12" s="11"/>
      <c r="G12" s="11"/>
      <c r="H12" s="11"/>
    </row>
    <row r="13" spans="1:8" ht="15.75" customHeight="1" x14ac:dyDescent="0.2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">
      <c r="B14" s="11" t="s">
        <v>81</v>
      </c>
      <c r="C14" s="38"/>
      <c r="D14" s="38"/>
      <c r="E14" s="38"/>
      <c r="F14" s="38"/>
    </row>
    <row r="15" spans="1:8" ht="15.75" customHeight="1" x14ac:dyDescent="0.2">
      <c r="B15" s="11" t="s">
        <v>82</v>
      </c>
      <c r="C15" s="38"/>
      <c r="D15" s="38"/>
      <c r="E15" s="38"/>
      <c r="F15" s="38"/>
    </row>
    <row r="16" spans="1:8" ht="15.75" customHeight="1" x14ac:dyDescent="0.2">
      <c r="B16" s="11" t="s">
        <v>83</v>
      </c>
      <c r="C16" s="38"/>
      <c r="D16" s="38"/>
      <c r="E16" s="38"/>
      <c r="F16" s="38"/>
    </row>
    <row r="17" spans="1:8" ht="15.75" customHeight="1" x14ac:dyDescent="0.2">
      <c r="B17" s="11" t="s">
        <v>84</v>
      </c>
      <c r="C17" s="38"/>
      <c r="D17" s="38"/>
      <c r="E17" s="38"/>
      <c r="F17" s="38"/>
    </row>
    <row r="18" spans="1:8" ht="15.75" customHeight="1" x14ac:dyDescent="0.2">
      <c r="B18" s="11" t="s">
        <v>85</v>
      </c>
      <c r="C18" s="38"/>
      <c r="D18" s="38"/>
      <c r="E18" s="38"/>
      <c r="F18" s="38"/>
    </row>
    <row r="19" spans="1:8" ht="15.75" customHeight="1" x14ac:dyDescent="0.2">
      <c r="B19" s="11" t="s">
        <v>86</v>
      </c>
      <c r="C19" s="38"/>
      <c r="D19" s="38"/>
      <c r="E19" s="38"/>
      <c r="F19" s="38"/>
    </row>
    <row r="20" spans="1:8" ht="15.75" customHeight="1" x14ac:dyDescent="0.2">
      <c r="B20" s="11" t="s">
        <v>87</v>
      </c>
      <c r="C20" s="38"/>
      <c r="D20" s="38"/>
      <c r="E20" s="38"/>
      <c r="F20" s="38"/>
    </row>
    <row r="21" spans="1:8" ht="15.75" customHeight="1" x14ac:dyDescent="0.2">
      <c r="B21" s="11" t="s">
        <v>88</v>
      </c>
      <c r="C21" s="38"/>
      <c r="D21" s="38"/>
      <c r="E21" s="38"/>
      <c r="F21" s="38"/>
    </row>
    <row r="22" spans="1:8" ht="15.75" customHeight="1" x14ac:dyDescent="0.2">
      <c r="B22" s="11" t="s">
        <v>89</v>
      </c>
      <c r="C22" s="38"/>
      <c r="D22" s="38"/>
      <c r="E22" s="38"/>
      <c r="F22" s="38"/>
    </row>
    <row r="23" spans="1:8" ht="15.75" customHeight="1" x14ac:dyDescent="0.2">
      <c r="B23" s="16" t="s">
        <v>30</v>
      </c>
      <c r="C23" s="98">
        <f>SUM(C14:C22)</f>
        <v>0</v>
      </c>
      <c r="D23" s="98">
        <f>SUM(D14:D22)</f>
        <v>0</v>
      </c>
      <c r="E23" s="98">
        <f>SUM(E14:E22)</f>
        <v>0</v>
      </c>
      <c r="F23" s="98">
        <f>SUM(F14:F22)</f>
        <v>0</v>
      </c>
      <c r="G23" s="11"/>
      <c r="H23" s="11"/>
    </row>
    <row r="24" spans="1:8" ht="15.75" customHeight="1" x14ac:dyDescent="0.2">
      <c r="B24" s="16"/>
      <c r="C24" s="11"/>
      <c r="D24" s="11"/>
      <c r="E24" s="11"/>
      <c r="F24" s="11"/>
      <c r="G24" s="11"/>
      <c r="H24" s="11"/>
    </row>
    <row r="25" spans="1:8" ht="15.75" customHeight="1" x14ac:dyDescent="0.2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">
      <c r="B26" s="11" t="s">
        <v>91</v>
      </c>
      <c r="C26" s="38"/>
    </row>
    <row r="27" spans="1:8" ht="15.75" customHeight="1" x14ac:dyDescent="0.2">
      <c r="B27" s="11" t="s">
        <v>92</v>
      </c>
      <c r="C27" s="38"/>
    </row>
    <row r="28" spans="1:8" ht="15.75" customHeight="1" x14ac:dyDescent="0.2">
      <c r="B28" s="11" t="s">
        <v>93</v>
      </c>
      <c r="C28" s="38"/>
    </row>
    <row r="29" spans="1:8" ht="15.75" customHeight="1" x14ac:dyDescent="0.2">
      <c r="B29" s="11" t="s">
        <v>94</v>
      </c>
      <c r="C29" s="38"/>
    </row>
    <row r="30" spans="1:8" ht="15.75" customHeight="1" x14ac:dyDescent="0.2">
      <c r="B30" s="11" t="s">
        <v>95</v>
      </c>
      <c r="C30" s="38"/>
    </row>
    <row r="31" spans="1:8" ht="15.75" customHeight="1" x14ac:dyDescent="0.2">
      <c r="B31" s="11" t="s">
        <v>96</v>
      </c>
      <c r="C31" s="38"/>
    </row>
    <row r="32" spans="1:8" ht="15.75" customHeight="1" x14ac:dyDescent="0.2">
      <c r="B32" s="11" t="s">
        <v>97</v>
      </c>
      <c r="C32" s="38"/>
    </row>
    <row r="33" spans="2:3" ht="15.75" customHeight="1" x14ac:dyDescent="0.2">
      <c r="B33" s="11" t="s">
        <v>98</v>
      </c>
      <c r="C33" s="38"/>
    </row>
    <row r="34" spans="2:3" ht="15.75" customHeight="1" x14ac:dyDescent="0.2">
      <c r="B34" s="11" t="s">
        <v>99</v>
      </c>
      <c r="C34" s="38"/>
    </row>
    <row r="35" spans="2:3" ht="15.75" customHeight="1" x14ac:dyDescent="0.2">
      <c r="B35" s="16" t="s">
        <v>30</v>
      </c>
      <c r="C35" s="98">
        <f>SUM(C26:C34)</f>
        <v>0</v>
      </c>
    </row>
  </sheetData>
  <sheetProtection algorithmName="SHA-512" hashValue="SOKMCekCJ9ju+X9XVa/em4n9OVwaT2d/F2xEvqqc3Y6Wu2V4eoBEEMOF7kuF9AHnXbWKmUaqcvz/fRac4toePg==" saltValue="IwoVJmBmU1xjglS3eKrtUQ==" spinCount="100000" sheet="1" objects="1" scenarios="1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9" t="str">
        <f>"Percentage of population in each category in baseline year ("&amp;start_year&amp;")"</f>
        <v>Percentage of population in each category in baseline year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">
      <c r="A2" s="78" t="s">
        <v>101</v>
      </c>
      <c r="B2" s="69" t="s">
        <v>102</v>
      </c>
      <c r="C2" s="99" t="str">
        <f>IFERROR(1-_xlfn.NORM.DIST(_xlfn.NORM.INV(SUM(C4:C5), 0, 1) + 1, 0, 1, TRUE), "")</f>
        <v/>
      </c>
      <c r="D2" s="99" t="str">
        <f>IFERROR(1-_xlfn.NORM.DIST(_xlfn.NORM.INV(SUM(D4:D5), 0, 1) + 1, 0, 1, TRUE), "")</f>
        <v/>
      </c>
      <c r="E2" s="99" t="str">
        <f>IFERROR(1-_xlfn.NORM.DIST(_xlfn.NORM.INV(SUM(E4:E5), 0, 1) + 1, 0, 1, TRUE), "")</f>
        <v/>
      </c>
      <c r="F2" s="99" t="str">
        <f>IFERROR(1-_xlfn.NORM.DIST(_xlfn.NORM.INV(SUM(F4:F5), 0, 1) + 1, 0, 1, TRUE), "")</f>
        <v/>
      </c>
      <c r="G2" s="99" t="str">
        <f>IFERROR(1-_xlfn.NORM.DIST(_xlfn.NORM.INV(SUM(G4:G5), 0, 1) + 1, 0, 1, TRUE), "")</f>
        <v/>
      </c>
    </row>
    <row r="3" spans="1:15" ht="15.75" customHeight="1" x14ac:dyDescent="0.2">
      <c r="B3" s="69" t="s">
        <v>103</v>
      </c>
      <c r="C3" s="99" t="str">
        <f>IFERROR(_xlfn.NORM.DIST(_xlfn.NORM.INV(SUM(C4:C5), 0, 1) + 1, 0, 1, TRUE) - SUM(C4:C5), "")</f>
        <v/>
      </c>
      <c r="D3" s="99" t="str">
        <f>IFERROR(_xlfn.NORM.DIST(_xlfn.NORM.INV(SUM(D4:D5), 0, 1) + 1, 0, 1, TRUE) - SUM(D4:D5), "")</f>
        <v/>
      </c>
      <c r="E3" s="99" t="str">
        <f>IFERROR(_xlfn.NORM.DIST(_xlfn.NORM.INV(SUM(E4:E5), 0, 1) + 1, 0, 1, TRUE) - SUM(E4:E5), "")</f>
        <v/>
      </c>
      <c r="F3" s="99" t="str">
        <f>IFERROR(_xlfn.NORM.DIST(_xlfn.NORM.INV(SUM(F4:F5), 0, 1) + 1, 0, 1, TRUE) - SUM(F4:F5), "")</f>
        <v/>
      </c>
      <c r="G3" s="99" t="str">
        <f>IFERROR(_xlfn.NORM.DIST(_xlfn.NORM.INV(SUM(G4:G5), 0, 1) + 1, 0, 1, TRUE) - SUM(G4:G5), "")</f>
        <v/>
      </c>
    </row>
    <row r="4" spans="1:15" ht="15.75" customHeight="1" x14ac:dyDescent="0.2">
      <c r="B4" s="69" t="s">
        <v>104</v>
      </c>
      <c r="C4" s="39"/>
      <c r="D4" s="39"/>
      <c r="E4" s="39"/>
      <c r="F4" s="39"/>
      <c r="G4" s="39"/>
    </row>
    <row r="5" spans="1:15" ht="15.75" customHeight="1" x14ac:dyDescent="0.2">
      <c r="B5" s="69" t="s">
        <v>105</v>
      </c>
      <c r="C5" s="39"/>
      <c r="D5" s="39"/>
      <c r="E5" s="39"/>
      <c r="F5" s="39"/>
      <c r="G5" s="39"/>
    </row>
    <row r="6" spans="1:15" ht="15.75" customHeight="1" x14ac:dyDescent="0.2">
      <c r="B6" s="17"/>
      <c r="C6" s="14"/>
      <c r="D6" s="14"/>
      <c r="E6" s="14"/>
      <c r="F6" s="14"/>
      <c r="G6" s="14"/>
    </row>
    <row r="7" spans="1:15" ht="15.75" customHeight="1" x14ac:dyDescent="0.2">
      <c r="B7" s="17"/>
      <c r="C7" s="14"/>
      <c r="D7" s="14"/>
      <c r="E7" s="14"/>
      <c r="F7" s="14"/>
      <c r="G7" s="14"/>
    </row>
    <row r="8" spans="1:15" ht="15.75" customHeight="1" x14ac:dyDescent="0.2">
      <c r="A8" s="78" t="s">
        <v>106</v>
      </c>
      <c r="B8" s="69" t="s">
        <v>107</v>
      </c>
      <c r="C8" s="99" t="str">
        <f>IFERROR(1-_xlfn.NORM.DIST(_xlfn.NORM.INV(SUM(C10:C11), 0, 1) + 1, 0, 1, TRUE), "")</f>
        <v/>
      </c>
      <c r="D8" s="99" t="str">
        <f>IFERROR(1-_xlfn.NORM.DIST(_xlfn.NORM.INV(SUM(D10:D11), 0, 1) + 1, 0, 1, TRUE), "")</f>
        <v/>
      </c>
      <c r="E8" s="99" t="str">
        <f>IFERROR(1-_xlfn.NORM.DIST(_xlfn.NORM.INV(SUM(E10:E11), 0, 1) + 1, 0, 1, TRUE), "")</f>
        <v/>
      </c>
      <c r="F8" s="99" t="str">
        <f>IFERROR(1-_xlfn.NORM.DIST(_xlfn.NORM.INV(SUM(F10:F11), 0, 1) + 1, 0, 1, TRUE), "")</f>
        <v/>
      </c>
      <c r="G8" s="99" t="str">
        <f>IFERROR(1-_xlfn.NORM.DIST(_xlfn.NORM.INV(SUM(G10:G11), 0, 1) + 1, 0, 1, TRUE), "")</f>
        <v/>
      </c>
    </row>
    <row r="9" spans="1:15" ht="15.75" customHeight="1" x14ac:dyDescent="0.2">
      <c r="B9" s="69" t="s">
        <v>108</v>
      </c>
      <c r="C9" s="99" t="str">
        <f>IFERROR(_xlfn.NORM.DIST(_xlfn.NORM.INV(SUM(C10:C11), 0, 1) + 1, 0, 1, TRUE) - SUM(C10:C11), "")</f>
        <v/>
      </c>
      <c r="D9" s="99" t="str">
        <f>IFERROR(_xlfn.NORM.DIST(_xlfn.NORM.INV(SUM(D10:D11), 0, 1) + 1, 0, 1, TRUE) - SUM(D10:D11), "")</f>
        <v/>
      </c>
      <c r="E9" s="99" t="str">
        <f>IFERROR(_xlfn.NORM.DIST(_xlfn.NORM.INV(SUM(E10:E11), 0, 1) + 1, 0, 1, TRUE) - SUM(E10:E11), "")</f>
        <v/>
      </c>
      <c r="F9" s="99" t="str">
        <f>IFERROR(_xlfn.NORM.DIST(_xlfn.NORM.INV(SUM(F10:F11), 0, 1) + 1, 0, 1, TRUE) - SUM(F10:F11), "")</f>
        <v/>
      </c>
      <c r="G9" s="99" t="str">
        <f>IFERROR(_xlfn.NORM.DIST(_xlfn.NORM.INV(SUM(G10:G11), 0, 1) + 1, 0, 1, TRUE) - SUM(G10:G11), "")</f>
        <v/>
      </c>
    </row>
    <row r="10" spans="1:15" ht="15.75" customHeight="1" x14ac:dyDescent="0.2">
      <c r="B10" s="69" t="s">
        <v>109</v>
      </c>
      <c r="C10" s="39"/>
      <c r="D10" s="39"/>
      <c r="E10" s="39"/>
      <c r="F10" s="39"/>
      <c r="G10" s="39"/>
    </row>
    <row r="11" spans="1:15" ht="15.75" customHeight="1" x14ac:dyDescent="0.2">
      <c r="B11" s="69" t="s">
        <v>110</v>
      </c>
      <c r="C11" s="39"/>
      <c r="D11" s="39"/>
      <c r="E11" s="39"/>
      <c r="F11" s="39"/>
      <c r="G11" s="39"/>
    </row>
    <row r="12" spans="1:15" ht="15.75" customHeight="1" x14ac:dyDescent="0.2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">
      <c r="B14" s="65" t="s">
        <v>116</v>
      </c>
      <c r="C14" s="40"/>
      <c r="D14" s="40"/>
      <c r="E14" s="40"/>
      <c r="F14" s="40"/>
      <c r="G14" s="40"/>
      <c r="H14" s="41"/>
      <c r="I14" s="41"/>
      <c r="J14" s="41"/>
      <c r="K14" s="41"/>
      <c r="L14" s="41"/>
      <c r="M14" s="41"/>
      <c r="N14" s="41"/>
      <c r="O14" s="41"/>
    </row>
    <row r="15" spans="1:15" ht="15.75" customHeight="1" x14ac:dyDescent="0.2">
      <c r="B15" s="65" t="s">
        <v>117</v>
      </c>
      <c r="C15" s="99">
        <f t="shared" ref="C15:O15" si="0">iron_deficiency_anaemia*C14</f>
        <v>0</v>
      </c>
      <c r="D15" s="99">
        <f t="shared" si="0"/>
        <v>0</v>
      </c>
      <c r="E15" s="99">
        <f t="shared" si="0"/>
        <v>0</v>
      </c>
      <c r="F15" s="99">
        <f t="shared" si="0"/>
        <v>0</v>
      </c>
      <c r="G15" s="99">
        <f t="shared" si="0"/>
        <v>0</v>
      </c>
      <c r="H15" s="99">
        <f t="shared" si="0"/>
        <v>0</v>
      </c>
      <c r="I15" s="99">
        <f t="shared" si="0"/>
        <v>0</v>
      </c>
      <c r="J15" s="99">
        <f t="shared" si="0"/>
        <v>0</v>
      </c>
      <c r="K15" s="99">
        <f t="shared" si="0"/>
        <v>0</v>
      </c>
      <c r="L15" s="99">
        <f t="shared" si="0"/>
        <v>0</v>
      </c>
      <c r="M15" s="99">
        <f t="shared" si="0"/>
        <v>0</v>
      </c>
      <c r="N15" s="99">
        <f t="shared" si="0"/>
        <v>0</v>
      </c>
      <c r="O15" s="99">
        <f t="shared" si="0"/>
        <v>0</v>
      </c>
    </row>
    <row r="16" spans="1:15" ht="15.75" customHeight="1" x14ac:dyDescent="0.2">
      <c r="C16" s="2"/>
      <c r="D16" s="2"/>
      <c r="E16" s="2"/>
      <c r="F16" s="2"/>
      <c r="G16" s="2"/>
    </row>
    <row r="17" spans="3:7" ht="15.75" customHeight="1" x14ac:dyDescent="0.2">
      <c r="C17" s="2"/>
      <c r="D17" s="2"/>
      <c r="E17" s="2"/>
      <c r="F17" s="2"/>
      <c r="G17" s="2"/>
    </row>
  </sheetData>
  <sheetProtection algorithmName="SHA-512" hashValue="aO09sjVl/sCDXW6QMMpmktaa/hF0zlbmTCzCNdjF9h8oDk+mMVqfuFQFs8JQZxOEDLDpfVVjq4bNGAcJoJMFEQ==" saltValue="cSymmFnLQiJLmYEdf8ddh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9" t="str">
        <f>"Percentage of children in each category in baseline year ("&amp;start_year&amp;")"</f>
        <v>Percentage of children in each category in baseline year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">
      <c r="A2" s="78" t="s">
        <v>118</v>
      </c>
      <c r="B2" s="78" t="s">
        <v>119</v>
      </c>
      <c r="C2" s="39"/>
      <c r="D2" s="39"/>
      <c r="E2" s="39"/>
      <c r="F2" s="39"/>
      <c r="G2" s="39"/>
    </row>
    <row r="3" spans="1:7" x14ac:dyDescent="0.2">
      <c r="B3" s="78" t="s">
        <v>120</v>
      </c>
      <c r="C3" s="39"/>
      <c r="D3" s="39"/>
      <c r="E3" s="39"/>
      <c r="F3" s="39"/>
      <c r="G3" s="39"/>
    </row>
    <row r="4" spans="1:7" x14ac:dyDescent="0.2">
      <c r="B4" s="78" t="s">
        <v>121</v>
      </c>
      <c r="C4" s="39"/>
      <c r="D4" s="39"/>
      <c r="E4" s="39"/>
      <c r="F4" s="39"/>
      <c r="G4" s="39"/>
    </row>
    <row r="5" spans="1:7" x14ac:dyDescent="0.2">
      <c r="B5" s="78" t="s">
        <v>122</v>
      </c>
      <c r="C5" s="100">
        <f>1-C2-C3-C4</f>
        <v>1</v>
      </c>
      <c r="D5" s="100">
        <f t="shared" ref="D5:G5" si="0">1-D2-D3-D4</f>
        <v>1</v>
      </c>
      <c r="E5" s="100">
        <f t="shared" si="0"/>
        <v>1</v>
      </c>
      <c r="F5" s="100">
        <f t="shared" si="0"/>
        <v>1</v>
      </c>
      <c r="G5" s="100">
        <f t="shared" si="0"/>
        <v>1</v>
      </c>
    </row>
  </sheetData>
  <sheetProtection algorithmName="SHA-512" hashValue="eY4KVjXp0dXiSrfUHi27ZXy7+rnKaSKZBNjjf0PghyxaQFUiwRieJa8I+T/ARDYRoQP7CHjDjmYbvsgmBCPxiQ==" saltValue="xk1Zq9EcwgVe0xitrnogx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57BD-06EA-4667-927B-580EA35F72D8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5546875" defaultRowHeight="12.75" x14ac:dyDescent="0.2"/>
  <cols>
    <col min="1" max="1" width="37" style="102" customWidth="1"/>
    <col min="2" max="2" width="29.42578125" style="102" customWidth="1"/>
    <col min="3" max="16384" width="8.85546875" style="102"/>
  </cols>
  <sheetData>
    <row r="1" spans="1:11" x14ac:dyDescent="0.2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">
      <c r="B3" s="103"/>
    </row>
    <row r="4" spans="1:11" x14ac:dyDescent="0.2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">
      <c r="B5" s="103"/>
    </row>
    <row r="6" spans="1:11" x14ac:dyDescent="0.2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mL5cVB0/rJuF5CBiBX+4/NUxZgplEYqs4zz+paEyjKcv8Ql5e5rmNoTGpMsQtyO0TfHYDRqkPOP0iKGc8/36A==" saltValue="TdLpDRy1W51XyaTkLDr3bg==" spinCount="100000" sheet="1" objects="1" scenarios="1" selectLockedCell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0888-B38B-4CD2-BAAD-3A2F9A864FCA}">
  <sheetPr>
    <tabColor rgb="FF007600"/>
  </sheetPr>
  <dimension ref="A1:B7"/>
  <sheetViews>
    <sheetView workbookViewId="0">
      <selection activeCell="B2" sqref="B2"/>
    </sheetView>
  </sheetViews>
  <sheetFormatPr defaultColWidth="8.85546875" defaultRowHeight="12.75" x14ac:dyDescent="0.2"/>
  <cols>
    <col min="1" max="1" width="36.42578125" style="102" bestFit="1" customWidth="1"/>
    <col min="2" max="2" width="15.42578125" style="102" customWidth="1"/>
    <col min="3" max="16384" width="8.85546875" style="102"/>
  </cols>
  <sheetData>
    <row r="1" spans="1:2" x14ac:dyDescent="0.2">
      <c r="A1" s="101" t="s">
        <v>135</v>
      </c>
      <c r="B1" s="101" t="s">
        <v>136</v>
      </c>
    </row>
    <row r="2" spans="1:2" x14ac:dyDescent="0.2">
      <c r="A2" s="102" t="s">
        <v>137</v>
      </c>
      <c r="B2" s="105">
        <v>10</v>
      </c>
    </row>
    <row r="3" spans="1:2" x14ac:dyDescent="0.2">
      <c r="A3" s="102" t="s">
        <v>138</v>
      </c>
      <c r="B3" s="105">
        <v>10</v>
      </c>
    </row>
    <row r="4" spans="1:2" x14ac:dyDescent="0.2">
      <c r="A4" s="102" t="s">
        <v>139</v>
      </c>
      <c r="B4" s="105">
        <v>50</v>
      </c>
    </row>
    <row r="5" spans="1:2" x14ac:dyDescent="0.2">
      <c r="A5" s="102" t="s">
        <v>140</v>
      </c>
      <c r="B5" s="105">
        <v>100</v>
      </c>
    </row>
    <row r="6" spans="1:2" x14ac:dyDescent="0.2">
      <c r="A6" s="102" t="s">
        <v>141</v>
      </c>
      <c r="B6" s="105">
        <v>5</v>
      </c>
    </row>
    <row r="7" spans="1:2" x14ac:dyDescent="0.2">
      <c r="A7" s="102" t="s">
        <v>142</v>
      </c>
      <c r="B7" s="105">
        <v>5</v>
      </c>
    </row>
  </sheetData>
  <sheetProtection algorithmName="SHA-512" hashValue="JGsLF7dghxfn669r2qTJ1anhvxFQdKoxpEP4NHGB3BuboRb/pr/hYI0MxnDhSU8fOeFd2sMlWpXY3xCeQd7cXQ==" saltValue="A/GvbpMAC6qs4DQ2n+mwmw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2578125" defaultRowHeight="12.75" x14ac:dyDescent="0.2"/>
  <cols>
    <col min="1" max="1" width="17" style="96" customWidth="1"/>
    <col min="2" max="2" width="19.140625" style="96" customWidth="1"/>
    <col min="3" max="3" width="13.42578125" style="96" customWidth="1"/>
    <col min="4" max="8" width="11.42578125" style="96" customWidth="1"/>
    <col min="9" max="16384" width="11.42578125" style="96"/>
  </cols>
  <sheetData>
    <row r="1" spans="1:5" x14ac:dyDescent="0.2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">
      <c r="B3" s="22" t="s">
        <v>67</v>
      </c>
      <c r="C3" s="42" t="s">
        <v>151</v>
      </c>
      <c r="D3" s="42"/>
      <c r="E3" s="27" t="str">
        <f>IF(E$7="","",E$7)</f>
        <v/>
      </c>
    </row>
    <row r="4" spans="1:5" x14ac:dyDescent="0.2">
      <c r="B4" s="22" t="s">
        <v>77</v>
      </c>
      <c r="C4" s="42" t="s">
        <v>151</v>
      </c>
      <c r="D4" s="42"/>
      <c r="E4" s="27" t="str">
        <f>IF(E$7="","",E$7)</f>
        <v/>
      </c>
    </row>
    <row r="5" spans="1:5" x14ac:dyDescent="0.2">
      <c r="B5" s="22" t="s">
        <v>78</v>
      </c>
      <c r="C5" s="42" t="s">
        <v>151</v>
      </c>
      <c r="D5" s="42"/>
      <c r="E5" s="27" t="str">
        <f>IF(E$7="","",E$7)</f>
        <v/>
      </c>
    </row>
    <row r="6" spans="1:5" x14ac:dyDescent="0.2">
      <c r="B6" s="22" t="s">
        <v>79</v>
      </c>
      <c r="C6" s="42" t="s">
        <v>151</v>
      </c>
      <c r="D6" s="42"/>
      <c r="E6" s="27" t="str">
        <f>IF(E$7="","",E$7)</f>
        <v/>
      </c>
    </row>
    <row r="7" spans="1:5" x14ac:dyDescent="0.2">
      <c r="B7" s="22" t="s">
        <v>149</v>
      </c>
      <c r="C7" s="21"/>
      <c r="D7" s="20"/>
      <c r="E7" s="42"/>
    </row>
    <row r="9" spans="1:5" x14ac:dyDescent="0.2">
      <c r="A9" s="24" t="s">
        <v>150</v>
      </c>
      <c r="B9" s="22" t="s">
        <v>90</v>
      </c>
      <c r="C9" s="42"/>
      <c r="D9" s="42"/>
      <c r="E9" s="27" t="str">
        <f>IF(E$7="","",E$7)</f>
        <v/>
      </c>
    </row>
    <row r="10" spans="1:5" x14ac:dyDescent="0.2">
      <c r="B10" s="22" t="s">
        <v>67</v>
      </c>
      <c r="C10" s="42"/>
      <c r="D10" s="42" t="s">
        <v>151</v>
      </c>
      <c r="E10" s="27" t="str">
        <f>IF(E$7="","",E$7)</f>
        <v/>
      </c>
    </row>
    <row r="11" spans="1:5" x14ac:dyDescent="0.2">
      <c r="B11" s="22" t="s">
        <v>77</v>
      </c>
      <c r="C11" s="42"/>
      <c r="D11" s="42" t="s">
        <v>151</v>
      </c>
      <c r="E11" s="27" t="str">
        <f>IF(E$7="","",E$7)</f>
        <v/>
      </c>
    </row>
    <row r="12" spans="1:5" x14ac:dyDescent="0.2">
      <c r="B12" s="22" t="s">
        <v>78</v>
      </c>
      <c r="C12" s="42"/>
      <c r="D12" s="42" t="s">
        <v>151</v>
      </c>
      <c r="E12" s="27" t="str">
        <f>IF(E$7="","",E$7)</f>
        <v/>
      </c>
    </row>
    <row r="13" spans="1:5" x14ac:dyDescent="0.2">
      <c r="B13" s="22" t="s">
        <v>79</v>
      </c>
      <c r="C13" s="42"/>
      <c r="D13" s="42" t="s">
        <v>151</v>
      </c>
      <c r="E13" s="27" t="str">
        <f>IF(E$7="","",E$7)</f>
        <v/>
      </c>
    </row>
    <row r="14" spans="1:5" x14ac:dyDescent="0.2">
      <c r="B14" s="22" t="s">
        <v>149</v>
      </c>
      <c r="C14" s="21"/>
      <c r="D14" s="20"/>
      <c r="E14" s="42"/>
    </row>
    <row r="16" spans="1:5" x14ac:dyDescent="0.2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">
      <c r="B17" s="22" t="s">
        <v>67</v>
      </c>
      <c r="C17" s="42"/>
      <c r="D17" s="42" t="s">
        <v>151</v>
      </c>
      <c r="E17" s="27" t="str">
        <f>IF(E$7="","",E$7)</f>
        <v/>
      </c>
    </row>
    <row r="18" spans="2:5" x14ac:dyDescent="0.2">
      <c r="B18" s="22" t="s">
        <v>77</v>
      </c>
      <c r="C18" s="42"/>
      <c r="D18" s="42" t="s">
        <v>151</v>
      </c>
      <c r="E18" s="27" t="str">
        <f>IF(E$7="","",E$7)</f>
        <v/>
      </c>
    </row>
    <row r="19" spans="2:5" x14ac:dyDescent="0.2">
      <c r="B19" s="22" t="s">
        <v>78</v>
      </c>
      <c r="C19" s="42"/>
      <c r="D19" s="42"/>
      <c r="E19" s="27" t="str">
        <f>IF(E$7="","",E$7)</f>
        <v/>
      </c>
    </row>
    <row r="20" spans="2:5" x14ac:dyDescent="0.2">
      <c r="B20" s="22" t="s">
        <v>79</v>
      </c>
      <c r="C20" s="42"/>
      <c r="D20" s="42"/>
      <c r="E20" s="27" t="str">
        <f>IF(E$7="","",E$7)</f>
        <v/>
      </c>
    </row>
    <row r="21" spans="2:5" x14ac:dyDescent="0.2">
      <c r="B21" s="22" t="s">
        <v>149</v>
      </c>
      <c r="C21" s="21"/>
      <c r="D21" s="20"/>
      <c r="E21" s="42"/>
    </row>
  </sheetData>
  <sheetProtection algorithmName="SHA-512" hashValue="IPqaP3CaBvYjW3YAEgzgKC7STrhFri1BmqGScf4zCp6Sye6on/RqF0LptEZuujuAJnnu5VSSLvVOCmCRsrRjBg==" saltValue="2vnmDOABF5l19N9RjLJfT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">
      <c r="A2" s="28" t="s">
        <v>156</v>
      </c>
      <c r="B2" s="22" t="s">
        <v>157</v>
      </c>
      <c r="C2" s="22" t="s">
        <v>158</v>
      </c>
      <c r="D2" s="42"/>
    </row>
    <row r="3" spans="1:4" x14ac:dyDescent="0.2">
      <c r="A3" s="28" t="s">
        <v>159</v>
      </c>
      <c r="B3" s="22" t="s">
        <v>145</v>
      </c>
      <c r="C3" s="22" t="s">
        <v>160</v>
      </c>
      <c r="D3" s="42"/>
    </row>
  </sheetData>
  <sheetProtection algorithmName="SHA-512" hashValue="QZ5b4wcIynhPkXLN7YELZnMH/HOTqfN7H2h2FwXe0C6cI6K0MXC1+ZK49mR32R2gFooMkQFr8C67mm1lzaS1Wg==" saltValue="QtTB6PiaI8KMNePS/44LY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2578125" defaultRowHeight="15.75" customHeight="1" x14ac:dyDescent="0.2"/>
  <cols>
    <col min="1" max="1" width="56" style="69" customWidth="1"/>
    <col min="2" max="2" width="20" style="96" customWidth="1"/>
    <col min="3" max="3" width="20.42578125" style="96" customWidth="1"/>
    <col min="4" max="4" width="20.140625" style="96" customWidth="1"/>
    <col min="5" max="5" width="36.42578125" style="96" bestFit="1" customWidth="1"/>
    <col min="6" max="6" width="23" style="96" bestFit="1" customWidth="1"/>
    <col min="7" max="7" width="22.5703125" style="96" bestFit="1" customWidth="1"/>
    <col min="8" max="12" width="14.42578125" style="96" customWidth="1"/>
    <col min="13" max="16384" width="14.42578125" style="96"/>
  </cols>
  <sheetData>
    <row r="1" spans="1:7" ht="26.45" customHeight="1" x14ac:dyDescent="0.2">
      <c r="A1" s="70" t="s">
        <v>156</v>
      </c>
      <c r="B1" s="29" t="str">
        <f>"Baseline ("&amp;start_year&amp;") coverage"</f>
        <v>Baseline (2021) coverage</v>
      </c>
      <c r="C1" s="29" t="s">
        <v>161</v>
      </c>
      <c r="D1" s="29" t="s">
        <v>162</v>
      </c>
      <c r="E1" s="29" t="s">
        <v>163</v>
      </c>
      <c r="F1" s="29" t="s">
        <v>164</v>
      </c>
      <c r="G1" s="29" t="s">
        <v>165</v>
      </c>
    </row>
    <row r="2" spans="1:7" ht="15.75" customHeight="1" x14ac:dyDescent="0.2">
      <c r="A2" s="69" t="s">
        <v>166</v>
      </c>
      <c r="B2" s="43"/>
      <c r="C2" s="43">
        <v>0.95</v>
      </c>
      <c r="D2" s="86"/>
      <c r="E2" s="86" t="s">
        <v>167</v>
      </c>
      <c r="F2" s="43">
        <v>1</v>
      </c>
      <c r="G2" s="43">
        <v>1</v>
      </c>
    </row>
    <row r="3" spans="1:7" ht="15.75" customHeight="1" x14ac:dyDescent="0.2">
      <c r="A3" s="69" t="s">
        <v>168</v>
      </c>
      <c r="B3" s="43"/>
      <c r="C3" s="43">
        <v>0.95</v>
      </c>
      <c r="D3" s="86"/>
      <c r="E3" s="86" t="s">
        <v>167</v>
      </c>
      <c r="F3" s="43">
        <v>1</v>
      </c>
      <c r="G3" s="43">
        <v>1</v>
      </c>
    </row>
    <row r="4" spans="1:7" ht="15.75" customHeight="1" x14ac:dyDescent="0.2">
      <c r="A4" s="69" t="s">
        <v>169</v>
      </c>
      <c r="B4" s="43"/>
      <c r="C4" s="43">
        <v>0.95</v>
      </c>
      <c r="D4" s="86"/>
      <c r="E4" s="86" t="s">
        <v>167</v>
      </c>
      <c r="F4" s="43">
        <v>1</v>
      </c>
      <c r="G4" s="43">
        <v>1</v>
      </c>
    </row>
    <row r="5" spans="1:7" ht="15.75" customHeight="1" x14ac:dyDescent="0.2">
      <c r="A5" s="69" t="s">
        <v>170</v>
      </c>
      <c r="B5" s="43"/>
      <c r="C5" s="43">
        <v>0.95</v>
      </c>
      <c r="D5" s="86"/>
      <c r="E5" s="86" t="s">
        <v>167</v>
      </c>
      <c r="F5" s="43">
        <v>1</v>
      </c>
      <c r="G5" s="43">
        <v>1</v>
      </c>
    </row>
    <row r="6" spans="1:7" ht="15.75" customHeight="1" x14ac:dyDescent="0.2">
      <c r="A6" s="69" t="s">
        <v>171</v>
      </c>
      <c r="B6" s="43"/>
      <c r="C6" s="43">
        <v>0.95</v>
      </c>
      <c r="D6" s="86"/>
      <c r="E6" s="86" t="s">
        <v>167</v>
      </c>
      <c r="F6" s="43">
        <v>1</v>
      </c>
      <c r="G6" s="43">
        <v>1</v>
      </c>
    </row>
    <row r="7" spans="1:7" ht="15.75" customHeight="1" x14ac:dyDescent="0.2">
      <c r="A7" s="69" t="s">
        <v>172</v>
      </c>
      <c r="B7" s="43"/>
      <c r="C7" s="43">
        <v>0.95</v>
      </c>
      <c r="D7" s="86"/>
      <c r="E7" s="86" t="s">
        <v>167</v>
      </c>
      <c r="F7" s="43">
        <v>1</v>
      </c>
      <c r="G7" s="43">
        <v>1</v>
      </c>
    </row>
    <row r="8" spans="1:7" ht="15.75" customHeight="1" x14ac:dyDescent="0.2">
      <c r="A8" s="69" t="s">
        <v>173</v>
      </c>
      <c r="B8" s="43"/>
      <c r="C8" s="43">
        <v>0.95</v>
      </c>
      <c r="D8" s="86"/>
      <c r="E8" s="86" t="s">
        <v>167</v>
      </c>
      <c r="F8" s="43">
        <v>1</v>
      </c>
      <c r="G8" s="43">
        <v>1</v>
      </c>
    </row>
    <row r="9" spans="1:7" ht="15.75" customHeight="1" x14ac:dyDescent="0.2">
      <c r="A9" s="69" t="s">
        <v>174</v>
      </c>
      <c r="B9" s="43"/>
      <c r="C9" s="43">
        <v>0.95</v>
      </c>
      <c r="D9" s="86"/>
      <c r="E9" s="86" t="s">
        <v>167</v>
      </c>
      <c r="F9" s="43">
        <v>1</v>
      </c>
      <c r="G9" s="43">
        <v>1</v>
      </c>
    </row>
    <row r="10" spans="1:7" ht="15.75" customHeight="1" x14ac:dyDescent="0.2">
      <c r="A10" s="65" t="s">
        <v>175</v>
      </c>
      <c r="B10" s="43"/>
      <c r="C10" s="43">
        <v>0.95</v>
      </c>
      <c r="D10" s="86"/>
      <c r="E10" s="86" t="s">
        <v>167</v>
      </c>
      <c r="F10" s="43">
        <v>1</v>
      </c>
      <c r="G10" s="43">
        <v>1</v>
      </c>
    </row>
    <row r="11" spans="1:7" ht="15.75" customHeight="1" x14ac:dyDescent="0.2">
      <c r="A11" s="65" t="s">
        <v>176</v>
      </c>
      <c r="B11" s="43"/>
      <c r="C11" s="43">
        <v>0.95</v>
      </c>
      <c r="D11" s="86"/>
      <c r="E11" s="86" t="s">
        <v>167</v>
      </c>
      <c r="F11" s="43">
        <v>1</v>
      </c>
      <c r="G11" s="43">
        <v>1</v>
      </c>
    </row>
    <row r="12" spans="1:7" ht="15.75" customHeight="1" x14ac:dyDescent="0.2">
      <c r="A12" s="65" t="s">
        <v>177</v>
      </c>
      <c r="B12" s="43"/>
      <c r="C12" s="43">
        <v>0.95</v>
      </c>
      <c r="D12" s="86"/>
      <c r="E12" s="86" t="s">
        <v>167</v>
      </c>
      <c r="F12" s="43">
        <v>1</v>
      </c>
      <c r="G12" s="43">
        <v>1</v>
      </c>
    </row>
    <row r="13" spans="1:7" ht="15.75" customHeight="1" x14ac:dyDescent="0.2">
      <c r="A13" s="65" t="s">
        <v>178</v>
      </c>
      <c r="B13" s="43"/>
      <c r="C13" s="43">
        <v>0.95</v>
      </c>
      <c r="D13" s="86"/>
      <c r="E13" s="86" t="s">
        <v>167</v>
      </c>
      <c r="F13" s="43">
        <v>1</v>
      </c>
      <c r="G13" s="43">
        <v>1</v>
      </c>
    </row>
    <row r="14" spans="1:7" ht="15.75" customHeight="1" x14ac:dyDescent="0.2">
      <c r="A14" s="69" t="s">
        <v>179</v>
      </c>
      <c r="B14" s="43"/>
      <c r="C14" s="43">
        <v>0.95</v>
      </c>
      <c r="D14" s="86"/>
      <c r="E14" s="86" t="s">
        <v>167</v>
      </c>
      <c r="F14" s="43">
        <v>1</v>
      </c>
      <c r="G14" s="43">
        <v>1</v>
      </c>
    </row>
    <row r="15" spans="1:7" ht="15.75" customHeight="1" x14ac:dyDescent="0.2">
      <c r="A15" s="69" t="s">
        <v>180</v>
      </c>
      <c r="B15" s="43"/>
      <c r="C15" s="43">
        <v>0.95</v>
      </c>
      <c r="D15" s="86"/>
      <c r="E15" s="86" t="s">
        <v>167</v>
      </c>
      <c r="F15" s="43">
        <v>1</v>
      </c>
      <c r="G15" s="43">
        <v>1</v>
      </c>
    </row>
    <row r="16" spans="1:7" ht="15.75" customHeight="1" x14ac:dyDescent="0.2">
      <c r="A16" s="69" t="s">
        <v>181</v>
      </c>
      <c r="B16" s="43"/>
      <c r="C16" s="43">
        <v>0.95</v>
      </c>
      <c r="D16" s="86"/>
      <c r="E16" s="86" t="s">
        <v>167</v>
      </c>
      <c r="F16" s="43">
        <v>1</v>
      </c>
      <c r="G16" s="43">
        <v>1</v>
      </c>
    </row>
    <row r="17" spans="1:7" ht="15.75" customHeight="1" x14ac:dyDescent="0.2">
      <c r="A17" s="69" t="s">
        <v>182</v>
      </c>
      <c r="B17" s="43"/>
      <c r="C17" s="43">
        <v>0.95</v>
      </c>
      <c r="D17" s="86"/>
      <c r="E17" s="86" t="s">
        <v>167</v>
      </c>
      <c r="F17" s="43">
        <v>1</v>
      </c>
      <c r="G17" s="43">
        <v>1</v>
      </c>
    </row>
    <row r="18" spans="1:7" ht="15.95" customHeight="1" x14ac:dyDescent="0.2">
      <c r="A18" s="69" t="s">
        <v>148</v>
      </c>
      <c r="B18" s="43"/>
      <c r="C18" s="43">
        <v>0.95</v>
      </c>
      <c r="D18" s="86"/>
      <c r="E18" s="86" t="s">
        <v>167</v>
      </c>
      <c r="F18" s="43">
        <v>1</v>
      </c>
      <c r="G18" s="43">
        <v>1</v>
      </c>
    </row>
    <row r="19" spans="1:7" ht="15.75" customHeight="1" x14ac:dyDescent="0.2">
      <c r="A19" s="69" t="s">
        <v>150</v>
      </c>
      <c r="B19" s="43"/>
      <c r="C19" s="43">
        <v>0.95</v>
      </c>
      <c r="D19" s="86"/>
      <c r="E19" s="86" t="s">
        <v>167</v>
      </c>
      <c r="F19" s="43">
        <v>1</v>
      </c>
      <c r="G19" s="43">
        <v>1</v>
      </c>
    </row>
    <row r="20" spans="1:7" ht="15.75" customHeight="1" x14ac:dyDescent="0.2">
      <c r="A20" s="69" t="s">
        <v>152</v>
      </c>
      <c r="B20" s="43"/>
      <c r="C20" s="43">
        <v>0.95</v>
      </c>
      <c r="D20" s="86"/>
      <c r="E20" s="86" t="s">
        <v>167</v>
      </c>
      <c r="F20" s="43">
        <v>1</v>
      </c>
      <c r="G20" s="43">
        <v>1</v>
      </c>
    </row>
    <row r="21" spans="1:7" ht="15.75" customHeight="1" x14ac:dyDescent="0.2">
      <c r="A21" s="69" t="s">
        <v>183</v>
      </c>
      <c r="B21" s="43"/>
      <c r="C21" s="43">
        <v>0.95</v>
      </c>
      <c r="D21" s="86"/>
      <c r="E21" s="86" t="s">
        <v>167</v>
      </c>
      <c r="F21" s="43">
        <v>1</v>
      </c>
      <c r="G21" s="43">
        <v>1</v>
      </c>
    </row>
    <row r="22" spans="1:7" ht="15.75" customHeight="1" x14ac:dyDescent="0.2">
      <c r="A22" s="69" t="s">
        <v>184</v>
      </c>
      <c r="B22" s="43"/>
      <c r="C22" s="43">
        <v>0.95</v>
      </c>
      <c r="D22" s="86"/>
      <c r="E22" s="86" t="s">
        <v>167</v>
      </c>
      <c r="F22" s="43">
        <v>1</v>
      </c>
      <c r="G22" s="43">
        <v>1</v>
      </c>
    </row>
    <row r="23" spans="1:7" ht="15.75" customHeight="1" x14ac:dyDescent="0.2">
      <c r="A23" s="69" t="s">
        <v>185</v>
      </c>
      <c r="B23" s="43"/>
      <c r="C23" s="43">
        <v>0.95</v>
      </c>
      <c r="D23" s="86"/>
      <c r="E23" s="86" t="s">
        <v>167</v>
      </c>
      <c r="F23" s="43">
        <v>1</v>
      </c>
      <c r="G23" s="43">
        <v>1</v>
      </c>
    </row>
    <row r="24" spans="1:7" ht="15.75" customHeight="1" x14ac:dyDescent="0.2">
      <c r="A24" s="69" t="s">
        <v>186</v>
      </c>
      <c r="B24" s="43"/>
      <c r="C24" s="43">
        <v>0.95</v>
      </c>
      <c r="D24" s="86"/>
      <c r="E24" s="86" t="s">
        <v>167</v>
      </c>
      <c r="F24" s="43">
        <v>1</v>
      </c>
      <c r="G24" s="43">
        <v>1</v>
      </c>
    </row>
    <row r="25" spans="1:7" ht="15.75" customHeight="1" x14ac:dyDescent="0.2">
      <c r="A25" s="69" t="s">
        <v>187</v>
      </c>
      <c r="B25" s="43"/>
      <c r="C25" s="43">
        <v>0.95</v>
      </c>
      <c r="D25" s="86"/>
      <c r="E25" s="86" t="s">
        <v>167</v>
      </c>
      <c r="F25" s="43">
        <v>1</v>
      </c>
      <c r="G25" s="43">
        <v>1</v>
      </c>
    </row>
    <row r="26" spans="1:7" ht="15.75" customHeight="1" x14ac:dyDescent="0.2">
      <c r="A26" s="69" t="s">
        <v>188</v>
      </c>
      <c r="B26" s="43"/>
      <c r="C26" s="43">
        <v>0.95</v>
      </c>
      <c r="D26" s="86"/>
      <c r="E26" s="86" t="s">
        <v>167</v>
      </c>
      <c r="F26" s="43">
        <v>1</v>
      </c>
      <c r="G26" s="43">
        <v>1</v>
      </c>
    </row>
    <row r="27" spans="1:7" ht="15.75" customHeight="1" x14ac:dyDescent="0.2">
      <c r="A27" s="69" t="s">
        <v>189</v>
      </c>
      <c r="B27" s="43"/>
      <c r="C27" s="43">
        <v>0.95</v>
      </c>
      <c r="D27" s="86"/>
      <c r="E27" s="86" t="s">
        <v>167</v>
      </c>
      <c r="F27" s="43">
        <v>1</v>
      </c>
      <c r="G27" s="43">
        <v>1</v>
      </c>
    </row>
    <row r="28" spans="1:7" ht="15.75" customHeight="1" x14ac:dyDescent="0.2">
      <c r="A28" s="69" t="s">
        <v>190</v>
      </c>
      <c r="B28" s="43"/>
      <c r="C28" s="43">
        <v>0.95</v>
      </c>
      <c r="D28" s="86"/>
      <c r="E28" s="86" t="s">
        <v>167</v>
      </c>
      <c r="F28" s="43">
        <v>1</v>
      </c>
      <c r="G28" s="43">
        <v>1</v>
      </c>
    </row>
    <row r="29" spans="1:7" ht="15.75" customHeight="1" x14ac:dyDescent="0.2">
      <c r="A29" s="69" t="s">
        <v>191</v>
      </c>
      <c r="B29" s="43"/>
      <c r="C29" s="43">
        <v>0.95</v>
      </c>
      <c r="D29" s="86"/>
      <c r="E29" s="86" t="s">
        <v>167</v>
      </c>
      <c r="F29" s="43">
        <v>1</v>
      </c>
      <c r="G29" s="43">
        <v>1</v>
      </c>
    </row>
    <row r="30" spans="1:7" ht="15.75" customHeight="1" x14ac:dyDescent="0.2">
      <c r="A30" s="69" t="s">
        <v>192</v>
      </c>
      <c r="B30" s="43"/>
      <c r="C30" s="43">
        <v>0.95</v>
      </c>
      <c r="D30" s="86"/>
      <c r="E30" s="86" t="s">
        <v>167</v>
      </c>
      <c r="F30" s="43">
        <v>1</v>
      </c>
      <c r="G30" s="43">
        <v>1</v>
      </c>
    </row>
    <row r="31" spans="1:7" ht="15.75" customHeight="1" x14ac:dyDescent="0.2">
      <c r="A31" s="69" t="s">
        <v>157</v>
      </c>
      <c r="B31" s="43"/>
      <c r="C31" s="43">
        <v>0.95</v>
      </c>
      <c r="D31" s="86"/>
      <c r="E31" s="86" t="s">
        <v>167</v>
      </c>
      <c r="F31" s="43">
        <v>1</v>
      </c>
      <c r="G31" s="43">
        <v>1</v>
      </c>
    </row>
    <row r="32" spans="1:7" ht="15.75" customHeight="1" x14ac:dyDescent="0.2">
      <c r="A32" s="69" t="s">
        <v>193</v>
      </c>
      <c r="B32" s="43"/>
      <c r="C32" s="43">
        <v>0.95</v>
      </c>
      <c r="D32" s="86"/>
      <c r="E32" s="86" t="s">
        <v>167</v>
      </c>
      <c r="F32" s="43">
        <v>1</v>
      </c>
      <c r="G32" s="43">
        <v>1</v>
      </c>
    </row>
    <row r="33" spans="1:7" ht="15.75" customHeight="1" x14ac:dyDescent="0.2">
      <c r="A33" s="69" t="s">
        <v>194</v>
      </c>
      <c r="B33" s="43"/>
      <c r="C33" s="43">
        <v>0.95</v>
      </c>
      <c r="D33" s="86"/>
      <c r="E33" s="86" t="s">
        <v>167</v>
      </c>
      <c r="F33" s="43">
        <v>1</v>
      </c>
      <c r="G33" s="43">
        <v>1</v>
      </c>
    </row>
    <row r="34" spans="1:7" ht="15.75" customHeight="1" x14ac:dyDescent="0.2">
      <c r="A34" s="69" t="s">
        <v>195</v>
      </c>
      <c r="B34" s="43"/>
      <c r="C34" s="43">
        <v>0.95</v>
      </c>
      <c r="D34" s="86"/>
      <c r="E34" s="86" t="s">
        <v>167</v>
      </c>
      <c r="F34" s="43">
        <v>1</v>
      </c>
      <c r="G34" s="43">
        <v>1</v>
      </c>
    </row>
    <row r="35" spans="1:7" ht="15.75" customHeight="1" x14ac:dyDescent="0.2">
      <c r="A35" s="69" t="s">
        <v>196</v>
      </c>
      <c r="B35" s="43"/>
      <c r="C35" s="43">
        <v>0.95</v>
      </c>
      <c r="D35" s="86"/>
      <c r="E35" s="86" t="s">
        <v>167</v>
      </c>
      <c r="F35" s="43">
        <v>1</v>
      </c>
      <c r="G35" s="43">
        <v>1</v>
      </c>
    </row>
    <row r="36" spans="1:7" ht="15.75" customHeight="1" x14ac:dyDescent="0.2">
      <c r="A36" s="69" t="s">
        <v>197</v>
      </c>
      <c r="B36" s="43"/>
      <c r="C36" s="43">
        <v>0.95</v>
      </c>
      <c r="D36" s="86"/>
      <c r="E36" s="86" t="s">
        <v>167</v>
      </c>
      <c r="F36" s="43">
        <v>1</v>
      </c>
      <c r="G36" s="43">
        <v>1</v>
      </c>
    </row>
    <row r="37" spans="1:7" ht="15.75" customHeight="1" x14ac:dyDescent="0.2">
      <c r="A37" s="69" t="s">
        <v>198</v>
      </c>
      <c r="B37" s="43"/>
      <c r="C37" s="43">
        <v>0.95</v>
      </c>
      <c r="D37" s="86"/>
      <c r="E37" s="86" t="s">
        <v>167</v>
      </c>
      <c r="F37" s="43">
        <v>1</v>
      </c>
      <c r="G37" s="43">
        <v>1</v>
      </c>
    </row>
    <row r="38" spans="1:7" ht="15.75" customHeight="1" x14ac:dyDescent="0.2">
      <c r="A38" s="69" t="s">
        <v>199</v>
      </c>
      <c r="B38" s="43"/>
      <c r="C38" s="43">
        <v>0.95</v>
      </c>
      <c r="D38" s="86"/>
      <c r="E38" s="86" t="s">
        <v>167</v>
      </c>
      <c r="F38" s="43">
        <v>1</v>
      </c>
      <c r="G38" s="43">
        <v>1</v>
      </c>
    </row>
    <row r="39" spans="1:7" ht="15.75" customHeight="1" x14ac:dyDescent="0.2">
      <c r="A39" s="69" t="s">
        <v>200</v>
      </c>
      <c r="B39" s="43"/>
      <c r="C39" s="43">
        <v>0.95</v>
      </c>
      <c r="D39" s="86"/>
      <c r="E39" s="86" t="s">
        <v>167</v>
      </c>
      <c r="F39" s="43">
        <v>1</v>
      </c>
      <c r="G39" s="43">
        <v>1</v>
      </c>
    </row>
  </sheetData>
  <sheetProtection algorithmName="SHA-512" hashValue="2M1HEJToER1IS4oGdiNonElEivXhcP66f96batP8ADBmbfpjoV46gp5qHdkj+Ex4SgWxOzd76OkYeV5BjfXbEw==" saltValue="6YWo7Hb5RkSnvMHR+HWWz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69" bestFit="1" customWidth="1"/>
    <col min="2" max="2" width="47.85546875" style="96" customWidth="1"/>
    <col min="3" max="3" width="42.42578125" style="96" customWidth="1"/>
    <col min="4" max="8" width="11.42578125" style="96" customWidth="1"/>
    <col min="9" max="16384" width="11.42578125" style="96"/>
  </cols>
  <sheetData>
    <row r="1" spans="1:3" x14ac:dyDescent="0.2">
      <c r="A1" s="52" t="s">
        <v>156</v>
      </c>
      <c r="B1" s="52" t="s">
        <v>201</v>
      </c>
      <c r="C1" s="52" t="s">
        <v>202</v>
      </c>
    </row>
    <row r="2" spans="1:3" x14ac:dyDescent="0.2">
      <c r="A2" s="44" t="s">
        <v>179</v>
      </c>
      <c r="B2" s="42" t="s">
        <v>189</v>
      </c>
      <c r="C2" s="42"/>
    </row>
    <row r="3" spans="1:3" x14ac:dyDescent="0.2">
      <c r="A3" s="44" t="s">
        <v>180</v>
      </c>
      <c r="B3" s="42" t="s">
        <v>189</v>
      </c>
      <c r="C3" s="42"/>
    </row>
    <row r="4" spans="1:3" x14ac:dyDescent="0.2">
      <c r="A4" s="44" t="s">
        <v>191</v>
      </c>
      <c r="B4" s="42" t="s">
        <v>184</v>
      </c>
      <c r="C4" s="42"/>
    </row>
    <row r="5" spans="1:3" x14ac:dyDescent="0.2">
      <c r="A5" s="44" t="s">
        <v>188</v>
      </c>
      <c r="B5" s="42" t="s">
        <v>184</v>
      </c>
      <c r="C5" s="42"/>
    </row>
    <row r="6" spans="1:3" x14ac:dyDescent="0.2">
      <c r="A6" s="44"/>
      <c r="B6" s="45"/>
      <c r="C6" s="45"/>
    </row>
    <row r="7" spans="1:3" x14ac:dyDescent="0.2">
      <c r="A7" s="44"/>
      <c r="B7" s="45"/>
      <c r="C7" s="45"/>
    </row>
    <row r="8" spans="1:3" x14ac:dyDescent="0.2">
      <c r="A8" s="44"/>
      <c r="B8" s="45"/>
      <c r="C8" s="45"/>
    </row>
    <row r="9" spans="1:3" x14ac:dyDescent="0.2">
      <c r="A9" s="44"/>
      <c r="B9" s="45"/>
      <c r="C9" s="45"/>
    </row>
    <row r="10" spans="1:3" x14ac:dyDescent="0.2">
      <c r="A10" s="44"/>
      <c r="B10" s="45"/>
      <c r="C10" s="45"/>
    </row>
    <row r="11" spans="1:3" x14ac:dyDescent="0.2">
      <c r="A11" s="46"/>
      <c r="B11" s="45"/>
      <c r="C11" s="45"/>
    </row>
    <row r="12" spans="1:3" x14ac:dyDescent="0.2">
      <c r="A12" s="46"/>
      <c r="B12" s="45"/>
      <c r="C12" s="45"/>
    </row>
    <row r="13" spans="1:3" x14ac:dyDescent="0.2">
      <c r="A13" s="46"/>
      <c r="B13" s="45"/>
      <c r="C13" s="45"/>
    </row>
    <row r="14" spans="1:3" x14ac:dyDescent="0.2">
      <c r="A14" s="46"/>
      <c r="B14" s="45"/>
      <c r="C14" s="45"/>
    </row>
    <row r="15" spans="1:3" x14ac:dyDescent="0.2">
      <c r="A15" s="46"/>
      <c r="B15" s="45"/>
      <c r="C15" s="45"/>
    </row>
    <row r="16" spans="1:3" x14ac:dyDescent="0.2">
      <c r="A16" s="46"/>
      <c r="B16" s="45"/>
      <c r="C16" s="45"/>
    </row>
    <row r="17" spans="1:3" x14ac:dyDescent="0.2">
      <c r="A17" s="46"/>
      <c r="B17" s="45"/>
      <c r="C17" s="45"/>
    </row>
    <row r="18" spans="1:3" x14ac:dyDescent="0.2">
      <c r="A18" s="46"/>
      <c r="B18" s="45"/>
      <c r="C18" s="45"/>
    </row>
    <row r="19" spans="1:3" x14ac:dyDescent="0.2">
      <c r="A19" s="44"/>
      <c r="B19" s="45"/>
      <c r="C19" s="45"/>
    </row>
    <row r="20" spans="1:3" x14ac:dyDescent="0.2">
      <c r="A20" s="44"/>
      <c r="B20" s="45"/>
      <c r="C20" s="45"/>
    </row>
  </sheetData>
  <sheetProtection algorithmName="SHA-512" hashValue="Vo+A7L8CikjJ3HdqoK+tbDXQyRGawvnXD36Kq+L2eM6sPlL74bh4nsWWsEMejgAHD8MGE1nRXqLLNwT+XR2Mcw==" saltValue="AscVJQO4pzJa1v/zh6no2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96" customWidth="1"/>
    <col min="2" max="6" width="11.42578125" style="96" customWidth="1"/>
    <col min="7" max="16384" width="11.42578125" style="96"/>
  </cols>
  <sheetData>
    <row r="1" spans="1:1" x14ac:dyDescent="0.2">
      <c r="A1" s="52" t="s">
        <v>156</v>
      </c>
    </row>
    <row r="2" spans="1:1" x14ac:dyDescent="0.2">
      <c r="A2" s="23" t="s">
        <v>171</v>
      </c>
    </row>
    <row r="3" spans="1:1" x14ac:dyDescent="0.2">
      <c r="A3" s="23" t="s">
        <v>181</v>
      </c>
    </row>
    <row r="4" spans="1:1" x14ac:dyDescent="0.2">
      <c r="A4" s="23" t="s">
        <v>185</v>
      </c>
    </row>
    <row r="5" spans="1:1" x14ac:dyDescent="0.2">
      <c r="A5" s="23" t="s">
        <v>194</v>
      </c>
    </row>
    <row r="6" spans="1:1" x14ac:dyDescent="0.2">
      <c r="A6" s="23" t="s">
        <v>195</v>
      </c>
    </row>
    <row r="7" spans="1:1" x14ac:dyDescent="0.2">
      <c r="A7" s="23" t="s">
        <v>196</v>
      </c>
    </row>
    <row r="8" spans="1:1" x14ac:dyDescent="0.2">
      <c r="A8" s="23" t="s">
        <v>197</v>
      </c>
    </row>
    <row r="9" spans="1:1" x14ac:dyDescent="0.2">
      <c r="A9" s="23" t="s">
        <v>198</v>
      </c>
    </row>
    <row r="10" spans="1:1" x14ac:dyDescent="0.2">
      <c r="A10" s="23"/>
    </row>
    <row r="11" spans="1:1" x14ac:dyDescent="0.2">
      <c r="A11" s="23"/>
    </row>
    <row r="12" spans="1:1" x14ac:dyDescent="0.2">
      <c r="A12" s="23"/>
    </row>
    <row r="13" spans="1:1" x14ac:dyDescent="0.2">
      <c r="A13" s="23"/>
    </row>
    <row r="14" spans="1:1" x14ac:dyDescent="0.2">
      <c r="A14" s="23"/>
    </row>
    <row r="15" spans="1:1" x14ac:dyDescent="0.2">
      <c r="A15" s="23"/>
    </row>
    <row r="16" spans="1:1" x14ac:dyDescent="0.2">
      <c r="A16" s="23"/>
    </row>
    <row r="17" spans="1:1" x14ac:dyDescent="0.2">
      <c r="A17" s="23"/>
    </row>
    <row r="18" spans="1:1" x14ac:dyDescent="0.2">
      <c r="A18" s="23"/>
    </row>
    <row r="19" spans="1:1" x14ac:dyDescent="0.2">
      <c r="A19" s="23"/>
    </row>
  </sheetData>
  <sheetProtection algorithmName="SHA-512" hashValue="RaEgYlKARJHw7H253d/oCekuIxZq/EVDEB3RaO69QsVLefyLCCRcngpNVmGgMGkLXhjhU7kAaNWINwctEk0+BQ==" saltValue="SJHsB+la57r050wJIbMqk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78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78" t="s">
        <v>81</v>
      </c>
      <c r="B2" s="13">
        <f>'Baseline year population inputs'!C51</f>
        <v>0</v>
      </c>
      <c r="C2" s="13">
        <f>'Baseline year population inputs'!C52</f>
        <v>0</v>
      </c>
      <c r="D2" s="13">
        <f>'Baseline year population inputs'!C53</f>
        <v>0</v>
      </c>
      <c r="E2" s="13">
        <f>'Baseline year population inputs'!C54</f>
        <v>0</v>
      </c>
      <c r="F2" s="13">
        <f>'Baseline year population inputs'!C55</f>
        <v>0</v>
      </c>
    </row>
    <row r="3" spans="1:6" ht="15.75" customHeight="1" x14ac:dyDescent="0.2">
      <c r="A3" s="78" t="s">
        <v>204</v>
      </c>
      <c r="B3" s="13">
        <f>frac_mam_1month * 2.6</f>
        <v>0</v>
      </c>
      <c r="C3" s="13">
        <f>frac_mam_1_5months * 2.6</f>
        <v>0</v>
      </c>
      <c r="D3" s="13">
        <f>frac_mam_6_11months * 2.6</f>
        <v>0</v>
      </c>
      <c r="E3" s="13">
        <f>frac_mam_12_23months * 2.6</f>
        <v>0</v>
      </c>
      <c r="F3" s="13">
        <f>frac_mam_24_59months * 2.6</f>
        <v>0</v>
      </c>
    </row>
    <row r="4" spans="1:6" ht="15.75" customHeight="1" x14ac:dyDescent="0.2">
      <c r="A4" s="78" t="s">
        <v>205</v>
      </c>
      <c r="B4" s="13">
        <f>frac_sam_1month * 2.6</f>
        <v>0</v>
      </c>
      <c r="C4" s="13">
        <f>frac_sam_1_5months * 2.6</f>
        <v>0</v>
      </c>
      <c r="D4" s="13">
        <f>frac_sam_6_11months * 2.6</f>
        <v>0</v>
      </c>
      <c r="E4" s="13">
        <f>frac_sam_12_23months * 2.6</f>
        <v>0</v>
      </c>
      <c r="F4" s="13">
        <f>frac_sam_24_59months * 2.6</f>
        <v>0</v>
      </c>
    </row>
  </sheetData>
  <sheetProtection algorithmName="SHA-512" hashValue="Er2B7A9yX+y4o3Au7tCZkPVNf+PPHN/4OwQXxjRWKfaBP9Ve7Tr8ZrlTeC8bcIXF9LK6SqStvwwDYJKtP1vd2Q==" saltValue="n2z4sSXcnu9q24aySL+i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52" t="s">
        <v>206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">
      <c r="A2" s="52" t="s">
        <v>76</v>
      </c>
      <c r="B2" s="69" t="s">
        <v>169</v>
      </c>
      <c r="C2" s="47">
        <v>0</v>
      </c>
      <c r="D2" s="47">
        <f>food_insecure</f>
        <v>0</v>
      </c>
      <c r="E2" s="47">
        <f>food_insecure</f>
        <v>0</v>
      </c>
      <c r="F2" s="47">
        <f>food_insecure</f>
        <v>0</v>
      </c>
      <c r="G2" s="47">
        <f>food_insecure</f>
        <v>0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">
      <c r="B3" s="69" t="s">
        <v>170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">
      <c r="B4" s="69" t="s">
        <v>183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">
      <c r="B5" s="69" t="s">
        <v>184</v>
      </c>
      <c r="C5" s="47">
        <v>0</v>
      </c>
      <c r="D5" s="47">
        <v>0</v>
      </c>
      <c r="E5" s="47">
        <f>food_insecure</f>
        <v>0</v>
      </c>
      <c r="F5" s="47">
        <f>food_insecure</f>
        <v>0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">
      <c r="B6" s="69" t="s">
        <v>188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">
      <c r="B7" s="17" t="s">
        <v>190</v>
      </c>
      <c r="C7" s="47">
        <f>diarrhoea_1mo*frac_diarrhea_severe</f>
        <v>0</v>
      </c>
      <c r="D7" s="47">
        <f>diarrhoea_1_5mo*frac_diarrhea_severe</f>
        <v>0</v>
      </c>
      <c r="E7" s="47">
        <f>diarrhoea_6_11mo*frac_diarrhea_severe</f>
        <v>0</v>
      </c>
      <c r="F7" s="47">
        <f>diarrhoea_12_23mo*frac_diarrhea_severe</f>
        <v>0</v>
      </c>
      <c r="G7" s="47">
        <f>diarrhoea_24_59mo*frac_diarrhea_severe</f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">
      <c r="B8" s="69" t="s">
        <v>191</v>
      </c>
      <c r="C8" s="47">
        <v>0</v>
      </c>
      <c r="D8" s="47">
        <v>0</v>
      </c>
      <c r="E8" s="47">
        <f>food_insecure</f>
        <v>0</v>
      </c>
      <c r="F8" s="47">
        <f>food_insecure</f>
        <v>0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">
      <c r="B9" s="69" t="s">
        <v>192</v>
      </c>
      <c r="C9" s="47">
        <v>0</v>
      </c>
      <c r="D9" s="47">
        <v>0</v>
      </c>
      <c r="E9" s="47">
        <f>food_insecure</f>
        <v>0</v>
      </c>
      <c r="F9" s="47">
        <f>food_insecure</f>
        <v>0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">
      <c r="B10" s="69" t="s">
        <v>157</v>
      </c>
      <c r="C10" s="47">
        <v>0</v>
      </c>
      <c r="D10" s="47">
        <f>IF(ISBLANK(comm_deliv), frac_children_health_facility,1)</f>
        <v>0</v>
      </c>
      <c r="E10" s="47">
        <f>IF(ISBLANK(comm_deliv), frac_children_health_facility,1)</f>
        <v>0</v>
      </c>
      <c r="F10" s="47">
        <f>IF(ISBLANK(comm_deliv), frac_children_health_facility,1)</f>
        <v>0</v>
      </c>
      <c r="G10" s="47">
        <f>IF(ISBLANK(comm_deliv), frac_children_health_facility,1)</f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">
      <c r="B11" s="69" t="s">
        <v>193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">
      <c r="B12" s="17" t="s">
        <v>199</v>
      </c>
      <c r="C12" s="47">
        <f>diarrhoea_1mo*frac_diarrhea_severe</f>
        <v>0</v>
      </c>
      <c r="D12" s="47">
        <f>diarrhoea_1_5mo*frac_diarrhea_severe</f>
        <v>0</v>
      </c>
      <c r="E12" s="47">
        <f>diarrhoea_6_11mo*frac_diarrhea_severe</f>
        <v>0</v>
      </c>
      <c r="F12" s="47">
        <f>diarrhoea_12_23mo*frac_diarrhea_severe</f>
        <v>0</v>
      </c>
      <c r="G12" s="47">
        <f>diarrhoea_24_59mo*frac_diarrhea_severe</f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">
      <c r="B13" s="69" t="s">
        <v>200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">
      <c r="B14" s="17"/>
    </row>
    <row r="15" spans="1:15" ht="15.75" customHeight="1" x14ac:dyDescent="0.2">
      <c r="A15" s="52" t="s">
        <v>90</v>
      </c>
      <c r="B15" s="17" t="s">
        <v>166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</v>
      </c>
      <c r="I15" s="47">
        <f>food_insecure</f>
        <v>0</v>
      </c>
      <c r="J15" s="47">
        <f>food_insecure</f>
        <v>0</v>
      </c>
      <c r="K15" s="47">
        <f>food_insecure</f>
        <v>0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">
      <c r="A16" s="52"/>
      <c r="B16" s="69" t="s">
        <v>168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">
      <c r="A17" s="52"/>
      <c r="B17" s="69" t="s">
        <v>179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">
      <c r="A18" s="52"/>
      <c r="B18" s="69" t="s">
        <v>180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</v>
      </c>
      <c r="I18" s="47">
        <f>frac_PW_health_facility</f>
        <v>0</v>
      </c>
      <c r="J18" s="47">
        <f>frac_PW_health_facility</f>
        <v>0</v>
      </c>
      <c r="K18" s="47">
        <f>frac_PW_health_facility</f>
        <v>0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">
      <c r="B19" s="17" t="s">
        <v>181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</v>
      </c>
      <c r="I19" s="47">
        <f>frac_malaria_risk</f>
        <v>0</v>
      </c>
      <c r="J19" s="47">
        <f>frac_malaria_risk</f>
        <v>0</v>
      </c>
      <c r="K19" s="47">
        <f>frac_malaria_risk</f>
        <v>0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">
      <c r="B20" s="69" t="s">
        <v>186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">
      <c r="B21" s="69" t="s">
        <v>187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">
      <c r="B22" s="17" t="s">
        <v>189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">
      <c r="B23" s="17"/>
    </row>
    <row r="24" spans="1:15" ht="15.75" customHeight="1" x14ac:dyDescent="0.2">
      <c r="A24" s="52" t="s">
        <v>207</v>
      </c>
      <c r="B24" s="65" t="s">
        <v>171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</v>
      </c>
      <c r="M24" s="47">
        <f>famplan_unmet_need</f>
        <v>0</v>
      </c>
      <c r="N24" s="47">
        <f>famplan_unmet_need</f>
        <v>0</v>
      </c>
      <c r="O24" s="47">
        <f>famplan_unmet_need</f>
        <v>0</v>
      </c>
    </row>
    <row r="25" spans="1:15" ht="15.75" customHeight="1" x14ac:dyDescent="0.2">
      <c r="B25" s="65" t="s">
        <v>175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0.49</v>
      </c>
      <c r="M25" s="47">
        <f>(1-food_insecure)*(0.49)+food_insecure*(0.7)</f>
        <v>0.49</v>
      </c>
      <c r="N25" s="47">
        <f>(1-food_insecure)*(0.49)+food_insecure*(0.7)</f>
        <v>0.49</v>
      </c>
      <c r="O25" s="47">
        <f>(1-food_insecure)*(0.49)+food_insecure*(0.7)</f>
        <v>0.49</v>
      </c>
    </row>
    <row r="26" spans="1:15" ht="15.75" customHeight="1" x14ac:dyDescent="0.2">
      <c r="B26" s="65" t="s">
        <v>176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0.21</v>
      </c>
      <c r="M26" s="47">
        <f>(1-food_insecure)*(0.21)+food_insecure*(0.3)</f>
        <v>0.21</v>
      </c>
      <c r="N26" s="47">
        <f>(1-food_insecure)*(0.21)+food_insecure*(0.3)</f>
        <v>0.21</v>
      </c>
      <c r="O26" s="47">
        <f>(1-food_insecure)*(0.21)+food_insecure*(0.3)</f>
        <v>0.21</v>
      </c>
    </row>
    <row r="27" spans="1:15" ht="15.75" customHeight="1" x14ac:dyDescent="0.2">
      <c r="B27" s="65" t="s">
        <v>177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0.3</v>
      </c>
      <c r="M27" s="47">
        <f>(1-food_insecure)*(0.3)</f>
        <v>0.3</v>
      </c>
      <c r="N27" s="47">
        <f>(1-food_insecure)*(0.3)</f>
        <v>0.3</v>
      </c>
      <c r="O27" s="47">
        <f>(1-food_insecure)*(0.3)</f>
        <v>0.3</v>
      </c>
    </row>
    <row r="28" spans="1:15" ht="15.75" customHeight="1" x14ac:dyDescent="0.2">
      <c r="B28" s="65" t="s">
        <v>178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</v>
      </c>
      <c r="M28" s="47">
        <v>0</v>
      </c>
      <c r="N28" s="47">
        <v>0</v>
      </c>
      <c r="O28" s="47">
        <v>0</v>
      </c>
    </row>
    <row r="29" spans="1:15" ht="15.75" customHeight="1" x14ac:dyDescent="0.2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">
      <c r="A30" s="52" t="s">
        <v>208</v>
      </c>
      <c r="B30" s="69" t="s">
        <v>172</v>
      </c>
      <c r="C30" s="47">
        <v>0</v>
      </c>
      <c r="D30" s="47">
        <v>0</v>
      </c>
      <c r="E30" s="47">
        <f t="shared" ref="E30:O30" si="0">frac_maize</f>
        <v>0</v>
      </c>
      <c r="F30" s="47">
        <f t="shared" si="0"/>
        <v>0</v>
      </c>
      <c r="G30" s="47">
        <f t="shared" si="0"/>
        <v>0</v>
      </c>
      <c r="H30" s="47">
        <f t="shared" si="0"/>
        <v>0</v>
      </c>
      <c r="I30" s="47">
        <f t="shared" si="0"/>
        <v>0</v>
      </c>
      <c r="J30" s="47">
        <f t="shared" si="0"/>
        <v>0</v>
      </c>
      <c r="K30" s="47">
        <f t="shared" si="0"/>
        <v>0</v>
      </c>
      <c r="L30" s="47">
        <f t="shared" si="0"/>
        <v>0</v>
      </c>
      <c r="M30" s="47">
        <f t="shared" si="0"/>
        <v>0</v>
      </c>
      <c r="N30" s="47">
        <f t="shared" si="0"/>
        <v>0</v>
      </c>
      <c r="O30" s="47">
        <f t="shared" si="0"/>
        <v>0</v>
      </c>
    </row>
    <row r="31" spans="1:15" ht="15.75" customHeight="1" x14ac:dyDescent="0.2">
      <c r="B31" s="69" t="s">
        <v>173</v>
      </c>
      <c r="C31" s="47">
        <v>0</v>
      </c>
      <c r="D31" s="47">
        <v>0</v>
      </c>
      <c r="E31" s="47">
        <f t="shared" ref="E31:O31" si="1">frac_rice</f>
        <v>0</v>
      </c>
      <c r="F31" s="47">
        <f t="shared" si="1"/>
        <v>0</v>
      </c>
      <c r="G31" s="47">
        <f t="shared" si="1"/>
        <v>0</v>
      </c>
      <c r="H31" s="47">
        <f t="shared" si="1"/>
        <v>0</v>
      </c>
      <c r="I31" s="47">
        <f t="shared" si="1"/>
        <v>0</v>
      </c>
      <c r="J31" s="47">
        <f t="shared" si="1"/>
        <v>0</v>
      </c>
      <c r="K31" s="47">
        <f t="shared" si="1"/>
        <v>0</v>
      </c>
      <c r="L31" s="47">
        <f t="shared" si="1"/>
        <v>0</v>
      </c>
      <c r="M31" s="47">
        <f t="shared" si="1"/>
        <v>0</v>
      </c>
      <c r="N31" s="47">
        <f t="shared" si="1"/>
        <v>0</v>
      </c>
      <c r="O31" s="47">
        <f t="shared" si="1"/>
        <v>0</v>
      </c>
    </row>
    <row r="32" spans="1:15" ht="15.75" customHeight="1" x14ac:dyDescent="0.2">
      <c r="B32" s="69" t="s">
        <v>174</v>
      </c>
      <c r="C32" s="47">
        <v>0</v>
      </c>
      <c r="D32" s="47">
        <v>0</v>
      </c>
      <c r="E32" s="47">
        <f t="shared" ref="E32:O32" si="2">frac_wheat</f>
        <v>0</v>
      </c>
      <c r="F32" s="47">
        <f t="shared" si="2"/>
        <v>0</v>
      </c>
      <c r="G32" s="47">
        <f t="shared" si="2"/>
        <v>0</v>
      </c>
      <c r="H32" s="47">
        <f t="shared" si="2"/>
        <v>0</v>
      </c>
      <c r="I32" s="47">
        <f t="shared" si="2"/>
        <v>0</v>
      </c>
      <c r="J32" s="47">
        <f t="shared" si="2"/>
        <v>0</v>
      </c>
      <c r="K32" s="47">
        <f t="shared" si="2"/>
        <v>0</v>
      </c>
      <c r="L32" s="47">
        <f t="shared" si="2"/>
        <v>0</v>
      </c>
      <c r="M32" s="47">
        <f t="shared" si="2"/>
        <v>0</v>
      </c>
      <c r="N32" s="47">
        <f t="shared" si="2"/>
        <v>0</v>
      </c>
      <c r="O32" s="47">
        <f t="shared" si="2"/>
        <v>0</v>
      </c>
    </row>
    <row r="33" spans="2:15" ht="15.75" customHeight="1" x14ac:dyDescent="0.2">
      <c r="B33" s="69" t="s">
        <v>182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">
      <c r="B34" s="69" t="s">
        <v>185</v>
      </c>
      <c r="C34" s="47">
        <f t="shared" ref="C34:O34" si="3">frac_malaria_risk</f>
        <v>0</v>
      </c>
      <c r="D34" s="47">
        <f t="shared" si="3"/>
        <v>0</v>
      </c>
      <c r="E34" s="47">
        <f t="shared" si="3"/>
        <v>0</v>
      </c>
      <c r="F34" s="47">
        <f t="shared" si="3"/>
        <v>0</v>
      </c>
      <c r="G34" s="47">
        <f t="shared" si="3"/>
        <v>0</v>
      </c>
      <c r="H34" s="47">
        <f t="shared" si="3"/>
        <v>0</v>
      </c>
      <c r="I34" s="47">
        <f t="shared" si="3"/>
        <v>0</v>
      </c>
      <c r="J34" s="47">
        <f t="shared" si="3"/>
        <v>0</v>
      </c>
      <c r="K34" s="47">
        <f t="shared" si="3"/>
        <v>0</v>
      </c>
      <c r="L34" s="47">
        <f t="shared" si="3"/>
        <v>0</v>
      </c>
      <c r="M34" s="47">
        <f t="shared" si="3"/>
        <v>0</v>
      </c>
      <c r="N34" s="47">
        <f t="shared" si="3"/>
        <v>0</v>
      </c>
      <c r="O34" s="47">
        <f t="shared" si="3"/>
        <v>0</v>
      </c>
    </row>
    <row r="35" spans="2:15" ht="15.75" customHeight="1" x14ac:dyDescent="0.2">
      <c r="B35" s="17" t="s">
        <v>194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">
      <c r="B36" s="17" t="s">
        <v>195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">
      <c r="B37" s="17" t="s">
        <v>196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">
      <c r="B38" s="17" t="s">
        <v>197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">
      <c r="B39" s="17" t="s">
        <v>198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">
      <c r="B40" s="17"/>
    </row>
  </sheetData>
  <sheetProtection algorithmName="SHA-512" hashValue="LmLBCTh7HNR7U+wO2wL0GqJdgtVn4Vg//h+gvuqcJitZYwiEMDohoLsUNRKwHNLlJlDwOs4/fDpwQj0EiOrgRg==" saltValue="mMwFwWwLeEOd3Yovdvew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96" t="s">
        <v>167</v>
      </c>
    </row>
    <row r="2" spans="1:1" x14ac:dyDescent="0.2">
      <c r="A2" s="96" t="s">
        <v>209</v>
      </c>
    </row>
    <row r="3" spans="1:1" x14ac:dyDescent="0.2">
      <c r="A3" s="96" t="s">
        <v>210</v>
      </c>
    </row>
    <row r="4" spans="1:1" x14ac:dyDescent="0.2">
      <c r="A4" s="96" t="s">
        <v>211</v>
      </c>
    </row>
  </sheetData>
  <sheetProtection algorithmName="SHA-512" hashValue="YIVPuGEZFonGo8vd9vHQHYPkrs+8vnersGpH8TUfcA0qirxgK6TsiIlnxrVB7wL3Lqs9UBJJkXHl05DqP2BBrw==" saltValue="ihXpOEBWixtw0fOp8ibvr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5703125" style="96" customWidth="1"/>
    <col min="2" max="2" width="12.42578125" style="96" customWidth="1"/>
    <col min="3" max="4" width="11.42578125" style="96" customWidth="1"/>
    <col min="5" max="5" width="17.42578125" style="96" customWidth="1"/>
    <col min="6" max="10" width="11.42578125" style="96" customWidth="1"/>
    <col min="11" max="16384" width="11.42578125" style="96"/>
  </cols>
  <sheetData>
    <row r="1" spans="1:5" x14ac:dyDescent="0.2">
      <c r="A1" s="52" t="s">
        <v>212</v>
      </c>
      <c r="B1" s="52" t="s">
        <v>213</v>
      </c>
      <c r="C1" s="52" t="s">
        <v>214</v>
      </c>
      <c r="D1" s="52" t="s">
        <v>136</v>
      </c>
      <c r="E1" s="52" t="s">
        <v>215</v>
      </c>
    </row>
    <row r="2" spans="1:5" ht="13.7" customHeight="1" x14ac:dyDescent="0.2">
      <c r="A2" s="18" t="s">
        <v>216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7" customHeight="1" x14ac:dyDescent="0.2">
      <c r="A3" s="18" t="s">
        <v>217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7" customHeight="1" x14ac:dyDescent="0.2">
      <c r="A4" s="18" t="s">
        <v>218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7" customHeight="1" x14ac:dyDescent="0.2">
      <c r="A5" s="18" t="s">
        <v>219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7" customHeight="1" x14ac:dyDescent="0.2">
      <c r="A6" s="18" t="s">
        <v>220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7" customHeight="1" x14ac:dyDescent="0.2">
      <c r="A7" s="18" t="s">
        <v>221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7" customHeight="1" x14ac:dyDescent="0.2">
      <c r="A8" s="18" t="s">
        <v>222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7" customHeight="1" x14ac:dyDescent="0.2">
      <c r="A9" s="18" t="s">
        <v>223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7" customHeight="1" x14ac:dyDescent="0.2">
      <c r="A10" s="18" t="s">
        <v>224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F6AQk+LHwxSGQItJI9frhBJVy3ldXB0AJNDjYJ+9jfIAKnpNTAm+qePe9MKosFccXlpXL0sAOn1SAsE/RrepjQ==" saltValue="u1yBsCE46ixZWdeojlC23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140625" style="51" bestFit="1" customWidth="1"/>
    <col min="2" max="2" width="58.85546875" style="51" bestFit="1" customWidth="1"/>
    <col min="3" max="3" width="9.42578125" style="51" bestFit="1" customWidth="1"/>
    <col min="4" max="4" width="11.140625" style="51" bestFit="1" customWidth="1"/>
    <col min="5" max="5" width="12" style="51" bestFit="1" customWidth="1"/>
    <col min="6" max="7" width="13.140625" style="51" bestFit="1" customWidth="1"/>
    <col min="8" max="11" width="15.42578125" style="51" bestFit="1" customWidth="1"/>
    <col min="12" max="15" width="16.85546875" style="51" bestFit="1" customWidth="1"/>
    <col min="16" max="20" width="16.140625" style="51" customWidth="1"/>
    <col min="21" max="16384" width="16.140625" style="51"/>
  </cols>
  <sheetData>
    <row r="1" spans="1:15" ht="15.75" customHeight="1" x14ac:dyDescent="0.25">
      <c r="A1" s="52" t="s">
        <v>206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169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25">
      <c r="B3" s="69" t="s">
        <v>170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25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25">
      <c r="B5" s="69" t="s">
        <v>150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25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25">
      <c r="B7" s="69" t="s">
        <v>183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25">
      <c r="B8" s="69" t="s">
        <v>184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25">
      <c r="B9" s="69" t="s">
        <v>188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25">
      <c r="B10" s="69" t="s">
        <v>190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25">
      <c r="B11" s="69" t="s">
        <v>191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25">
      <c r="B12" s="69" t="s">
        <v>192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25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25">
      <c r="B14" s="69" t="s">
        <v>193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25">
      <c r="B15" s="69" t="s">
        <v>199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25">
      <c r="B16" s="69" t="s">
        <v>200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25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25">
      <c r="A18" s="52" t="s">
        <v>90</v>
      </c>
      <c r="B18" s="69" t="s">
        <v>166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25">
      <c r="A19" s="52"/>
      <c r="B19" s="69" t="s">
        <v>168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25">
      <c r="B20" s="69" t="s">
        <v>179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25">
      <c r="B21" s="69" t="s">
        <v>180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25">
      <c r="B22" s="49" t="s">
        <v>181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25">
      <c r="B23" s="69" t="s">
        <v>186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25">
      <c r="B24" s="69" t="s">
        <v>187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25">
      <c r="B25" s="69" t="s">
        <v>189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25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5.95" customHeight="1" x14ac:dyDescent="0.25">
      <c r="A27" s="52" t="s">
        <v>207</v>
      </c>
      <c r="B27" s="69" t="s">
        <v>171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25">
      <c r="B28" s="65" t="s">
        <v>175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25">
      <c r="A29" s="52"/>
      <c r="B29" s="65" t="s">
        <v>176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25">
      <c r="B30" s="65" t="s">
        <v>177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25">
      <c r="B31" s="65" t="s">
        <v>178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25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25">
      <c r="A33" s="52" t="s">
        <v>208</v>
      </c>
      <c r="B33" s="69" t="s">
        <v>172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25">
      <c r="B34" s="69" t="s">
        <v>173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25">
      <c r="B35" s="69" t="s">
        <v>174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25">
      <c r="B36" s="69" t="s">
        <v>182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25">
      <c r="B37" s="69" t="s">
        <v>185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25">
      <c r="B38" s="69" t="s">
        <v>194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25">
      <c r="B39" s="69" t="s">
        <v>195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25">
      <c r="B40" s="69" t="s">
        <v>196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25">
      <c r="B41" s="69" t="s">
        <v>197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25">
      <c r="B42" s="69" t="s">
        <v>198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h+0T0uNTZkYWDDliPDwGJa97vT+gJiyExra9KuNyNrw8RNyK3lz0WohO9lfIrlCHORL1JOe+ExxQS02ym0QI9Q==" saltValue="GZOdehXTUABxbhGkYUj8L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85546875" defaultRowHeight="12.75" x14ac:dyDescent="0.2"/>
  <cols>
    <col min="1" max="1" width="58.85546875" style="96" bestFit="1" customWidth="1"/>
    <col min="2" max="2" width="8.5703125" style="96" bestFit="1" customWidth="1"/>
    <col min="3" max="3" width="8.85546875" style="96" bestFit="1" customWidth="1"/>
    <col min="4" max="4" width="18.42578125" style="96" bestFit="1" customWidth="1"/>
    <col min="5" max="5" width="17.42578125" style="96" bestFit="1" customWidth="1"/>
    <col min="6" max="6" width="13.5703125" style="96" bestFit="1" customWidth="1"/>
    <col min="7" max="7" width="9.85546875" style="96" bestFit="1" customWidth="1"/>
    <col min="8" max="8" width="8.85546875" style="96" bestFit="1" customWidth="1"/>
    <col min="9" max="9" width="14.85546875" style="96" bestFit="1" customWidth="1"/>
    <col min="10" max="10" width="15.42578125" style="96" bestFit="1" customWidth="1"/>
    <col min="11" max="15" width="12.85546875" style="96" customWidth="1"/>
    <col min="16" max="16384" width="12.85546875" style="96"/>
  </cols>
  <sheetData>
    <row r="1" spans="1:11" x14ac:dyDescent="0.2">
      <c r="A1" s="52" t="s">
        <v>156</v>
      </c>
      <c r="B1" s="96" t="s">
        <v>225</v>
      </c>
      <c r="C1" s="96" t="s">
        <v>111</v>
      </c>
      <c r="D1" s="96" t="s">
        <v>226</v>
      </c>
      <c r="E1" s="96" t="s">
        <v>227</v>
      </c>
      <c r="F1" s="96" t="s">
        <v>118</v>
      </c>
      <c r="G1" s="96" t="s">
        <v>81</v>
      </c>
      <c r="H1" s="96" t="s">
        <v>32</v>
      </c>
      <c r="I1" s="96" t="s">
        <v>228</v>
      </c>
      <c r="J1" s="96" t="s">
        <v>25</v>
      </c>
      <c r="K1" s="96" t="s">
        <v>229</v>
      </c>
    </row>
    <row r="2" spans="1:11" x14ac:dyDescent="0.2">
      <c r="A2" s="69" t="s">
        <v>166</v>
      </c>
      <c r="B2" s="82"/>
      <c r="C2" s="82"/>
      <c r="D2" s="82"/>
      <c r="E2" s="82"/>
      <c r="F2" s="82"/>
      <c r="G2" s="82"/>
      <c r="H2" s="82"/>
      <c r="I2" s="82" t="s">
        <v>151</v>
      </c>
      <c r="J2" s="82"/>
      <c r="K2" s="82"/>
    </row>
    <row r="3" spans="1:11" x14ac:dyDescent="0.2">
      <c r="A3" s="69" t="s">
        <v>168</v>
      </c>
      <c r="B3" s="82"/>
      <c r="C3" s="82"/>
      <c r="D3" s="82"/>
      <c r="E3" s="82"/>
      <c r="F3" s="82"/>
      <c r="G3" s="82"/>
      <c r="H3" s="82" t="s">
        <v>151</v>
      </c>
      <c r="I3" s="82"/>
      <c r="J3" s="82"/>
      <c r="K3" s="82"/>
    </row>
    <row r="4" spans="1:11" x14ac:dyDescent="0.2">
      <c r="A4" s="69" t="s">
        <v>169</v>
      </c>
      <c r="B4" s="82"/>
      <c r="C4" s="82"/>
      <c r="D4" s="82" t="s">
        <v>151</v>
      </c>
      <c r="E4" s="82"/>
      <c r="F4" s="82"/>
      <c r="G4" s="82"/>
      <c r="H4" s="82"/>
      <c r="I4" s="82"/>
      <c r="J4" s="82"/>
      <c r="K4" s="82"/>
    </row>
    <row r="5" spans="1:11" x14ac:dyDescent="0.2">
      <c r="A5" s="69" t="s">
        <v>170</v>
      </c>
      <c r="B5" s="82"/>
      <c r="C5" s="82" t="s">
        <v>151</v>
      </c>
      <c r="D5" s="82"/>
      <c r="E5" s="82"/>
      <c r="F5" s="82"/>
      <c r="G5" s="82"/>
      <c r="H5" s="82"/>
      <c r="I5" s="82"/>
      <c r="J5" s="82"/>
      <c r="K5" s="82"/>
    </row>
    <row r="6" spans="1:11" x14ac:dyDescent="0.2">
      <c r="A6" s="69" t="s">
        <v>171</v>
      </c>
      <c r="B6" s="82"/>
      <c r="C6" s="82"/>
      <c r="D6" s="82"/>
      <c r="E6" s="82"/>
      <c r="F6" s="82"/>
      <c r="G6" s="82"/>
      <c r="H6" s="82"/>
      <c r="I6" s="82"/>
      <c r="J6" s="82" t="s">
        <v>151</v>
      </c>
      <c r="K6" s="82" t="s">
        <v>151</v>
      </c>
    </row>
    <row r="7" spans="1:11" x14ac:dyDescent="0.2">
      <c r="A7" s="69" t="s">
        <v>172</v>
      </c>
      <c r="B7" s="82"/>
      <c r="C7" s="82" t="s">
        <v>151</v>
      </c>
      <c r="D7" s="82"/>
      <c r="E7" s="82"/>
      <c r="F7" s="82"/>
      <c r="G7" s="82"/>
      <c r="H7" s="82" t="s">
        <v>151</v>
      </c>
      <c r="I7" s="82"/>
      <c r="J7" s="82"/>
      <c r="K7" s="82"/>
    </row>
    <row r="8" spans="1:11" x14ac:dyDescent="0.2">
      <c r="A8" s="69" t="s">
        <v>173</v>
      </c>
      <c r="B8" s="82"/>
      <c r="C8" s="82" t="s">
        <v>151</v>
      </c>
      <c r="D8" s="82"/>
      <c r="E8" s="82"/>
      <c r="F8" s="82"/>
      <c r="G8" s="82"/>
      <c r="H8" s="82" t="s">
        <v>151</v>
      </c>
      <c r="I8" s="82"/>
      <c r="J8" s="82"/>
      <c r="K8" s="82"/>
    </row>
    <row r="9" spans="1:11" x14ac:dyDescent="0.2">
      <c r="A9" s="69" t="s">
        <v>174</v>
      </c>
      <c r="B9" s="82"/>
      <c r="C9" s="82" t="s">
        <v>151</v>
      </c>
      <c r="D9" s="82"/>
      <c r="E9" s="82"/>
      <c r="F9" s="82"/>
      <c r="G9" s="82"/>
      <c r="H9" s="82" t="s">
        <v>151</v>
      </c>
      <c r="I9" s="82"/>
      <c r="J9" s="82"/>
      <c r="K9" s="82"/>
    </row>
    <row r="10" spans="1:11" x14ac:dyDescent="0.2">
      <c r="A10" s="65" t="s">
        <v>175</v>
      </c>
      <c r="B10" s="82"/>
      <c r="C10" s="82" t="s">
        <v>151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">
      <c r="A11" s="65" t="s">
        <v>176</v>
      </c>
      <c r="B11" s="82"/>
      <c r="C11" s="82" t="s">
        <v>151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">
      <c r="A12" s="65" t="s">
        <v>177</v>
      </c>
      <c r="B12" s="82"/>
      <c r="C12" s="82" t="s">
        <v>151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">
      <c r="A13" s="65" t="s">
        <v>178</v>
      </c>
      <c r="B13" s="82"/>
      <c r="C13" s="82" t="s">
        <v>151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">
      <c r="A14" s="69" t="s">
        <v>179</v>
      </c>
      <c r="B14" s="82"/>
      <c r="C14" s="82" t="s">
        <v>151</v>
      </c>
      <c r="D14" s="82"/>
      <c r="E14" s="82"/>
      <c r="F14" s="82"/>
      <c r="G14" s="82"/>
      <c r="H14" s="82"/>
      <c r="I14" s="82" t="s">
        <v>151</v>
      </c>
      <c r="J14" s="82"/>
      <c r="K14" s="82"/>
    </row>
    <row r="15" spans="1:11" x14ac:dyDescent="0.2">
      <c r="A15" s="69" t="s">
        <v>180</v>
      </c>
      <c r="B15" s="82"/>
      <c r="C15" s="82" t="s">
        <v>151</v>
      </c>
      <c r="D15" s="82"/>
      <c r="E15" s="82"/>
      <c r="F15" s="82"/>
      <c r="G15" s="82"/>
      <c r="H15" s="82"/>
      <c r="I15" s="82" t="s">
        <v>151</v>
      </c>
      <c r="J15" s="82"/>
      <c r="K15" s="82"/>
    </row>
    <row r="16" spans="1:11" x14ac:dyDescent="0.2">
      <c r="A16" s="69" t="s">
        <v>181</v>
      </c>
      <c r="B16" s="82"/>
      <c r="C16" s="82" t="s">
        <v>151</v>
      </c>
      <c r="D16" s="82"/>
      <c r="E16" s="82"/>
      <c r="F16" s="82"/>
      <c r="G16" s="82"/>
      <c r="H16" s="82" t="s">
        <v>151</v>
      </c>
      <c r="I16" s="82" t="s">
        <v>151</v>
      </c>
      <c r="J16" s="82"/>
      <c r="K16" s="82"/>
    </row>
    <row r="17" spans="1:11" x14ac:dyDescent="0.2">
      <c r="A17" s="69" t="s">
        <v>182</v>
      </c>
      <c r="B17" s="82"/>
      <c r="C17" s="82" t="s">
        <v>151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">
      <c r="A18" s="69" t="s">
        <v>148</v>
      </c>
      <c r="B18" s="82" t="s">
        <v>151</v>
      </c>
      <c r="C18" s="82"/>
      <c r="D18" s="82"/>
      <c r="E18" s="82"/>
      <c r="F18" s="82" t="s">
        <v>151</v>
      </c>
      <c r="G18" s="82"/>
      <c r="H18" s="82"/>
      <c r="I18" s="82"/>
      <c r="J18" s="82"/>
      <c r="K18" s="82"/>
    </row>
    <row r="19" spans="1:11" x14ac:dyDescent="0.2">
      <c r="A19" s="69" t="s">
        <v>150</v>
      </c>
      <c r="B19" s="82" t="s">
        <v>151</v>
      </c>
      <c r="C19" s="82"/>
      <c r="D19" s="82"/>
      <c r="E19" s="82"/>
      <c r="F19" s="82" t="s">
        <v>151</v>
      </c>
      <c r="G19" s="82"/>
      <c r="H19" s="82"/>
      <c r="I19" s="82"/>
      <c r="J19" s="82"/>
      <c r="K19" s="82"/>
    </row>
    <row r="20" spans="1:11" x14ac:dyDescent="0.2">
      <c r="A20" s="69" t="s">
        <v>152</v>
      </c>
      <c r="B20" s="82" t="s">
        <v>151</v>
      </c>
      <c r="C20" s="82"/>
      <c r="D20" s="82"/>
      <c r="E20" s="82"/>
      <c r="F20" s="82" t="s">
        <v>151</v>
      </c>
      <c r="G20" s="82"/>
      <c r="H20" s="82"/>
      <c r="I20" s="82"/>
      <c r="J20" s="82"/>
      <c r="K20" s="82"/>
    </row>
    <row r="21" spans="1:11" x14ac:dyDescent="0.2">
      <c r="A21" s="69" t="s">
        <v>183</v>
      </c>
      <c r="B21" s="82"/>
      <c r="C21" s="82"/>
      <c r="D21" s="82"/>
      <c r="E21" s="82"/>
      <c r="F21" s="82"/>
      <c r="G21" s="82"/>
      <c r="H21" s="82" t="s">
        <v>151</v>
      </c>
      <c r="I21" s="82" t="s">
        <v>151</v>
      </c>
      <c r="J21" s="82"/>
      <c r="K21" s="82"/>
    </row>
    <row r="22" spans="1:11" x14ac:dyDescent="0.2">
      <c r="A22" s="69" t="s">
        <v>184</v>
      </c>
      <c r="B22" s="82" t="s">
        <v>151</v>
      </c>
      <c r="C22" s="82" t="s">
        <v>151</v>
      </c>
      <c r="D22" s="82" t="s">
        <v>151</v>
      </c>
      <c r="E22" s="82"/>
      <c r="F22" s="82"/>
      <c r="G22" s="82"/>
      <c r="H22" s="82"/>
      <c r="I22" s="82"/>
      <c r="J22" s="82"/>
      <c r="K22" s="82"/>
    </row>
    <row r="23" spans="1:11" x14ac:dyDescent="0.2">
      <c r="A23" s="69" t="s">
        <v>185</v>
      </c>
      <c r="B23" s="82"/>
      <c r="C23" s="82" t="s">
        <v>151</v>
      </c>
      <c r="D23" s="82"/>
      <c r="E23" s="82"/>
      <c r="F23" s="82"/>
      <c r="G23" s="82"/>
      <c r="H23" s="82"/>
      <c r="I23" s="82" t="s">
        <v>151</v>
      </c>
      <c r="J23" s="82"/>
      <c r="K23" s="82"/>
    </row>
    <row r="24" spans="1:11" x14ac:dyDescent="0.2">
      <c r="A24" s="69" t="s">
        <v>186</v>
      </c>
      <c r="B24" s="82"/>
      <c r="C24" s="82"/>
      <c r="D24" s="82"/>
      <c r="E24" s="82"/>
      <c r="F24" s="82"/>
      <c r="G24" s="82"/>
      <c r="H24" s="82" t="s">
        <v>151</v>
      </c>
      <c r="I24" s="82"/>
      <c r="J24" s="82"/>
      <c r="K24" s="82"/>
    </row>
    <row r="25" spans="1:11" x14ac:dyDescent="0.2">
      <c r="A25" s="69" t="s">
        <v>187</v>
      </c>
      <c r="B25" s="82"/>
      <c r="C25" s="82"/>
      <c r="D25" s="82"/>
      <c r="E25" s="82"/>
      <c r="F25" s="82"/>
      <c r="G25" s="82"/>
      <c r="H25" s="82" t="s">
        <v>151</v>
      </c>
      <c r="I25" s="82"/>
      <c r="J25" s="82"/>
      <c r="K25" s="82"/>
    </row>
    <row r="26" spans="1:11" x14ac:dyDescent="0.2">
      <c r="A26" s="69" t="s">
        <v>188</v>
      </c>
      <c r="B26" s="82"/>
      <c r="C26" s="82" t="s">
        <v>151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">
      <c r="A27" s="69" t="s">
        <v>189</v>
      </c>
      <c r="B27" s="82"/>
      <c r="C27" s="82" t="s">
        <v>151</v>
      </c>
      <c r="D27" s="82"/>
      <c r="E27" s="82"/>
      <c r="F27" s="82"/>
      <c r="G27" s="82"/>
      <c r="H27" s="82"/>
      <c r="I27" s="82" t="s">
        <v>151</v>
      </c>
      <c r="J27" s="82"/>
      <c r="K27" s="82"/>
    </row>
    <row r="28" spans="1:11" x14ac:dyDescent="0.2">
      <c r="A28" s="69" t="s">
        <v>190</v>
      </c>
      <c r="B28" s="82"/>
      <c r="C28" s="82"/>
      <c r="D28" s="82"/>
      <c r="E28" s="82"/>
      <c r="F28" s="82"/>
      <c r="G28" s="82"/>
      <c r="H28" s="82" t="s">
        <v>151</v>
      </c>
      <c r="I28" s="82"/>
      <c r="J28" s="82"/>
      <c r="K28" s="82"/>
    </row>
    <row r="29" spans="1:11" x14ac:dyDescent="0.2">
      <c r="A29" s="69" t="s">
        <v>191</v>
      </c>
      <c r="B29" s="82" t="s">
        <v>151</v>
      </c>
      <c r="C29" s="82"/>
      <c r="D29" s="82" t="s">
        <v>151</v>
      </c>
      <c r="E29" s="82"/>
      <c r="F29" s="82"/>
      <c r="G29" s="82"/>
      <c r="H29" s="82"/>
      <c r="I29" s="82"/>
      <c r="J29" s="82"/>
      <c r="K29" s="82"/>
    </row>
    <row r="30" spans="1:11" x14ac:dyDescent="0.2">
      <c r="A30" s="69" t="s">
        <v>192</v>
      </c>
      <c r="B30" s="82" t="s">
        <v>151</v>
      </c>
      <c r="C30" s="82" t="s">
        <v>151</v>
      </c>
      <c r="D30" s="82" t="s">
        <v>151</v>
      </c>
      <c r="E30" s="82"/>
      <c r="F30" s="82"/>
      <c r="G30" s="82"/>
      <c r="H30" s="82"/>
      <c r="I30" s="82"/>
      <c r="J30" s="82"/>
      <c r="K30" s="82"/>
    </row>
    <row r="31" spans="1:11" x14ac:dyDescent="0.2">
      <c r="A31" s="69" t="s">
        <v>157</v>
      </c>
      <c r="B31" s="82"/>
      <c r="C31" s="82"/>
      <c r="D31" s="82"/>
      <c r="E31" s="82" t="s">
        <v>151</v>
      </c>
      <c r="F31" s="82"/>
      <c r="G31" s="82"/>
      <c r="H31" s="82"/>
      <c r="I31" s="82"/>
      <c r="J31" s="82"/>
      <c r="K31" s="82"/>
    </row>
    <row r="32" spans="1:11" x14ac:dyDescent="0.2">
      <c r="A32" s="69" t="s">
        <v>193</v>
      </c>
      <c r="B32" s="82"/>
      <c r="C32" s="82"/>
      <c r="D32" s="82"/>
      <c r="E32" s="82"/>
      <c r="F32" s="82"/>
      <c r="G32" s="82" t="s">
        <v>151</v>
      </c>
      <c r="H32" s="82" t="s">
        <v>151</v>
      </c>
      <c r="I32" s="82"/>
      <c r="J32" s="82"/>
      <c r="K32" s="82"/>
    </row>
    <row r="33" spans="1:11" x14ac:dyDescent="0.2">
      <c r="A33" s="69" t="s">
        <v>194</v>
      </c>
      <c r="B33" s="82"/>
      <c r="C33" s="82"/>
      <c r="D33" s="82"/>
      <c r="E33" s="82"/>
      <c r="F33" s="82"/>
      <c r="G33" s="82" t="s">
        <v>151</v>
      </c>
      <c r="H33" s="82" t="s">
        <v>151</v>
      </c>
      <c r="I33" s="82"/>
      <c r="J33" s="82"/>
      <c r="K33" s="82"/>
    </row>
    <row r="34" spans="1:11" x14ac:dyDescent="0.2">
      <c r="A34" s="69" t="s">
        <v>195</v>
      </c>
      <c r="B34" s="82"/>
      <c r="C34" s="82"/>
      <c r="D34" s="82"/>
      <c r="E34" s="82"/>
      <c r="F34" s="82"/>
      <c r="G34" s="82" t="s">
        <v>151</v>
      </c>
      <c r="H34" s="82" t="s">
        <v>151</v>
      </c>
      <c r="I34" s="82"/>
      <c r="J34" s="82"/>
      <c r="K34" s="82"/>
    </row>
    <row r="35" spans="1:11" x14ac:dyDescent="0.2">
      <c r="A35" s="69" t="s">
        <v>196</v>
      </c>
      <c r="B35" s="82"/>
      <c r="C35" s="82"/>
      <c r="D35" s="82"/>
      <c r="E35" s="82"/>
      <c r="F35" s="82"/>
      <c r="G35" s="82" t="s">
        <v>151</v>
      </c>
      <c r="H35" s="82" t="s">
        <v>151</v>
      </c>
      <c r="I35" s="82"/>
      <c r="J35" s="82"/>
      <c r="K35" s="82"/>
    </row>
    <row r="36" spans="1:11" x14ac:dyDescent="0.2">
      <c r="A36" s="69" t="s">
        <v>197</v>
      </c>
      <c r="B36" s="82"/>
      <c r="C36" s="82"/>
      <c r="D36" s="82"/>
      <c r="E36" s="82"/>
      <c r="F36" s="82"/>
      <c r="G36" s="82" t="s">
        <v>151</v>
      </c>
      <c r="H36" s="82" t="s">
        <v>151</v>
      </c>
      <c r="I36" s="82"/>
      <c r="J36" s="82"/>
      <c r="K36" s="82"/>
    </row>
    <row r="37" spans="1:11" x14ac:dyDescent="0.2">
      <c r="A37" s="69" t="s">
        <v>198</v>
      </c>
      <c r="B37" s="82"/>
      <c r="C37" s="82"/>
      <c r="D37" s="82"/>
      <c r="E37" s="82"/>
      <c r="F37" s="82"/>
      <c r="G37" s="82" t="s">
        <v>151</v>
      </c>
      <c r="H37" s="82" t="s">
        <v>151</v>
      </c>
      <c r="I37" s="82"/>
      <c r="J37" s="82"/>
      <c r="K37" s="82"/>
    </row>
    <row r="38" spans="1:11" x14ac:dyDescent="0.2">
      <c r="A38" s="69" t="s">
        <v>199</v>
      </c>
      <c r="B38" s="82"/>
      <c r="C38" s="82"/>
      <c r="D38" s="82"/>
      <c r="E38" s="82"/>
      <c r="F38" s="82"/>
      <c r="G38" s="82"/>
      <c r="H38" s="82" t="s">
        <v>151</v>
      </c>
      <c r="I38" s="82"/>
      <c r="J38" s="82"/>
      <c r="K38" s="82"/>
    </row>
    <row r="39" spans="1:11" x14ac:dyDescent="0.2">
      <c r="A39" s="69" t="s">
        <v>200</v>
      </c>
      <c r="B39" s="82" t="s">
        <v>151</v>
      </c>
      <c r="C39" s="82"/>
      <c r="D39" s="82"/>
      <c r="E39" s="82"/>
      <c r="F39" s="82"/>
      <c r="G39" s="82" t="s">
        <v>151</v>
      </c>
      <c r="H39" s="82" t="s">
        <v>151</v>
      </c>
      <c r="I39" s="82"/>
      <c r="J39" s="82"/>
      <c r="K39" s="82"/>
    </row>
  </sheetData>
  <sheetProtection algorithmName="SHA-512" hashValue="EMPgNzlBNxiG7YLTT7Bu1S6Cjso+7zfbCyIENKzXUreyaD4ZnKCKe+eBm7Ou0YMqm5qUUGPtKxjpw1c1xIjMag==" saltValue="gZYID0j+K8ZuM7gheA5sw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5546875" defaultRowHeight="12.75" x14ac:dyDescent="0.2"/>
  <cols>
    <col min="1" max="1" width="16.85546875" style="96" bestFit="1" customWidth="1"/>
    <col min="2" max="2" width="8.5703125" style="96" bestFit="1" customWidth="1"/>
    <col min="3" max="3" width="8.85546875" style="96" bestFit="1" customWidth="1"/>
    <col min="4" max="4" width="18.42578125" style="96" bestFit="1" customWidth="1"/>
    <col min="5" max="5" width="17.42578125" style="96" bestFit="1" customWidth="1"/>
    <col min="6" max="6" width="13.5703125" style="96" bestFit="1" customWidth="1"/>
    <col min="7" max="7" width="9.85546875" style="96" bestFit="1" customWidth="1"/>
    <col min="8" max="8" width="8.85546875" style="96" bestFit="1" customWidth="1"/>
    <col min="9" max="9" width="14.85546875" style="96" bestFit="1" customWidth="1"/>
    <col min="10" max="10" width="15.42578125" style="96" bestFit="1" customWidth="1"/>
    <col min="11" max="15" width="12.85546875" style="96" customWidth="1"/>
    <col min="16" max="16384" width="12.85546875" style="96"/>
  </cols>
  <sheetData>
    <row r="1" spans="1:11" x14ac:dyDescent="0.2">
      <c r="A1" s="52" t="s">
        <v>230</v>
      </c>
      <c r="B1" s="96" t="s">
        <v>225</v>
      </c>
      <c r="C1" s="96" t="s">
        <v>111</v>
      </c>
      <c r="D1" s="96" t="s">
        <v>226</v>
      </c>
      <c r="E1" s="96" t="s">
        <v>227</v>
      </c>
      <c r="F1" s="96" t="s">
        <v>118</v>
      </c>
      <c r="G1" s="96" t="s">
        <v>81</v>
      </c>
      <c r="H1" s="96" t="s">
        <v>32</v>
      </c>
      <c r="I1" s="96" t="s">
        <v>228</v>
      </c>
      <c r="J1" s="96" t="s">
        <v>25</v>
      </c>
      <c r="K1" s="96" t="s">
        <v>229</v>
      </c>
    </row>
    <row r="2" spans="1:11" x14ac:dyDescent="0.2">
      <c r="A2" s="96" t="s">
        <v>67</v>
      </c>
      <c r="B2" s="82" t="s">
        <v>151</v>
      </c>
      <c r="C2" s="82" t="s">
        <v>151</v>
      </c>
      <c r="D2" s="82" t="s">
        <v>151</v>
      </c>
      <c r="E2" s="82" t="s">
        <v>151</v>
      </c>
      <c r="F2" s="82" t="s">
        <v>151</v>
      </c>
      <c r="G2" s="82" t="s">
        <v>151</v>
      </c>
      <c r="H2" s="82" t="s">
        <v>151</v>
      </c>
      <c r="I2" s="82"/>
      <c r="J2" s="82"/>
      <c r="K2" s="82"/>
    </row>
    <row r="3" spans="1:11" x14ac:dyDescent="0.2">
      <c r="A3" s="96" t="s">
        <v>77</v>
      </c>
      <c r="B3" s="82" t="s">
        <v>151</v>
      </c>
      <c r="C3" s="82" t="s">
        <v>151</v>
      </c>
      <c r="D3" s="82" t="s">
        <v>151</v>
      </c>
      <c r="E3" s="82" t="s">
        <v>151</v>
      </c>
      <c r="F3" s="82" t="s">
        <v>151</v>
      </c>
      <c r="G3" s="82" t="s">
        <v>151</v>
      </c>
      <c r="H3" s="82" t="s">
        <v>151</v>
      </c>
      <c r="I3" s="82"/>
      <c r="J3" s="82"/>
      <c r="K3" s="82"/>
    </row>
    <row r="4" spans="1:11" x14ac:dyDescent="0.2">
      <c r="A4" s="96" t="s">
        <v>78</v>
      </c>
      <c r="B4" s="82" t="s">
        <v>151</v>
      </c>
      <c r="C4" s="82" t="s">
        <v>151</v>
      </c>
      <c r="D4" s="82" t="s">
        <v>151</v>
      </c>
      <c r="E4" s="82" t="s">
        <v>151</v>
      </c>
      <c r="F4" s="82" t="s">
        <v>151</v>
      </c>
      <c r="G4" s="82" t="s">
        <v>151</v>
      </c>
      <c r="H4" s="82" t="s">
        <v>151</v>
      </c>
      <c r="I4" s="82"/>
      <c r="J4" s="82"/>
      <c r="K4" s="82"/>
    </row>
    <row r="5" spans="1:11" x14ac:dyDescent="0.2">
      <c r="A5" s="96" t="s">
        <v>79</v>
      </c>
      <c r="B5" s="82" t="s">
        <v>151</v>
      </c>
      <c r="C5" s="82" t="s">
        <v>151</v>
      </c>
      <c r="D5" s="82" t="s">
        <v>151</v>
      </c>
      <c r="E5" s="82" t="s">
        <v>151</v>
      </c>
      <c r="F5" s="82" t="s">
        <v>151</v>
      </c>
      <c r="G5" s="82" t="s">
        <v>151</v>
      </c>
      <c r="H5" s="82" t="s">
        <v>151</v>
      </c>
      <c r="I5" s="82"/>
      <c r="J5" s="82"/>
      <c r="K5" s="82"/>
    </row>
    <row r="6" spans="1:11" x14ac:dyDescent="0.2">
      <c r="A6" s="96" t="s">
        <v>80</v>
      </c>
      <c r="B6" s="82" t="s">
        <v>151</v>
      </c>
      <c r="C6" s="82" t="s">
        <v>151</v>
      </c>
      <c r="D6" s="82" t="s">
        <v>151</v>
      </c>
      <c r="E6" s="82" t="s">
        <v>151</v>
      </c>
      <c r="F6" s="82" t="s">
        <v>151</v>
      </c>
      <c r="G6" s="82" t="s">
        <v>151</v>
      </c>
      <c r="H6" s="82" t="s">
        <v>151</v>
      </c>
      <c r="I6" s="82"/>
      <c r="J6" s="82"/>
      <c r="K6" s="82"/>
    </row>
    <row r="7" spans="1:11" x14ac:dyDescent="0.2">
      <c r="A7" s="96" t="s">
        <v>112</v>
      </c>
      <c r="B7" s="82"/>
      <c r="C7" s="82" t="s">
        <v>151</v>
      </c>
      <c r="D7" s="82"/>
      <c r="E7" s="82"/>
      <c r="F7" s="82"/>
      <c r="G7" s="82"/>
      <c r="H7" s="82" t="s">
        <v>151</v>
      </c>
      <c r="I7" s="82" t="s">
        <v>151</v>
      </c>
      <c r="J7" s="82"/>
      <c r="K7" s="82"/>
    </row>
    <row r="8" spans="1:11" x14ac:dyDescent="0.2">
      <c r="A8" s="96" t="s">
        <v>113</v>
      </c>
      <c r="B8" s="82"/>
      <c r="C8" s="82" t="s">
        <v>151</v>
      </c>
      <c r="D8" s="82"/>
      <c r="E8" s="82"/>
      <c r="F8" s="82"/>
      <c r="G8" s="82"/>
      <c r="H8" s="82" t="s">
        <v>151</v>
      </c>
      <c r="I8" s="82" t="s">
        <v>151</v>
      </c>
      <c r="J8" s="82"/>
      <c r="K8" s="82"/>
    </row>
    <row r="9" spans="1:11" x14ac:dyDescent="0.2">
      <c r="A9" s="96" t="s">
        <v>114</v>
      </c>
      <c r="B9" s="82"/>
      <c r="C9" s="82" t="s">
        <v>151</v>
      </c>
      <c r="D9" s="82"/>
      <c r="E9" s="82"/>
      <c r="F9" s="82"/>
      <c r="G9" s="82"/>
      <c r="H9" s="82" t="s">
        <v>151</v>
      </c>
      <c r="I9" s="82" t="s">
        <v>151</v>
      </c>
      <c r="J9" s="82"/>
      <c r="K9" s="82"/>
    </row>
    <row r="10" spans="1:11" x14ac:dyDescent="0.2">
      <c r="A10" s="96" t="s">
        <v>115</v>
      </c>
      <c r="B10" s="82"/>
      <c r="C10" s="82" t="s">
        <v>151</v>
      </c>
      <c r="D10" s="82"/>
      <c r="E10" s="82"/>
      <c r="F10" s="82"/>
      <c r="G10" s="82"/>
      <c r="H10" s="82" t="s">
        <v>151</v>
      </c>
      <c r="I10" s="82" t="s">
        <v>151</v>
      </c>
      <c r="J10" s="82"/>
      <c r="K10" s="82"/>
    </row>
    <row r="11" spans="1:11" x14ac:dyDescent="0.2">
      <c r="A11" s="96" t="s">
        <v>58</v>
      </c>
      <c r="B11" s="82"/>
      <c r="C11" s="82" t="s">
        <v>151</v>
      </c>
      <c r="D11" s="82"/>
      <c r="E11" s="82"/>
      <c r="F11" s="82"/>
      <c r="G11" s="82"/>
      <c r="H11" s="82"/>
      <c r="I11" s="82"/>
      <c r="J11" s="82" t="s">
        <v>151</v>
      </c>
      <c r="K11" s="82" t="s">
        <v>151</v>
      </c>
    </row>
    <row r="12" spans="1:11" x14ac:dyDescent="0.2">
      <c r="A12" s="96" t="s">
        <v>59</v>
      </c>
      <c r="B12" s="82"/>
      <c r="C12" s="82" t="s">
        <v>151</v>
      </c>
      <c r="D12" s="82"/>
      <c r="E12" s="82"/>
      <c r="F12" s="82"/>
      <c r="G12" s="82"/>
      <c r="H12" s="82"/>
      <c r="I12" s="82"/>
      <c r="J12" s="82"/>
      <c r="K12" s="82" t="s">
        <v>151</v>
      </c>
    </row>
    <row r="13" spans="1:11" x14ac:dyDescent="0.2">
      <c r="A13" s="96" t="s">
        <v>60</v>
      </c>
      <c r="B13" s="82"/>
      <c r="C13" s="82" t="s">
        <v>151</v>
      </c>
      <c r="D13" s="82"/>
      <c r="E13" s="82"/>
      <c r="F13" s="82"/>
      <c r="G13" s="82"/>
      <c r="H13" s="82"/>
      <c r="I13" s="82"/>
      <c r="J13" s="82"/>
      <c r="K13" s="82" t="s">
        <v>151</v>
      </c>
    </row>
    <row r="14" spans="1:11" x14ac:dyDescent="0.2">
      <c r="A14" s="96" t="s">
        <v>61</v>
      </c>
      <c r="B14" s="82"/>
      <c r="C14" s="82" t="s">
        <v>151</v>
      </c>
      <c r="D14" s="82"/>
      <c r="E14" s="82"/>
      <c r="F14" s="82"/>
      <c r="G14" s="82"/>
      <c r="H14" s="82"/>
      <c r="I14" s="82"/>
      <c r="J14" s="82"/>
      <c r="K14" s="82" t="s">
        <v>151</v>
      </c>
    </row>
  </sheetData>
  <sheetProtection algorithmName="SHA-512" hashValue="3jpbGZXrM5l5OaYIUhQ77eifCXPTjA6spH2Ui7EgYcBZaEaiou9/yBZZx6y71zcZ6pKM1G4qBjhxP5dYulpbHg==" saltValue="N7mubpeqeC3zweSGeQ8o8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85546875" defaultRowHeight="12.75" x14ac:dyDescent="0.2"/>
  <cols>
    <col min="1" max="1" width="48.140625" style="96" customWidth="1"/>
    <col min="2" max="2" width="15" style="96" customWidth="1"/>
    <col min="3" max="3" width="14.5703125" style="96" customWidth="1"/>
    <col min="4" max="8" width="12.85546875" style="96" customWidth="1"/>
    <col min="9" max="16384" width="12.85546875" style="96"/>
  </cols>
  <sheetData>
    <row r="1" spans="1:10" x14ac:dyDescent="0.2">
      <c r="A1" s="52" t="s">
        <v>231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">
      <c r="A2" s="52" t="s">
        <v>232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">
      <c r="B17" s="95" t="s">
        <v>149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">
      <c r="D18" s="81"/>
      <c r="E18" s="81"/>
      <c r="F18" s="81"/>
      <c r="G18" s="81"/>
      <c r="H18" s="81"/>
    </row>
    <row r="19" spans="1:8" x14ac:dyDescent="0.2">
      <c r="A19" s="52" t="s">
        <v>233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">
      <c r="B34" s="95" t="s">
        <v>149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">
      <c r="D35" s="81"/>
      <c r="E35" s="81"/>
      <c r="F35" s="81"/>
      <c r="G35" s="81"/>
      <c r="H35" s="81"/>
    </row>
    <row r="36" spans="1:8" x14ac:dyDescent="0.2">
      <c r="A36" s="54" t="s">
        <v>234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">
      <c r="B51" s="95" t="s">
        <v>149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">
      <c r="A53" s="88" t="s">
        <v>235</v>
      </c>
      <c r="B53" s="88"/>
      <c r="C53" s="88"/>
      <c r="D53" s="88"/>
      <c r="E53" s="88"/>
      <c r="F53" s="88"/>
      <c r="G53" s="88"/>
      <c r="H53" s="88"/>
    </row>
    <row r="54" spans="1:8" x14ac:dyDescent="0.2">
      <c r="A54" s="52" t="s">
        <v>231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">
      <c r="A55" s="52" t="s">
        <v>236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">
      <c r="B65" s="108"/>
      <c r="C65" s="96" t="s">
        <v>146</v>
      </c>
      <c r="D65" s="83">
        <f t="shared" ref="D65:H70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">
      <c r="B70" s="95" t="s">
        <v>149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">
      <c r="D71" s="81"/>
      <c r="E71" s="81"/>
      <c r="F71" s="81"/>
      <c r="G71" s="81"/>
      <c r="H71" s="81"/>
    </row>
    <row r="72" spans="1:8" x14ac:dyDescent="0.2">
      <c r="A72" s="52" t="s">
        <v>237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">
      <c r="B82" s="108"/>
      <c r="C82" s="96" t="s">
        <v>146</v>
      </c>
      <c r="D82" s="83">
        <f t="shared" ref="D82:H87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">
      <c r="B87" s="95" t="s">
        <v>149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">
      <c r="D88" s="81"/>
      <c r="E88" s="81"/>
      <c r="F88" s="81"/>
      <c r="G88" s="81"/>
      <c r="H88" s="81"/>
    </row>
    <row r="89" spans="1:8" x14ac:dyDescent="0.2">
      <c r="A89" s="54" t="s">
        <v>238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">
      <c r="B99" s="108"/>
      <c r="C99" s="96" t="s">
        <v>146</v>
      </c>
      <c r="D99" s="83">
        <f t="shared" ref="D99:H104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">
      <c r="B104" s="95" t="s">
        <v>149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">
      <c r="A106" s="88" t="s">
        <v>239</v>
      </c>
      <c r="B106" s="88"/>
      <c r="C106" s="88"/>
      <c r="D106" s="88"/>
      <c r="E106" s="88"/>
      <c r="F106" s="88"/>
      <c r="G106" s="88"/>
      <c r="H106" s="88"/>
    </row>
    <row r="107" spans="1:8" x14ac:dyDescent="0.2">
      <c r="A107" s="52" t="s">
        <v>231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">
      <c r="A108" s="52" t="s">
        <v>240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">
      <c r="B118" s="108"/>
      <c r="C118" s="96" t="s">
        <v>146</v>
      </c>
      <c r="D118" s="83">
        <f t="shared" ref="D118:H123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">
      <c r="B123" s="95" t="s">
        <v>149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">
      <c r="D124" s="81"/>
      <c r="E124" s="81"/>
      <c r="F124" s="81"/>
      <c r="G124" s="81"/>
      <c r="H124" s="81"/>
    </row>
    <row r="125" spans="1:8" x14ac:dyDescent="0.2">
      <c r="A125" s="52" t="s">
        <v>241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">
      <c r="B135" s="108"/>
      <c r="C135" s="96" t="s">
        <v>146</v>
      </c>
      <c r="D135" s="83">
        <f t="shared" ref="D135:H140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">
      <c r="B140" s="95" t="s">
        <v>149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">
      <c r="D141" s="81"/>
      <c r="E141" s="81"/>
      <c r="F141" s="81"/>
      <c r="G141" s="81"/>
      <c r="H141" s="81"/>
    </row>
    <row r="142" spans="1:8" x14ac:dyDescent="0.2">
      <c r="A142" s="54" t="s">
        <v>242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">
      <c r="B152" s="108"/>
      <c r="C152" s="96" t="s">
        <v>146</v>
      </c>
      <c r="D152" s="83">
        <f t="shared" ref="D152:H157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">
      <c r="B157" s="95" t="s">
        <v>149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m8lfgTkBK7c3Fa7n3fCnEVzmtZr0v97r0j+4JYgmtk9I61Ux62L2Cfse5v3mUGeMhnVMVU0c8qDY6dILQbSWtQ==" saltValue="FxOsTGTNtvWEUs+rYLp7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40625" defaultRowHeight="15.75" customHeight="1" x14ac:dyDescent="0.2"/>
  <cols>
    <col min="1" max="1" width="23.85546875" style="96" customWidth="1"/>
    <col min="2" max="2" width="34.140625" style="96" customWidth="1"/>
    <col min="3" max="3" width="11.42578125" style="96" bestFit="1" customWidth="1"/>
    <col min="4" max="4" width="11.85546875" style="96" customWidth="1"/>
    <col min="5" max="6" width="15" style="96" customWidth="1"/>
    <col min="7" max="11" width="16.140625" style="96" customWidth="1"/>
    <col min="12" max="16384" width="16.140625" style="96"/>
  </cols>
  <sheetData>
    <row r="1" spans="1:6" s="64" customFormat="1" ht="18.75" customHeight="1" x14ac:dyDescent="0.2">
      <c r="A1" s="55" t="s">
        <v>243</v>
      </c>
    </row>
    <row r="2" spans="1:6" ht="15.75" customHeight="1" x14ac:dyDescent="0.2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">
      <c r="A3" s="52" t="s">
        <v>244</v>
      </c>
      <c r="B3" s="58"/>
      <c r="C3" s="59"/>
      <c r="D3" s="60"/>
      <c r="E3" s="60"/>
      <c r="F3" s="60"/>
    </row>
    <row r="4" spans="1:6" ht="15.75" customHeight="1" x14ac:dyDescent="0.2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">
      <c r="C8" s="61"/>
      <c r="D8" s="53"/>
      <c r="E8" s="53"/>
      <c r="F8" s="53"/>
    </row>
    <row r="9" spans="1:6" ht="15.75" customHeight="1" x14ac:dyDescent="0.2">
      <c r="A9" s="52" t="s">
        <v>245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">
      <c r="C10" s="61"/>
      <c r="D10" s="53"/>
      <c r="E10" s="53"/>
      <c r="F10" s="53"/>
    </row>
    <row r="11" spans="1:6" s="64" customFormat="1" ht="15" customHeight="1" x14ac:dyDescent="0.2">
      <c r="A11" s="55" t="s">
        <v>246</v>
      </c>
      <c r="C11" s="62"/>
      <c r="D11" s="63"/>
      <c r="E11" s="63"/>
      <c r="F11" s="63"/>
    </row>
    <row r="12" spans="1:6" ht="15.75" customHeight="1" x14ac:dyDescent="0.2">
      <c r="A12" s="52" t="s">
        <v>247</v>
      </c>
      <c r="C12" s="61"/>
      <c r="D12" s="53"/>
      <c r="E12" s="53"/>
      <c r="F12" s="53"/>
    </row>
    <row r="13" spans="1:6" ht="15.75" customHeight="1" x14ac:dyDescent="0.2">
      <c r="B13" s="65" t="s">
        <v>248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">
      <c r="A16" s="52"/>
      <c r="B16" s="65"/>
      <c r="C16" s="66"/>
      <c r="D16" s="53"/>
      <c r="E16" s="53"/>
      <c r="F16" s="53"/>
    </row>
    <row r="17" spans="1:6" ht="15.75" customHeight="1" x14ac:dyDescent="0.2">
      <c r="A17" s="52" t="s">
        <v>249</v>
      </c>
      <c r="B17" s="58"/>
      <c r="C17" s="67"/>
      <c r="D17" s="68"/>
      <c r="E17" s="68"/>
      <c r="F17" s="68"/>
    </row>
    <row r="18" spans="1:6" ht="15.75" customHeight="1" x14ac:dyDescent="0.2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">
      <c r="B26" s="65"/>
    </row>
    <row r="27" spans="1:6" ht="15.75" customHeight="1" x14ac:dyDescent="0.2">
      <c r="A27" s="88" t="s">
        <v>235</v>
      </c>
      <c r="B27" s="89"/>
      <c r="C27" s="90"/>
      <c r="D27" s="91"/>
      <c r="E27" s="91"/>
      <c r="F27" s="91"/>
    </row>
    <row r="28" spans="1:6" s="64" customFormat="1" ht="18.75" customHeight="1" x14ac:dyDescent="0.2">
      <c r="A28" s="55" t="s">
        <v>243</v>
      </c>
    </row>
    <row r="29" spans="1:6" ht="15.75" customHeight="1" x14ac:dyDescent="0.2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">
      <c r="A30" s="52" t="s">
        <v>250</v>
      </c>
      <c r="B30" s="58"/>
      <c r="C30" s="59"/>
      <c r="D30" s="60"/>
      <c r="E30" s="60"/>
      <c r="F30" s="60"/>
    </row>
    <row r="31" spans="1:6" ht="15.75" customHeight="1" x14ac:dyDescent="0.2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">
      <c r="C35" s="61"/>
      <c r="D35" s="53"/>
      <c r="E35" s="53"/>
      <c r="F35" s="53"/>
    </row>
    <row r="36" spans="1:6" ht="15.75" customHeight="1" x14ac:dyDescent="0.2">
      <c r="A36" s="52" t="s">
        <v>251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">
      <c r="A38" s="55" t="s">
        <v>246</v>
      </c>
      <c r="B38" s="64"/>
      <c r="C38" s="62"/>
      <c r="D38" s="63"/>
      <c r="E38" s="63"/>
      <c r="F38" s="63"/>
    </row>
    <row r="39" spans="1:6" ht="15.75" customHeight="1" x14ac:dyDescent="0.2">
      <c r="A39" s="52" t="s">
        <v>252</v>
      </c>
      <c r="C39" s="61"/>
      <c r="D39" s="53"/>
      <c r="E39" s="53"/>
      <c r="F39" s="53"/>
    </row>
    <row r="40" spans="1:6" ht="15.75" customHeight="1" x14ac:dyDescent="0.2">
      <c r="B40" s="65" t="s">
        <v>253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">
      <c r="B41" s="65" t="s">
        <v>254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">
      <c r="B42" s="65" t="s">
        <v>255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">
      <c r="A43" s="52"/>
      <c r="B43" s="65"/>
      <c r="C43" s="66"/>
      <c r="D43" s="53"/>
      <c r="E43" s="53"/>
      <c r="F43" s="53"/>
    </row>
    <row r="44" spans="1:6" ht="15.75" customHeight="1" x14ac:dyDescent="0.2">
      <c r="A44" s="52" t="s">
        <v>256</v>
      </c>
      <c r="B44" s="58"/>
      <c r="C44" s="67"/>
      <c r="D44" s="68"/>
      <c r="E44" s="68"/>
      <c r="F44" s="68"/>
    </row>
    <row r="45" spans="1:6" ht="15.75" customHeight="1" x14ac:dyDescent="0.2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">
      <c r="A54" s="88" t="s">
        <v>239</v>
      </c>
      <c r="B54" s="89"/>
      <c r="C54" s="90"/>
      <c r="D54" s="91"/>
      <c r="E54" s="91"/>
      <c r="F54" s="91"/>
    </row>
    <row r="55" spans="1:6" s="64" customFormat="1" ht="18.75" customHeight="1" x14ac:dyDescent="0.2">
      <c r="A55" s="55" t="s">
        <v>243</v>
      </c>
    </row>
    <row r="56" spans="1:6" ht="15.75" customHeight="1" x14ac:dyDescent="0.2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">
      <c r="A57" s="52" t="s">
        <v>257</v>
      </c>
      <c r="B57" s="58"/>
      <c r="C57" s="59"/>
      <c r="D57" s="60"/>
      <c r="E57" s="60"/>
      <c r="F57" s="60"/>
    </row>
    <row r="58" spans="1:6" ht="15.75" customHeight="1" x14ac:dyDescent="0.2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">
      <c r="C62" s="61"/>
      <c r="D62" s="53"/>
      <c r="E62" s="53"/>
      <c r="F62" s="53"/>
    </row>
    <row r="63" spans="1:6" ht="15.75" customHeight="1" x14ac:dyDescent="0.2">
      <c r="A63" s="52" t="s">
        <v>258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">
      <c r="A65" s="55" t="s">
        <v>246</v>
      </c>
      <c r="B65" s="64"/>
      <c r="C65" s="62"/>
      <c r="D65" s="63"/>
      <c r="E65" s="63"/>
      <c r="F65" s="63"/>
    </row>
    <row r="66" spans="1:6" ht="15.75" customHeight="1" x14ac:dyDescent="0.2">
      <c r="A66" s="52" t="s">
        <v>259</v>
      </c>
      <c r="C66" s="61"/>
      <c r="D66" s="53"/>
      <c r="E66" s="53"/>
      <c r="F66" s="53"/>
    </row>
    <row r="67" spans="1:6" ht="15.75" customHeight="1" x14ac:dyDescent="0.2">
      <c r="B67" s="65" t="s">
        <v>260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">
      <c r="B68" s="65" t="s">
        <v>261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">
      <c r="B69" s="65" t="s">
        <v>262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">
      <c r="A70" s="52"/>
      <c r="B70" s="65"/>
      <c r="C70" s="66"/>
      <c r="D70" s="53"/>
      <c r="E70" s="53"/>
      <c r="F70" s="53"/>
    </row>
    <row r="71" spans="1:6" ht="15.75" customHeight="1" x14ac:dyDescent="0.2">
      <c r="A71" s="52" t="s">
        <v>263</v>
      </c>
      <c r="B71" s="58"/>
      <c r="C71" s="67"/>
      <c r="D71" s="68"/>
      <c r="E71" s="68"/>
      <c r="F71" s="68"/>
    </row>
    <row r="72" spans="1:6" ht="15.75" customHeight="1" x14ac:dyDescent="0.2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Jb6qVPB4kfqCSmkrEW7bIovihaH3H6J6MN9sQYCuu38aYjUVjfXkEK60XtDVP3mh+yMg6vQqHkpec8gi2TOrzQ==" saltValue="rAm6CXbcwcdJsXICZOMXf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85546875" defaultRowHeight="12.75" x14ac:dyDescent="0.2"/>
  <cols>
    <col min="1" max="1" width="27.140625" style="96" customWidth="1"/>
    <col min="2" max="2" width="26.85546875" style="96" customWidth="1"/>
    <col min="3" max="3" width="18.42578125" style="96" customWidth="1"/>
    <col min="4" max="8" width="14.85546875" style="96" customWidth="1"/>
    <col min="9" max="12" width="15.42578125" style="96" bestFit="1" customWidth="1"/>
    <col min="13" max="16" width="16.85546875" style="96" bestFit="1" customWidth="1"/>
    <col min="17" max="21" width="12.85546875" style="96" customWidth="1"/>
    <col min="22" max="16384" width="12.85546875" style="96"/>
  </cols>
  <sheetData>
    <row r="1" spans="1:16" s="64" customFormat="1" x14ac:dyDescent="0.2">
      <c r="A1" s="55" t="s">
        <v>264</v>
      </c>
    </row>
    <row r="2" spans="1:16" x14ac:dyDescent="0.2">
      <c r="A2" s="72" t="s">
        <v>225</v>
      </c>
      <c r="B2" s="70" t="s">
        <v>265</v>
      </c>
      <c r="C2" s="70" t="s">
        <v>266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">
      <c r="A3" s="52"/>
      <c r="B3" s="96" t="s">
        <v>81</v>
      </c>
      <c r="C3" s="78" t="s">
        <v>267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">
      <c r="C4" s="78" t="s">
        <v>268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">
      <c r="C5" s="78" t="s">
        <v>269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">
      <c r="C6" s="78" t="s">
        <v>270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">
      <c r="B7" s="96" t="s">
        <v>82</v>
      </c>
      <c r="C7" s="78" t="s">
        <v>267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">
      <c r="C8" s="78" t="s">
        <v>268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">
      <c r="C9" s="78" t="s">
        <v>269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">
      <c r="C10" s="78" t="s">
        <v>270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">
      <c r="B11" s="96" t="s">
        <v>84</v>
      </c>
      <c r="C11" s="78" t="s">
        <v>267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">
      <c r="C12" s="78" t="s">
        <v>268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">
      <c r="C13" s="78" t="s">
        <v>269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">
      <c r="C14" s="78" t="s">
        <v>270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">
      <c r="B15" s="96" t="s">
        <v>85</v>
      </c>
      <c r="C15" s="78" t="s">
        <v>267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">
      <c r="C16" s="78" t="s">
        <v>268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">
      <c r="C17" s="78" t="s">
        <v>269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4.1" customHeight="1" x14ac:dyDescent="0.2">
      <c r="C18" s="78" t="s">
        <v>270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">
      <c r="B19" s="96" t="s">
        <v>83</v>
      </c>
      <c r="C19" s="78" t="s">
        <v>267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">
      <c r="C20" s="78" t="s">
        <v>268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">
      <c r="C21" s="78" t="s">
        <v>269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">
      <c r="C22" s="78" t="s">
        <v>270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">
      <c r="B23" s="96" t="s">
        <v>89</v>
      </c>
      <c r="C23" s="78" t="s">
        <v>267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">
      <c r="C24" s="78" t="s">
        <v>268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">
      <c r="C25" s="78" t="s">
        <v>269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">
      <c r="C26" s="78" t="s">
        <v>270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">
      <c r="A28" s="55" t="s">
        <v>271</v>
      </c>
    </row>
    <row r="29" spans="1:16" x14ac:dyDescent="0.2">
      <c r="A29" s="72" t="s">
        <v>272</v>
      </c>
      <c r="B29" s="52" t="s">
        <v>265</v>
      </c>
      <c r="C29" s="52" t="s">
        <v>273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">
      <c r="A30" s="52"/>
      <c r="B30" s="96" t="s">
        <v>81</v>
      </c>
      <c r="C30" s="78" t="s">
        <v>267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">
      <c r="C31" s="78" t="s">
        <v>268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">
      <c r="C32" s="78" t="s">
        <v>204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">
      <c r="C33" s="78" t="s">
        <v>205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">
      <c r="B34" s="96" t="s">
        <v>82</v>
      </c>
      <c r="C34" s="78" t="s">
        <v>267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">
      <c r="C35" s="78" t="s">
        <v>268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">
      <c r="C36" s="78" t="s">
        <v>204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">
      <c r="C37" s="78" t="s">
        <v>205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">
      <c r="B38" s="96" t="s">
        <v>84</v>
      </c>
      <c r="C38" s="78" t="s">
        <v>267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">
      <c r="C39" s="78" t="s">
        <v>268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">
      <c r="C40" s="78" t="s">
        <v>204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">
      <c r="C41" s="78" t="s">
        <v>205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">
      <c r="B42" s="96" t="s">
        <v>85</v>
      </c>
      <c r="C42" s="78" t="s">
        <v>267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">
      <c r="C43" s="78" t="s">
        <v>268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">
      <c r="C44" s="78" t="s">
        <v>204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">
      <c r="C45" s="78" t="s">
        <v>205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">
      <c r="B46" s="96" t="s">
        <v>83</v>
      </c>
      <c r="C46" s="78" t="s">
        <v>267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">
      <c r="C47" s="78" t="s">
        <v>268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">
      <c r="C48" s="78" t="s">
        <v>204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">
      <c r="C49" s="78" t="s">
        <v>205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">
      <c r="B50" s="96" t="s">
        <v>89</v>
      </c>
      <c r="C50" s="78" t="s">
        <v>267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">
      <c r="C51" s="78" t="s">
        <v>268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">
      <c r="C52" s="78" t="s">
        <v>204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">
      <c r="C53" s="78" t="s">
        <v>205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">
      <c r="C54" s="78"/>
      <c r="D54" s="78"/>
    </row>
    <row r="55" spans="1:16" s="64" customFormat="1" x14ac:dyDescent="0.2">
      <c r="A55" s="55" t="s">
        <v>274</v>
      </c>
    </row>
    <row r="56" spans="1:16" ht="26.45" customHeight="1" x14ac:dyDescent="0.2">
      <c r="A56" s="72" t="s">
        <v>111</v>
      </c>
      <c r="B56" s="52" t="s">
        <v>265</v>
      </c>
      <c r="C56" s="74" t="s">
        <v>275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">
      <c r="A57" s="52"/>
      <c r="B57" s="96" t="s">
        <v>91</v>
      </c>
      <c r="C57" s="78" t="s">
        <v>276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">
      <c r="C58" s="78" t="s">
        <v>277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">
      <c r="B59" s="96" t="s">
        <v>92</v>
      </c>
      <c r="C59" s="78" t="s">
        <v>276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">
      <c r="C60" s="78" t="s">
        <v>277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">
      <c r="B61" s="96" t="s">
        <v>93</v>
      </c>
      <c r="C61" s="78" t="s">
        <v>276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">
      <c r="C62" s="78" t="s">
        <v>277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">
      <c r="C63" s="78"/>
      <c r="D63" s="78"/>
    </row>
    <row r="64" spans="1:16" s="64" customFormat="1" x14ac:dyDescent="0.2">
      <c r="A64" s="55" t="s">
        <v>278</v>
      </c>
    </row>
    <row r="65" spans="1:16" ht="26.45" customHeight="1" x14ac:dyDescent="0.2">
      <c r="A65" s="72" t="s">
        <v>118</v>
      </c>
      <c r="B65" s="52" t="s">
        <v>265</v>
      </c>
      <c r="C65" s="74" t="s">
        <v>279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">
      <c r="A103" s="55" t="s">
        <v>280</v>
      </c>
    </row>
    <row r="104" spans="1:16" ht="26.45" customHeight="1" x14ac:dyDescent="0.2">
      <c r="A104" s="72" t="s">
        <v>81</v>
      </c>
      <c r="B104" s="76" t="s">
        <v>122</v>
      </c>
      <c r="C104" s="74" t="s">
        <v>279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">
      <c r="A110" s="88" t="s">
        <v>235</v>
      </c>
      <c r="H110" s="88"/>
    </row>
    <row r="111" spans="1:16" x14ac:dyDescent="0.2">
      <c r="A111" s="55" t="s">
        <v>264</v>
      </c>
      <c r="B111" s="64"/>
      <c r="C111" s="64"/>
      <c r="D111" s="64"/>
      <c r="E111" s="64"/>
      <c r="F111" s="64"/>
      <c r="G111" s="64"/>
      <c r="H111" s="64"/>
    </row>
    <row r="112" spans="1:16" x14ac:dyDescent="0.2">
      <c r="A112" s="72" t="s">
        <v>225</v>
      </c>
      <c r="B112" s="70" t="s">
        <v>265</v>
      </c>
      <c r="C112" s="70" t="s">
        <v>266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">
      <c r="A113" s="52"/>
      <c r="B113" s="96" t="s">
        <v>81</v>
      </c>
      <c r="C113" s="78" t="s">
        <v>267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">
      <c r="C114" s="78" t="s">
        <v>268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">
      <c r="C115" s="78" t="s">
        <v>269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">
      <c r="C116" s="78" t="s">
        <v>270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">
      <c r="B117" s="96" t="s">
        <v>82</v>
      </c>
      <c r="C117" s="78" t="s">
        <v>267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">
      <c r="C118" s="78" t="s">
        <v>268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">
      <c r="C119" s="78" t="s">
        <v>269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">
      <c r="C120" s="78" t="s">
        <v>270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">
      <c r="B121" s="96" t="s">
        <v>84</v>
      </c>
      <c r="C121" s="78" t="s">
        <v>267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">
      <c r="C122" s="78" t="s">
        <v>268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">
      <c r="C123" s="78" t="s">
        <v>269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">
      <c r="C124" s="78" t="s">
        <v>270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">
      <c r="B125" s="96" t="s">
        <v>85</v>
      </c>
      <c r="C125" s="78" t="s">
        <v>267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">
      <c r="C126" s="78" t="s">
        <v>268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">
      <c r="C127" s="78" t="s">
        <v>269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">
      <c r="C128" s="78" t="s">
        <v>270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">
      <c r="B129" s="96" t="s">
        <v>83</v>
      </c>
      <c r="C129" s="78" t="s">
        <v>267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">
      <c r="C130" s="78" t="s">
        <v>268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">
      <c r="C131" s="78" t="s">
        <v>269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">
      <c r="C132" s="78" t="s">
        <v>270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">
      <c r="B133" s="96" t="s">
        <v>89</v>
      </c>
      <c r="C133" s="78" t="s">
        <v>267</v>
      </c>
      <c r="D133" s="87">
        <f t="shared" ref="D133:H136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">
      <c r="C134" s="78" t="s">
        <v>268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">
      <c r="C135" s="78" t="s">
        <v>269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">
      <c r="C136" s="78" t="s">
        <v>270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">
      <c r="A138" s="55" t="s">
        <v>271</v>
      </c>
      <c r="B138" s="64"/>
      <c r="C138" s="64"/>
      <c r="D138" s="64"/>
      <c r="E138" s="64"/>
      <c r="F138" s="64"/>
      <c r="G138" s="64"/>
      <c r="H138" s="64"/>
    </row>
    <row r="139" spans="1:8" x14ac:dyDescent="0.2">
      <c r="A139" s="72" t="s">
        <v>272</v>
      </c>
      <c r="B139" s="52" t="s">
        <v>265</v>
      </c>
      <c r="C139" s="52" t="s">
        <v>273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">
      <c r="A140" s="52"/>
      <c r="B140" s="96" t="s">
        <v>81</v>
      </c>
      <c r="C140" s="78" t="s">
        <v>267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">
      <c r="C141" s="78" t="s">
        <v>268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">
      <c r="C142" s="78" t="s">
        <v>204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">
      <c r="C143" s="78" t="s">
        <v>205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">
      <c r="B144" s="96" t="s">
        <v>82</v>
      </c>
      <c r="C144" s="78" t="s">
        <v>267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">
      <c r="C145" s="78" t="s">
        <v>268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">
      <c r="C146" s="78" t="s">
        <v>204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">
      <c r="C147" s="78" t="s">
        <v>205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">
      <c r="B148" s="96" t="s">
        <v>84</v>
      </c>
      <c r="C148" s="78" t="s">
        <v>267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">
      <c r="C149" s="78" t="s">
        <v>268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">
      <c r="C150" s="78" t="s">
        <v>204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">
      <c r="C151" s="78" t="s">
        <v>205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">
      <c r="B152" s="96" t="s">
        <v>85</v>
      </c>
      <c r="C152" s="78" t="s">
        <v>267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">
      <c r="C153" s="78" t="s">
        <v>268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">
      <c r="C154" s="78" t="s">
        <v>204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">
      <c r="C155" s="78" t="s">
        <v>205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">
      <c r="B156" s="96" t="s">
        <v>83</v>
      </c>
      <c r="C156" s="78" t="s">
        <v>267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">
      <c r="C157" s="78" t="s">
        <v>268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">
      <c r="C158" s="78" t="s">
        <v>204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">
      <c r="C159" s="78" t="s">
        <v>205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">
      <c r="B160" s="96" t="s">
        <v>89</v>
      </c>
      <c r="C160" s="78" t="s">
        <v>267</v>
      </c>
      <c r="D160" s="87">
        <f t="shared" ref="D160:H163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">
      <c r="C161" s="78" t="s">
        <v>268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">
      <c r="C162" s="78" t="s">
        <v>204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">
      <c r="C163" s="78" t="s">
        <v>205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">
      <c r="C164" s="78"/>
      <c r="D164" s="78"/>
    </row>
    <row r="165" spans="1:8" x14ac:dyDescent="0.2">
      <c r="A165" s="55" t="s">
        <v>274</v>
      </c>
      <c r="B165" s="64"/>
      <c r="C165" s="64"/>
      <c r="D165" s="64"/>
      <c r="E165" s="64"/>
      <c r="F165" s="64"/>
      <c r="G165" s="64"/>
      <c r="H165" s="64"/>
    </row>
    <row r="166" spans="1:8" ht="26.45" customHeight="1" x14ac:dyDescent="0.2">
      <c r="A166" s="72" t="s">
        <v>111</v>
      </c>
      <c r="B166" s="52" t="s">
        <v>265</v>
      </c>
      <c r="C166" s="74" t="s">
        <v>275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">
      <c r="A167" s="52"/>
      <c r="B167" s="96" t="s">
        <v>91</v>
      </c>
      <c r="C167" s="78" t="s">
        <v>276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">
      <c r="C168" s="78" t="s">
        <v>277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">
      <c r="B169" s="96" t="s">
        <v>92</v>
      </c>
      <c r="C169" s="78" t="s">
        <v>276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">
      <c r="C170" s="78" t="s">
        <v>277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">
      <c r="B171" s="96" t="s">
        <v>93</v>
      </c>
      <c r="C171" s="78" t="s">
        <v>276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">
      <c r="C172" s="78" t="s">
        <v>277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">
      <c r="C173" s="78"/>
      <c r="D173" s="78"/>
    </row>
    <row r="174" spans="1:8" x14ac:dyDescent="0.2">
      <c r="A174" s="55" t="s">
        <v>278</v>
      </c>
      <c r="B174" s="64"/>
      <c r="C174" s="64"/>
      <c r="D174" s="64"/>
      <c r="E174" s="64"/>
      <c r="F174" s="64"/>
      <c r="G174" s="64"/>
      <c r="H174" s="64"/>
    </row>
    <row r="175" spans="1:8" ht="26.45" customHeight="1" x14ac:dyDescent="0.2">
      <c r="A175" s="72" t="s">
        <v>118</v>
      </c>
      <c r="B175" s="52" t="s">
        <v>265</v>
      </c>
      <c r="C175" s="74" t="s">
        <v>279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">
      <c r="B196" s="96" t="s">
        <v>82</v>
      </c>
      <c r="C196" s="78" t="s">
        <v>119</v>
      </c>
      <c r="D196" s="87">
        <f t="shared" ref="D196:G211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">
      <c r="A213" s="55" t="s">
        <v>280</v>
      </c>
      <c r="B213" s="64"/>
      <c r="C213" s="64"/>
      <c r="D213" s="64"/>
      <c r="E213" s="64"/>
      <c r="F213" s="64"/>
      <c r="G213" s="64"/>
      <c r="H213" s="64"/>
    </row>
    <row r="214" spans="1:9" ht="26.45" customHeight="1" x14ac:dyDescent="0.2">
      <c r="A214" s="72" t="s">
        <v>81</v>
      </c>
      <c r="B214" s="76" t="s">
        <v>122</v>
      </c>
      <c r="C214" s="74" t="s">
        <v>279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">
      <c r="A220" s="88" t="s">
        <v>239</v>
      </c>
      <c r="H220" s="88"/>
    </row>
    <row r="221" spans="1:9" x14ac:dyDescent="0.2">
      <c r="A221" s="55" t="s">
        <v>264</v>
      </c>
      <c r="B221" s="64"/>
      <c r="C221" s="64"/>
      <c r="D221" s="64"/>
      <c r="E221" s="64"/>
      <c r="F221" s="64"/>
      <c r="G221" s="64"/>
      <c r="H221" s="64"/>
      <c r="I221" s="64"/>
    </row>
    <row r="222" spans="1:9" x14ac:dyDescent="0.2">
      <c r="A222" s="72" t="s">
        <v>225</v>
      </c>
      <c r="B222" s="70" t="s">
        <v>265</v>
      </c>
      <c r="C222" s="70" t="s">
        <v>266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">
      <c r="A223" s="52"/>
      <c r="B223" s="96" t="s">
        <v>81</v>
      </c>
      <c r="C223" s="78" t="s">
        <v>267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">
      <c r="C224" s="78" t="s">
        <v>268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">
      <c r="C225" s="78" t="s">
        <v>269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">
      <c r="C226" s="78" t="s">
        <v>270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">
      <c r="B227" s="96" t="s">
        <v>82</v>
      </c>
      <c r="C227" s="78" t="s">
        <v>267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">
      <c r="C228" s="78" t="s">
        <v>268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">
      <c r="C229" s="78" t="s">
        <v>269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">
      <c r="C230" s="78" t="s">
        <v>270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">
      <c r="B231" s="96" t="s">
        <v>84</v>
      </c>
      <c r="C231" s="78" t="s">
        <v>267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">
      <c r="C232" s="78" t="s">
        <v>268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">
      <c r="C233" s="78" t="s">
        <v>269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">
      <c r="C234" s="78" t="s">
        <v>270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">
      <c r="B235" s="96" t="s">
        <v>85</v>
      </c>
      <c r="C235" s="78" t="s">
        <v>267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">
      <c r="C236" s="78" t="s">
        <v>268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">
      <c r="C237" s="78" t="s">
        <v>269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">
      <c r="C238" s="78" t="s">
        <v>270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">
      <c r="B239" s="96" t="s">
        <v>83</v>
      </c>
      <c r="C239" s="78" t="s">
        <v>267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">
      <c r="C240" s="78" t="s">
        <v>268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">
      <c r="C241" s="78" t="s">
        <v>269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">
      <c r="C242" s="78" t="s">
        <v>270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">
      <c r="B243" s="96" t="s">
        <v>89</v>
      </c>
      <c r="C243" s="78" t="s">
        <v>267</v>
      </c>
      <c r="D243" s="87">
        <f t="shared" ref="D243:H246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">
      <c r="C244" s="78" t="s">
        <v>268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">
      <c r="C245" s="78" t="s">
        <v>269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">
      <c r="C246" s="78" t="s">
        <v>270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">
      <c r="A248" s="55" t="s">
        <v>271</v>
      </c>
      <c r="B248" s="64"/>
      <c r="C248" s="64"/>
      <c r="D248" s="64"/>
      <c r="E248" s="64"/>
      <c r="F248" s="64"/>
      <c r="G248" s="64"/>
      <c r="H248" s="64"/>
      <c r="I248" s="64"/>
    </row>
    <row r="249" spans="1:9" x14ac:dyDescent="0.2">
      <c r="A249" s="72" t="s">
        <v>272</v>
      </c>
      <c r="B249" s="52" t="s">
        <v>265</v>
      </c>
      <c r="C249" s="52" t="s">
        <v>273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">
      <c r="A250" s="52"/>
      <c r="B250" s="96" t="s">
        <v>81</v>
      </c>
      <c r="C250" s="78" t="s">
        <v>267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">
      <c r="C251" s="78" t="s">
        <v>268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">
      <c r="C252" s="78" t="s">
        <v>204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">
      <c r="C253" s="78" t="s">
        <v>205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">
      <c r="B254" s="96" t="s">
        <v>82</v>
      </c>
      <c r="C254" s="78" t="s">
        <v>267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">
      <c r="C255" s="78" t="s">
        <v>268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">
      <c r="C256" s="78" t="s">
        <v>204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">
      <c r="C257" s="78" t="s">
        <v>205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">
      <c r="B258" s="96" t="s">
        <v>84</v>
      </c>
      <c r="C258" s="78" t="s">
        <v>267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">
      <c r="C259" s="78" t="s">
        <v>268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">
      <c r="C260" s="78" t="s">
        <v>204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">
      <c r="C261" s="78" t="s">
        <v>205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">
      <c r="B262" s="96" t="s">
        <v>85</v>
      </c>
      <c r="C262" s="78" t="s">
        <v>267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">
      <c r="C263" s="78" t="s">
        <v>268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">
      <c r="C264" s="78" t="s">
        <v>204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">
      <c r="C265" s="78" t="s">
        <v>205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">
      <c r="B266" s="96" t="s">
        <v>83</v>
      </c>
      <c r="C266" s="78" t="s">
        <v>267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">
      <c r="C267" s="78" t="s">
        <v>268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">
      <c r="C268" s="78" t="s">
        <v>204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">
      <c r="C269" s="78" t="s">
        <v>205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">
      <c r="B270" s="96" t="s">
        <v>89</v>
      </c>
      <c r="C270" s="78" t="s">
        <v>267</v>
      </c>
      <c r="D270" s="87">
        <f t="shared" ref="D270:H273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">
      <c r="C271" s="78" t="s">
        <v>268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">
      <c r="C272" s="78" t="s">
        <v>204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">
      <c r="C273" s="78" t="s">
        <v>205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">
      <c r="C274" s="78"/>
      <c r="D274" s="78"/>
    </row>
    <row r="275" spans="1:9" x14ac:dyDescent="0.2">
      <c r="A275" s="55" t="s">
        <v>274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5" customHeight="1" x14ac:dyDescent="0.2">
      <c r="A276" s="72" t="s">
        <v>111</v>
      </c>
      <c r="B276" s="52" t="s">
        <v>265</v>
      </c>
      <c r="C276" s="74" t="s">
        <v>275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">
      <c r="A277" s="52"/>
      <c r="B277" s="96" t="s">
        <v>91</v>
      </c>
      <c r="C277" s="78" t="s">
        <v>276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">
      <c r="C278" s="78" t="s">
        <v>277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">
      <c r="B279" s="96" t="s">
        <v>92</v>
      </c>
      <c r="C279" s="78" t="s">
        <v>276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">
      <c r="C280" s="78" t="s">
        <v>277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">
      <c r="B281" s="96" t="s">
        <v>93</v>
      </c>
      <c r="C281" s="78" t="s">
        <v>276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">
      <c r="C282" s="78" t="s">
        <v>277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">
      <c r="C283" s="78"/>
      <c r="D283" s="78"/>
    </row>
    <row r="284" spans="1:9" x14ac:dyDescent="0.2">
      <c r="A284" s="55" t="s">
        <v>278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5" customHeight="1" x14ac:dyDescent="0.2">
      <c r="A285" s="72" t="s">
        <v>118</v>
      </c>
      <c r="B285" s="52" t="s">
        <v>265</v>
      </c>
      <c r="C285" s="74" t="s">
        <v>279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">
      <c r="B306" s="96" t="s">
        <v>82</v>
      </c>
      <c r="C306" s="78" t="s">
        <v>119</v>
      </c>
      <c r="D306" s="87">
        <f t="shared" ref="D306:G321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">
      <c r="A323" s="55" t="s">
        <v>280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5" customHeight="1" x14ac:dyDescent="0.2">
      <c r="A324" s="72" t="s">
        <v>81</v>
      </c>
      <c r="B324" s="76" t="s">
        <v>122</v>
      </c>
      <c r="C324" s="74" t="s">
        <v>279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xu9RuYXYue4zAc6FjlarzOHT9/8pwQJ1SHYhEeAkSttc59xBjbaLeqQ/Kx48oOknpJe5Sk8WImPwjTIbCi0WQ==" saltValue="VZOVmEjFIiMzJLpggMUEp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85546875" defaultRowHeight="12.75" x14ac:dyDescent="0.2"/>
  <cols>
    <col min="1" max="1" width="44.85546875" style="96" customWidth="1"/>
    <col min="2" max="2" width="44.42578125" style="96" customWidth="1"/>
    <col min="3" max="3" width="17.85546875" style="96" customWidth="1"/>
    <col min="4" max="4" width="17.5703125" style="96" customWidth="1"/>
    <col min="5" max="5" width="17.140625" style="96" customWidth="1"/>
    <col min="6" max="6" width="15" style="96" customWidth="1"/>
    <col min="7" max="7" width="13.5703125" style="96" customWidth="1"/>
    <col min="8" max="12" width="12.85546875" style="96" customWidth="1"/>
    <col min="13" max="16384" width="12.85546875" style="96"/>
  </cols>
  <sheetData>
    <row r="1" spans="1:7" s="64" customFormat="1" ht="14.25" customHeight="1" x14ac:dyDescent="0.2">
      <c r="A1" s="55" t="s">
        <v>281</v>
      </c>
    </row>
    <row r="2" spans="1:7" ht="14.25" customHeight="1" x14ac:dyDescent="0.2">
      <c r="A2" s="76" t="s">
        <v>203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">
      <c r="B3" s="65" t="s">
        <v>282</v>
      </c>
      <c r="C3" s="85" t="s">
        <v>283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">
      <c r="A4" s="52"/>
      <c r="B4" s="69" t="s">
        <v>284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">
      <c r="A5" s="58" t="s">
        <v>285</v>
      </c>
    </row>
    <row r="6" spans="1:7" ht="14.25" customHeight="1" x14ac:dyDescent="0.2">
      <c r="B6" s="69" t="s">
        <v>191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">
      <c r="B7" s="69" t="s">
        <v>184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">
      <c r="B8" s="69" t="s">
        <v>192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">
      <c r="B9" s="69" t="s">
        <v>200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">
      <c r="B10" s="69"/>
      <c r="C10" s="69"/>
      <c r="D10" s="69"/>
      <c r="E10" s="69"/>
      <c r="F10" s="69"/>
      <c r="G10" s="69"/>
    </row>
    <row r="11" spans="1:7" s="64" customFormat="1" ht="14.25" customHeight="1" x14ac:dyDescent="0.2">
      <c r="A11" s="55" t="s">
        <v>286</v>
      </c>
    </row>
    <row r="12" spans="1:7" ht="14.25" customHeight="1" x14ac:dyDescent="0.2">
      <c r="A12" s="58"/>
      <c r="B12" s="65" t="s">
        <v>183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">
      <c r="A13" s="58"/>
      <c r="B13" s="65"/>
    </row>
    <row r="14" spans="1:7" s="64" customFormat="1" ht="14.25" customHeight="1" x14ac:dyDescent="0.2">
      <c r="A14" s="55" t="s">
        <v>287</v>
      </c>
    </row>
    <row r="15" spans="1:7" ht="14.25" customHeight="1" x14ac:dyDescent="0.2">
      <c r="A15" s="76" t="s">
        <v>272</v>
      </c>
      <c r="B15" s="69" t="s">
        <v>288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">
      <c r="A16" s="52"/>
      <c r="B16" s="69" t="s">
        <v>289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">
      <c r="A17" s="76" t="s">
        <v>111</v>
      </c>
      <c r="B17" s="65" t="s">
        <v>290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"/>
    <row r="19" spans="1:7" s="64" customFormat="1" ht="14.25" customHeight="1" x14ac:dyDescent="0.2">
      <c r="A19" s="55" t="s">
        <v>291</v>
      </c>
    </row>
    <row r="20" spans="1:7" s="58" customFormat="1" ht="14.25" customHeight="1" x14ac:dyDescent="0.2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">
      <c r="B21" s="65" t="s">
        <v>171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">
      <c r="A23" s="88" t="s">
        <v>235</v>
      </c>
    </row>
    <row r="24" spans="1:7" x14ac:dyDescent="0.2">
      <c r="A24" s="55" t="s">
        <v>281</v>
      </c>
      <c r="B24" s="64"/>
      <c r="C24" s="64"/>
      <c r="D24" s="64"/>
      <c r="E24" s="64"/>
      <c r="F24" s="64"/>
      <c r="G24" s="64"/>
    </row>
    <row r="25" spans="1:7" x14ac:dyDescent="0.2">
      <c r="A25" s="76" t="s">
        <v>203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">
      <c r="B26" s="65" t="s">
        <v>292</v>
      </c>
      <c r="C26" s="85" t="s">
        <v>283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">
      <c r="A27" s="52"/>
      <c r="B27" s="69" t="s">
        <v>293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">
      <c r="A28" s="58" t="s">
        <v>294</v>
      </c>
    </row>
    <row r="29" spans="1:7" x14ac:dyDescent="0.2">
      <c r="B29" s="69" t="s">
        <v>295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">
      <c r="B30" s="69" t="s">
        <v>296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">
      <c r="B31" s="69" t="s">
        <v>297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">
      <c r="B32" s="69" t="s">
        <v>298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">
      <c r="B33" s="69"/>
      <c r="C33" s="69"/>
      <c r="D33" s="69"/>
      <c r="E33" s="69"/>
      <c r="F33" s="69"/>
      <c r="G33" s="69"/>
    </row>
    <row r="34" spans="1:7" x14ac:dyDescent="0.2">
      <c r="A34" s="55" t="s">
        <v>299</v>
      </c>
      <c r="B34" s="64"/>
      <c r="C34" s="64"/>
      <c r="D34" s="64"/>
      <c r="E34" s="64"/>
      <c r="F34" s="64"/>
      <c r="G34" s="64"/>
    </row>
    <row r="35" spans="1:7" x14ac:dyDescent="0.2">
      <c r="A35" s="58"/>
      <c r="B35" s="65" t="s">
        <v>300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">
      <c r="A36" s="58"/>
      <c r="B36" s="65"/>
    </row>
    <row r="37" spans="1:7" x14ac:dyDescent="0.2">
      <c r="A37" s="55" t="s">
        <v>287</v>
      </c>
      <c r="B37" s="64"/>
      <c r="C37" s="64"/>
      <c r="D37" s="64"/>
      <c r="E37" s="64"/>
      <c r="F37" s="64"/>
      <c r="G37" s="64"/>
    </row>
    <row r="38" spans="1:7" x14ac:dyDescent="0.2">
      <c r="A38" s="76" t="s">
        <v>272</v>
      </c>
      <c r="B38" s="69" t="s">
        <v>301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">
      <c r="A39" s="52"/>
      <c r="B39" s="69" t="s">
        <v>302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">
      <c r="A40" s="76" t="s">
        <v>111</v>
      </c>
      <c r="B40" s="65" t="s">
        <v>303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">
      <c r="A42" s="55" t="s">
        <v>304</v>
      </c>
      <c r="B42" s="64"/>
      <c r="C42" s="64"/>
      <c r="D42" s="64"/>
      <c r="E42" s="64"/>
      <c r="F42" s="64"/>
      <c r="G42" s="64"/>
    </row>
    <row r="43" spans="1:7" x14ac:dyDescent="0.2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">
      <c r="B44" s="65" t="s">
        <v>305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">
      <c r="A46" s="88" t="s">
        <v>239</v>
      </c>
    </row>
    <row r="47" spans="1:7" x14ac:dyDescent="0.2">
      <c r="A47" s="55" t="s">
        <v>281</v>
      </c>
      <c r="B47" s="64"/>
      <c r="C47" s="64"/>
      <c r="D47" s="64"/>
      <c r="E47" s="64"/>
      <c r="F47" s="64"/>
      <c r="G47" s="64"/>
    </row>
    <row r="48" spans="1:7" x14ac:dyDescent="0.2">
      <c r="A48" s="76" t="s">
        <v>203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">
      <c r="B49" s="65" t="s">
        <v>306</v>
      </c>
      <c r="C49" s="85" t="s">
        <v>283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">
      <c r="A50" s="52"/>
      <c r="B50" s="69" t="s">
        <v>307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">
      <c r="A51" s="58" t="s">
        <v>308</v>
      </c>
    </row>
    <row r="52" spans="1:7" x14ac:dyDescent="0.2">
      <c r="B52" s="69" t="s">
        <v>309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">
      <c r="B53" s="69" t="s">
        <v>310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">
      <c r="B54" s="69" t="s">
        <v>311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">
      <c r="B55" s="69" t="s">
        <v>312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">
      <c r="B56" s="69"/>
      <c r="C56" s="69"/>
      <c r="D56" s="69"/>
      <c r="E56" s="69"/>
      <c r="F56" s="69"/>
      <c r="G56" s="69"/>
    </row>
    <row r="57" spans="1:7" x14ac:dyDescent="0.2">
      <c r="A57" s="55" t="s">
        <v>313</v>
      </c>
      <c r="B57" s="64"/>
      <c r="C57" s="64"/>
      <c r="D57" s="64"/>
      <c r="E57" s="64"/>
      <c r="F57" s="64"/>
      <c r="G57" s="64"/>
    </row>
    <row r="58" spans="1:7" x14ac:dyDescent="0.2">
      <c r="A58" s="58"/>
      <c r="B58" s="65" t="s">
        <v>314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">
      <c r="A59" s="58"/>
      <c r="B59" s="65"/>
    </row>
    <row r="60" spans="1:7" x14ac:dyDescent="0.2">
      <c r="A60" s="55" t="s">
        <v>287</v>
      </c>
      <c r="B60" s="64"/>
      <c r="C60" s="64"/>
      <c r="D60" s="64"/>
      <c r="E60" s="64"/>
      <c r="F60" s="64"/>
      <c r="G60" s="64"/>
    </row>
    <row r="61" spans="1:7" x14ac:dyDescent="0.2">
      <c r="A61" s="76" t="s">
        <v>272</v>
      </c>
      <c r="B61" s="69" t="s">
        <v>315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">
      <c r="A62" s="52"/>
      <c r="B62" s="69" t="s">
        <v>316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">
      <c r="A63" s="76" t="s">
        <v>111</v>
      </c>
      <c r="B63" s="65" t="s">
        <v>317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">
      <c r="A65" s="55" t="s">
        <v>318</v>
      </c>
      <c r="B65" s="64"/>
      <c r="C65" s="64"/>
      <c r="D65" s="64"/>
      <c r="E65" s="64"/>
      <c r="F65" s="64"/>
      <c r="G65" s="64"/>
    </row>
    <row r="66" spans="1:7" x14ac:dyDescent="0.2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">
      <c r="B67" s="65" t="s">
        <v>319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VycYPh8hI/hIt5k3DujFmpQIEg++HG2vQOYmLZbyErLxnUtwhdHHaFoasjfaaKgvxZiS5wb1e3xyYHpa5WnKug==" saltValue="NvafjSHeeo26nANdUjUR3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40625" defaultRowHeight="15.75" customHeight="1" x14ac:dyDescent="0.2"/>
  <cols>
    <col min="1" max="1" width="52.140625" style="96" customWidth="1"/>
    <col min="2" max="6" width="16.140625" style="96" customWidth="1"/>
    <col min="7" max="7" width="17.140625" style="96" customWidth="1"/>
    <col min="8" max="13" width="16.140625" style="96" customWidth="1"/>
    <col min="14" max="16384" width="16.140625" style="96"/>
  </cols>
  <sheetData>
    <row r="1" spans="1:6" ht="15.75" customHeight="1" x14ac:dyDescent="0.2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">
      <c r="A2" s="69" t="s">
        <v>166</v>
      </c>
      <c r="B2" s="69" t="s">
        <v>320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">
      <c r="A3" s="69"/>
      <c r="B3" s="69" t="s">
        <v>321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">
      <c r="A4" s="69" t="s">
        <v>179</v>
      </c>
      <c r="B4" s="69" t="s">
        <v>320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">
      <c r="A5" s="69"/>
      <c r="B5" s="69" t="s">
        <v>321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">
      <c r="A6" s="69" t="s">
        <v>180</v>
      </c>
      <c r="B6" s="69" t="s">
        <v>320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">
      <c r="A7" s="69"/>
      <c r="B7" s="69" t="s">
        <v>321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">
      <c r="A8" s="69" t="s">
        <v>181</v>
      </c>
      <c r="B8" s="69" t="s">
        <v>320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">
      <c r="A9" s="69"/>
      <c r="B9" s="69" t="s">
        <v>321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">
      <c r="A10" s="69" t="s">
        <v>185</v>
      </c>
      <c r="B10" s="69" t="s">
        <v>320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">
      <c r="A11" s="69"/>
      <c r="B11" s="69" t="s">
        <v>321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">
      <c r="A12" s="69" t="s">
        <v>189</v>
      </c>
      <c r="B12" s="69" t="s">
        <v>320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">
      <c r="A13" s="69"/>
      <c r="B13" s="69" t="s">
        <v>321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">
      <c r="A15" s="88" t="s">
        <v>235</v>
      </c>
    </row>
    <row r="16" spans="1:6" ht="15.75" customHeight="1" x14ac:dyDescent="0.2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">
      <c r="A17" s="69" t="s">
        <v>166</v>
      </c>
      <c r="B17" s="69" t="s">
        <v>320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">
      <c r="A18" s="69"/>
      <c r="B18" s="69" t="s">
        <v>321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">
      <c r="A19" s="69" t="s">
        <v>179</v>
      </c>
      <c r="B19" s="69" t="s">
        <v>320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">
      <c r="A20" s="69"/>
      <c r="B20" s="69" t="s">
        <v>321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">
      <c r="A21" s="69" t="s">
        <v>180</v>
      </c>
      <c r="B21" s="69" t="s">
        <v>320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">
      <c r="A22" s="69"/>
      <c r="B22" s="69" t="s">
        <v>321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">
      <c r="A23" s="69" t="s">
        <v>181</v>
      </c>
      <c r="B23" s="69" t="s">
        <v>320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">
      <c r="A24" s="69"/>
      <c r="B24" s="69" t="s">
        <v>321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">
      <c r="A25" s="69" t="s">
        <v>185</v>
      </c>
      <c r="B25" s="69" t="s">
        <v>320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">
      <c r="A26" s="69"/>
      <c r="B26" s="69" t="s">
        <v>321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">
      <c r="A27" s="69" t="s">
        <v>189</v>
      </c>
      <c r="B27" s="69" t="s">
        <v>320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">
      <c r="A28" s="69"/>
      <c r="B28" s="69" t="s">
        <v>321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">
      <c r="A30" s="88" t="s">
        <v>239</v>
      </c>
    </row>
    <row r="31" spans="1:6" ht="15.75" customHeight="1" x14ac:dyDescent="0.2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">
      <c r="A32" s="69" t="s">
        <v>166</v>
      </c>
      <c r="B32" s="69" t="s">
        <v>320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">
      <c r="A33" s="69"/>
      <c r="B33" s="69" t="s">
        <v>321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">
      <c r="A34" s="69" t="s">
        <v>179</v>
      </c>
      <c r="B34" s="69" t="s">
        <v>320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">
      <c r="A35" s="69"/>
      <c r="B35" s="69" t="s">
        <v>321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">
      <c r="A36" s="69" t="s">
        <v>180</v>
      </c>
      <c r="B36" s="69" t="s">
        <v>320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">
      <c r="A37" s="69"/>
      <c r="B37" s="69" t="s">
        <v>321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">
      <c r="A38" s="69" t="s">
        <v>181</v>
      </c>
      <c r="B38" s="69" t="s">
        <v>320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">
      <c r="A39" s="69"/>
      <c r="B39" s="69" t="s">
        <v>321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">
      <c r="A40" s="69" t="s">
        <v>185</v>
      </c>
      <c r="B40" s="69" t="s">
        <v>320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">
      <c r="A41" s="69"/>
      <c r="B41" s="69" t="s">
        <v>321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">
      <c r="A42" s="69" t="s">
        <v>189</v>
      </c>
      <c r="B42" s="69" t="s">
        <v>320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">
      <c r="A43" s="69"/>
      <c r="B43" s="69" t="s">
        <v>321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Ok7OQv+9a9QanSfVtYrqNWyxrVrjIZdBruvDw5Y9JY8ktmlrJLuGiYOuHvJMMeBXpDC6UBr6T++7+SBtAi9cuA==" saltValue="Y7aMaV+Rhza/NpPpMdcD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85546875" defaultRowHeight="12.75" x14ac:dyDescent="0.2"/>
  <cols>
    <col min="1" max="1" width="22.5703125" style="96" customWidth="1"/>
    <col min="2" max="2" width="58.85546875" style="96" bestFit="1" customWidth="1"/>
    <col min="3" max="15" width="15" style="96" customWidth="1"/>
    <col min="16" max="20" width="12.85546875" style="96" customWidth="1"/>
    <col min="21" max="16384" width="12.85546875" style="96"/>
  </cols>
  <sheetData>
    <row r="1" spans="1:15" ht="35.25" customHeight="1" x14ac:dyDescent="0.2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">
      <c r="A2" s="52" t="s">
        <v>322</v>
      </c>
    </row>
    <row r="3" spans="1:15" x14ac:dyDescent="0.2">
      <c r="B3" s="65" t="s">
        <v>170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">
      <c r="B4" s="65" t="s">
        <v>175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">
      <c r="B5" s="65" t="s">
        <v>176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">
      <c r="B6" s="65" t="s">
        <v>177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">
      <c r="B7" s="65" t="s">
        <v>178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">
      <c r="B8" s="69" t="s">
        <v>179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">
      <c r="B9" s="69" t="s">
        <v>180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">
      <c r="B10" s="65" t="s">
        <v>181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">
      <c r="B11" s="69" t="s">
        <v>184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">
      <c r="B12" s="65" t="s">
        <v>185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2.95" customHeight="1" x14ac:dyDescent="0.2">
      <c r="B13" s="65" t="s">
        <v>188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">
      <c r="B14" s="65" t="s">
        <v>189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">
      <c r="B15" s="69" t="s">
        <v>192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">
      <c r="A17" s="52" t="s">
        <v>323</v>
      </c>
      <c r="B17" s="65"/>
    </row>
    <row r="18" spans="1:15" x14ac:dyDescent="0.2">
      <c r="B18" s="69" t="s">
        <v>172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">
      <c r="B19" s="69" t="s">
        <v>173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">
      <c r="B20" s="69" t="s">
        <v>174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">
      <c r="B21" s="69" t="s">
        <v>182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">
      <c r="A23" s="88" t="s">
        <v>235</v>
      </c>
    </row>
    <row r="24" spans="1:15" ht="26.45" customHeight="1" x14ac:dyDescent="0.2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">
      <c r="A25" s="52" t="s">
        <v>324</v>
      </c>
    </row>
    <row r="26" spans="1:15" x14ac:dyDescent="0.2">
      <c r="B26" s="65" t="s">
        <v>170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">
      <c r="B27" s="65" t="s">
        <v>175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">
      <c r="B28" s="65" t="s">
        <v>176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">
      <c r="B29" s="65" t="s">
        <v>177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">
      <c r="B30" s="65" t="s">
        <v>178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">
      <c r="B31" s="69" t="s">
        <v>179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">
      <c r="B32" s="69" t="s">
        <v>180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">
      <c r="B33" s="65" t="s">
        <v>181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">
      <c r="B34" s="69" t="s">
        <v>184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">
      <c r="B35" s="65" t="s">
        <v>185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">
      <c r="B36" s="65" t="s">
        <v>188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">
      <c r="B37" s="65" t="s">
        <v>189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">
      <c r="B38" s="69" t="s">
        <v>192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">
      <c r="A40" s="52" t="s">
        <v>325</v>
      </c>
      <c r="B40" s="65"/>
    </row>
    <row r="41" spans="1:15" x14ac:dyDescent="0.2">
      <c r="B41" s="69" t="s">
        <v>172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">
      <c r="B42" s="69" t="s">
        <v>173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">
      <c r="B43" s="69" t="s">
        <v>174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">
      <c r="B44" s="69" t="s">
        <v>182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">
      <c r="A46" s="88" t="s">
        <v>239</v>
      </c>
    </row>
    <row r="47" spans="1:15" ht="26.45" customHeight="1" x14ac:dyDescent="0.2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">
      <c r="A48" s="52" t="s">
        <v>326</v>
      </c>
    </row>
    <row r="49" spans="1:15" x14ac:dyDescent="0.2">
      <c r="B49" s="65" t="s">
        <v>170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">
      <c r="B50" s="65" t="s">
        <v>175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">
      <c r="B51" s="65" t="s">
        <v>176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">
      <c r="B52" s="65" t="s">
        <v>177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">
      <c r="B53" s="65" t="s">
        <v>178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">
      <c r="B54" s="69" t="s">
        <v>179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">
      <c r="B55" s="69" t="s">
        <v>180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">
      <c r="B56" s="65" t="s">
        <v>181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">
      <c r="B57" s="69" t="s">
        <v>184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">
      <c r="B58" s="65" t="s">
        <v>185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">
      <c r="B59" s="65" t="s">
        <v>188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">
      <c r="B60" s="65" t="s">
        <v>189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">
      <c r="B61" s="69" t="s">
        <v>192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">
      <c r="A63" s="52" t="s">
        <v>327</v>
      </c>
      <c r="B63" s="65"/>
    </row>
    <row r="64" spans="1:15" x14ac:dyDescent="0.2">
      <c r="B64" s="69" t="s">
        <v>172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">
      <c r="B65" s="69" t="s">
        <v>173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">
      <c r="B66" s="69" t="s">
        <v>174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">
      <c r="B67" s="69" t="s">
        <v>182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X9zRorjwkGW6TNU0j/ZMaeAHUTBNnA9EOK676PDBrv11G11xds7A9dhTnUIk6Y60z1k5EoJ5v1HNeIy95eW0IA==" saltValue="ERdjORX0NBYNf+gzfQgv9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85546875" defaultRowHeight="12.75" x14ac:dyDescent="0.2"/>
  <cols>
    <col min="1" max="1" width="21.42578125" style="96" customWidth="1"/>
    <col min="2" max="2" width="27.85546875" style="96" customWidth="1"/>
    <col min="3" max="7" width="15.5703125" style="96" customWidth="1"/>
    <col min="8" max="12" width="12.85546875" style="96" customWidth="1"/>
    <col min="13" max="16384" width="12.85546875" style="96"/>
  </cols>
  <sheetData>
    <row r="1" spans="1:7" x14ac:dyDescent="0.2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">
      <c r="A2" s="52" t="s">
        <v>328</v>
      </c>
    </row>
    <row r="3" spans="1:7" x14ac:dyDescent="0.2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">
      <c r="A4" s="52" t="s">
        <v>329</v>
      </c>
      <c r="B4" s="65"/>
      <c r="C4" s="77"/>
      <c r="D4" s="77"/>
      <c r="E4" s="77"/>
      <c r="F4" s="77"/>
      <c r="G4" s="77"/>
    </row>
    <row r="5" spans="1:7" x14ac:dyDescent="0.2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">
      <c r="A7" s="88" t="s">
        <v>330</v>
      </c>
    </row>
    <row r="8" spans="1:7" x14ac:dyDescent="0.2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">
      <c r="A9" s="52" t="s">
        <v>331</v>
      </c>
    </row>
    <row r="10" spans="1:7" x14ac:dyDescent="0.2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">
      <c r="A11" s="52" t="s">
        <v>332</v>
      </c>
      <c r="B11" s="65"/>
      <c r="C11" s="77"/>
      <c r="D11" s="77"/>
      <c r="E11" s="77"/>
      <c r="F11" s="77"/>
      <c r="G11" s="77"/>
    </row>
    <row r="12" spans="1:7" x14ac:dyDescent="0.2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">
      <c r="A14" s="88" t="s">
        <v>333</v>
      </c>
    </row>
    <row r="15" spans="1:7" x14ac:dyDescent="0.2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">
      <c r="A16" s="52" t="s">
        <v>334</v>
      </c>
    </row>
    <row r="17" spans="1:7" x14ac:dyDescent="0.2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">
      <c r="A18" s="52" t="s">
        <v>335</v>
      </c>
      <c r="B18" s="65"/>
      <c r="C18" s="77"/>
      <c r="D18" s="77"/>
      <c r="E18" s="77"/>
      <c r="F18" s="77"/>
      <c r="G18" s="77"/>
    </row>
    <row r="19" spans="1:7" x14ac:dyDescent="0.2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0eLxKtAqc7dArzXjdbLi3cl2XEwBlEUd7/fUf3ambHdBwCaKhK7wdmw5ROmhZYCyB9qdOj69F0be8baMf+zrrw==" saltValue="+U83UT0+0DqgjhZmIlXbe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31" sqref="F31"/>
    </sheetView>
  </sheetViews>
  <sheetFormatPr defaultColWidth="12.85546875" defaultRowHeight="12.75" x14ac:dyDescent="0.2"/>
  <cols>
    <col min="1" max="1" width="53" style="69" customWidth="1"/>
    <col min="2" max="2" width="30.5703125" style="69" customWidth="1"/>
    <col min="3" max="3" width="24.85546875" style="69" customWidth="1"/>
    <col min="4" max="4" width="15" style="96" customWidth="1"/>
    <col min="5" max="5" width="13.5703125" style="96" customWidth="1"/>
    <col min="6" max="6" width="14.42578125" style="96" customWidth="1"/>
    <col min="7" max="7" width="12.85546875" style="96" customWidth="1"/>
    <col min="8" max="8" width="17.5703125" style="96" customWidth="1"/>
    <col min="9" max="13" width="12.85546875" style="96" customWidth="1"/>
    <col min="14" max="16384" width="12.85546875" style="96"/>
  </cols>
  <sheetData>
    <row r="1" spans="1:8" x14ac:dyDescent="0.2">
      <c r="A1" s="52" t="s">
        <v>156</v>
      </c>
      <c r="B1" s="52" t="s">
        <v>336</v>
      </c>
      <c r="C1" s="76" t="s">
        <v>337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">
      <c r="A2" s="69" t="s">
        <v>193</v>
      </c>
      <c r="B2" s="69" t="s">
        <v>81</v>
      </c>
      <c r="C2" s="69" t="s">
        <v>338</v>
      </c>
      <c r="D2" s="85">
        <v>0</v>
      </c>
      <c r="E2" s="85">
        <v>0</v>
      </c>
      <c r="F2" s="85">
        <v>0.33500000000000002</v>
      </c>
      <c r="G2" s="85">
        <v>0.33500000000000002</v>
      </c>
      <c r="H2" s="85">
        <v>0.33500000000000002</v>
      </c>
    </row>
    <row r="3" spans="1:8" x14ac:dyDescent="0.2">
      <c r="C3" s="69" t="s">
        <v>339</v>
      </c>
      <c r="D3" s="85">
        <v>0</v>
      </c>
      <c r="E3" s="85">
        <v>0</v>
      </c>
      <c r="F3" s="85">
        <v>0.53134328358208949</v>
      </c>
      <c r="G3" s="85">
        <v>0.53134328358208949</v>
      </c>
      <c r="H3" s="85">
        <v>0.53134328358208949</v>
      </c>
    </row>
    <row r="4" spans="1:8" x14ac:dyDescent="0.2">
      <c r="C4" s="69" t="s">
        <v>340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">
      <c r="A5" s="69" t="s">
        <v>191</v>
      </c>
      <c r="B5" s="69" t="s">
        <v>205</v>
      </c>
      <c r="C5" s="69" t="s">
        <v>338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">
      <c r="C6" s="69" t="s">
        <v>340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">
      <c r="B7" s="69" t="s">
        <v>204</v>
      </c>
      <c r="C7" s="69" t="s">
        <v>338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">
      <c r="C8" s="69" t="s">
        <v>340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">
      <c r="A9" s="69" t="s">
        <v>184</v>
      </c>
      <c r="B9" s="69" t="s">
        <v>205</v>
      </c>
      <c r="C9" s="69" t="s">
        <v>338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">
      <c r="C10" s="69" t="s">
        <v>340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">
      <c r="B11" s="69" t="s">
        <v>204</v>
      </c>
      <c r="C11" s="69" t="s">
        <v>338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">
      <c r="C12" s="69" t="s">
        <v>340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">
      <c r="A13" s="69" t="s">
        <v>192</v>
      </c>
      <c r="B13" s="69" t="s">
        <v>205</v>
      </c>
      <c r="C13" s="69" t="s">
        <v>338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">
      <c r="C14" s="69" t="s">
        <v>340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">
      <c r="B15" s="69" t="s">
        <v>204</v>
      </c>
      <c r="C15" s="69" t="s">
        <v>338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">
      <c r="C16" s="69" t="s">
        <v>340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">
      <c r="A17" s="69" t="s">
        <v>169</v>
      </c>
      <c r="B17" s="69" t="s">
        <v>205</v>
      </c>
      <c r="C17" s="69" t="s">
        <v>338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">
      <c r="C18" s="69" t="s">
        <v>340</v>
      </c>
      <c r="D18" s="85">
        <v>0</v>
      </c>
      <c r="E18" s="85">
        <v>0</v>
      </c>
      <c r="F18" s="85">
        <v>0.33500000000000002</v>
      </c>
      <c r="G18" s="85">
        <v>0.62</v>
      </c>
      <c r="H18" s="85">
        <v>0.62</v>
      </c>
    </row>
    <row r="19" spans="1:8" x14ac:dyDescent="0.2">
      <c r="B19" s="69" t="s">
        <v>204</v>
      </c>
      <c r="C19" s="69" t="s">
        <v>338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">
      <c r="C20" s="69" t="s">
        <v>340</v>
      </c>
      <c r="D20" s="85">
        <v>0</v>
      </c>
      <c r="E20" s="85">
        <v>0</v>
      </c>
      <c r="F20" s="85">
        <v>0.33500000000000002</v>
      </c>
      <c r="G20" s="85">
        <v>0.62</v>
      </c>
      <c r="H20" s="85">
        <v>0.62</v>
      </c>
    </row>
    <row r="21" spans="1:8" x14ac:dyDescent="0.2">
      <c r="A21" s="69" t="s">
        <v>174</v>
      </c>
      <c r="B21" s="69" t="s">
        <v>74</v>
      </c>
      <c r="C21" s="69" t="s">
        <v>338</v>
      </c>
      <c r="D21" s="85">
        <v>0.7</v>
      </c>
      <c r="E21" s="85">
        <v>0</v>
      </c>
      <c r="F21" s="85">
        <v>0.33500000000000002</v>
      </c>
      <c r="G21" s="85">
        <v>0</v>
      </c>
      <c r="H21" s="85">
        <v>0</v>
      </c>
    </row>
    <row r="22" spans="1:8" x14ac:dyDescent="0.2">
      <c r="C22" s="69" t="s">
        <v>339</v>
      </c>
      <c r="D22" s="85">
        <v>0.46</v>
      </c>
      <c r="E22" s="85">
        <v>0</v>
      </c>
      <c r="F22" s="85">
        <v>0.33500000000000002</v>
      </c>
      <c r="G22" s="85">
        <v>0</v>
      </c>
      <c r="H22" s="85">
        <v>0</v>
      </c>
    </row>
    <row r="23" spans="1:8" x14ac:dyDescent="0.2">
      <c r="A23" s="69" t="s">
        <v>172</v>
      </c>
      <c r="B23" s="69" t="s">
        <v>74</v>
      </c>
      <c r="C23" s="69" t="s">
        <v>338</v>
      </c>
      <c r="D23" s="85">
        <v>0.7</v>
      </c>
      <c r="E23" s="85">
        <v>0</v>
      </c>
      <c r="F23" s="85">
        <v>0.33500000000000002</v>
      </c>
      <c r="G23" s="85">
        <v>0</v>
      </c>
      <c r="H23" s="85">
        <v>0</v>
      </c>
    </row>
    <row r="24" spans="1:8" x14ac:dyDescent="0.2">
      <c r="C24" s="69" t="s">
        <v>339</v>
      </c>
      <c r="D24" s="85">
        <v>0.46</v>
      </c>
      <c r="E24" s="85">
        <v>0</v>
      </c>
      <c r="F24" s="85">
        <v>0.33500000000000002</v>
      </c>
      <c r="G24" s="85">
        <v>0</v>
      </c>
      <c r="H24" s="85">
        <v>0</v>
      </c>
    </row>
    <row r="25" spans="1:8" x14ac:dyDescent="0.2">
      <c r="A25" s="69" t="s">
        <v>173</v>
      </c>
      <c r="B25" s="69" t="s">
        <v>74</v>
      </c>
      <c r="C25" s="69" t="s">
        <v>338</v>
      </c>
      <c r="D25" s="85">
        <v>0.7</v>
      </c>
      <c r="E25" s="85">
        <v>0</v>
      </c>
      <c r="F25" s="85">
        <v>0.33500000000000002</v>
      </c>
      <c r="G25" s="85">
        <v>0</v>
      </c>
      <c r="H25" s="85">
        <v>0</v>
      </c>
    </row>
    <row r="26" spans="1:8" x14ac:dyDescent="0.2">
      <c r="C26" s="69" t="s">
        <v>339</v>
      </c>
      <c r="D26" s="85">
        <v>0.46</v>
      </c>
      <c r="E26" s="85">
        <v>0</v>
      </c>
      <c r="F26" s="85">
        <v>0.33500000000000002</v>
      </c>
      <c r="G26" s="85">
        <v>0</v>
      </c>
      <c r="H26" s="85">
        <v>0</v>
      </c>
    </row>
    <row r="27" spans="1:8" x14ac:dyDescent="0.2">
      <c r="A27" s="69" t="s">
        <v>197</v>
      </c>
      <c r="B27" s="69" t="s">
        <v>81</v>
      </c>
      <c r="C27" s="69" t="s">
        <v>338</v>
      </c>
      <c r="D27" s="85">
        <v>1</v>
      </c>
      <c r="E27" s="85">
        <v>1</v>
      </c>
      <c r="F27" s="85">
        <v>0.33500000000000002</v>
      </c>
      <c r="G27" s="85">
        <v>1</v>
      </c>
      <c r="H27" s="85">
        <v>1</v>
      </c>
    </row>
    <row r="28" spans="1:8" x14ac:dyDescent="0.2">
      <c r="C28" s="69" t="s">
        <v>339</v>
      </c>
      <c r="D28" s="85">
        <v>0</v>
      </c>
      <c r="E28" s="85">
        <v>0</v>
      </c>
      <c r="F28" s="85">
        <v>0.33500000000000002</v>
      </c>
      <c r="G28" s="85">
        <v>0</v>
      </c>
      <c r="H28" s="85">
        <v>0</v>
      </c>
    </row>
    <row r="29" spans="1:8" x14ac:dyDescent="0.2">
      <c r="C29" s="69" t="s">
        <v>340</v>
      </c>
      <c r="D29" s="85">
        <v>0</v>
      </c>
      <c r="E29" s="85">
        <v>0</v>
      </c>
      <c r="F29" s="85">
        <v>0.33500000000000002</v>
      </c>
      <c r="G29" s="85">
        <v>0</v>
      </c>
      <c r="H29" s="85">
        <v>0</v>
      </c>
    </row>
    <row r="30" spans="1:8" x14ac:dyDescent="0.2">
      <c r="A30" s="69" t="s">
        <v>198</v>
      </c>
      <c r="B30" s="69" t="s">
        <v>81</v>
      </c>
      <c r="C30" s="69" t="s">
        <v>338</v>
      </c>
      <c r="D30" s="85">
        <v>1</v>
      </c>
      <c r="E30" s="85">
        <v>1</v>
      </c>
      <c r="F30" s="85">
        <v>0.33500000000000002</v>
      </c>
      <c r="G30" s="85">
        <v>1</v>
      </c>
      <c r="H30" s="85">
        <v>1</v>
      </c>
    </row>
    <row r="31" spans="1:8" x14ac:dyDescent="0.2">
      <c r="C31" s="69" t="s">
        <v>339</v>
      </c>
      <c r="D31" s="85">
        <v>0</v>
      </c>
      <c r="E31" s="85">
        <v>0</v>
      </c>
      <c r="F31" s="85">
        <v>0.33500000000000002</v>
      </c>
      <c r="G31" s="85">
        <v>0</v>
      </c>
      <c r="H31" s="85">
        <v>0</v>
      </c>
    </row>
    <row r="32" spans="1:8" x14ac:dyDescent="0.2">
      <c r="C32" s="69" t="s">
        <v>340</v>
      </c>
      <c r="D32" s="85">
        <v>0</v>
      </c>
      <c r="E32" s="85">
        <v>0</v>
      </c>
      <c r="F32" s="85">
        <v>0.33500000000000002</v>
      </c>
      <c r="G32" s="85">
        <v>0</v>
      </c>
      <c r="H32" s="85">
        <v>0</v>
      </c>
    </row>
    <row r="33" spans="1:8" x14ac:dyDescent="0.2">
      <c r="A33" s="69" t="s">
        <v>196</v>
      </c>
      <c r="B33" s="69" t="s">
        <v>81</v>
      </c>
      <c r="C33" s="69" t="s">
        <v>338</v>
      </c>
      <c r="D33" s="85">
        <v>1</v>
      </c>
      <c r="E33" s="85">
        <v>1</v>
      </c>
      <c r="F33" s="85">
        <v>0.33500000000000002</v>
      </c>
      <c r="G33" s="85">
        <v>1</v>
      </c>
      <c r="H33" s="85">
        <v>1</v>
      </c>
    </row>
    <row r="34" spans="1:8" x14ac:dyDescent="0.2">
      <c r="C34" s="69" t="s">
        <v>339</v>
      </c>
      <c r="D34" s="85">
        <v>0</v>
      </c>
      <c r="E34" s="85">
        <v>0</v>
      </c>
      <c r="F34" s="85">
        <v>0.33500000000000002</v>
      </c>
      <c r="G34" s="85">
        <v>0</v>
      </c>
      <c r="H34" s="85">
        <v>0</v>
      </c>
    </row>
    <row r="35" spans="1:8" x14ac:dyDescent="0.2">
      <c r="C35" s="69" t="s">
        <v>340</v>
      </c>
      <c r="D35" s="85">
        <v>0</v>
      </c>
      <c r="E35" s="85">
        <v>0</v>
      </c>
      <c r="F35" s="85">
        <v>0.33500000000000002</v>
      </c>
      <c r="G35" s="85">
        <v>0</v>
      </c>
      <c r="H35" s="85">
        <v>0</v>
      </c>
    </row>
    <row r="36" spans="1:8" x14ac:dyDescent="0.2">
      <c r="A36" s="69" t="s">
        <v>195</v>
      </c>
      <c r="B36" s="69" t="s">
        <v>81</v>
      </c>
      <c r="C36" s="69" t="s">
        <v>338</v>
      </c>
      <c r="D36" s="85">
        <v>1</v>
      </c>
      <c r="E36" s="85">
        <v>1</v>
      </c>
      <c r="F36" s="85">
        <v>0.33500000000000002</v>
      </c>
      <c r="G36" s="85">
        <v>1</v>
      </c>
      <c r="H36" s="85">
        <v>1</v>
      </c>
    </row>
    <row r="37" spans="1:8" x14ac:dyDescent="0.2">
      <c r="C37" s="69" t="s">
        <v>339</v>
      </c>
      <c r="D37" s="85">
        <v>0</v>
      </c>
      <c r="E37" s="85">
        <v>0</v>
      </c>
      <c r="F37" s="85">
        <v>0.33500000000000002</v>
      </c>
      <c r="G37" s="85">
        <v>0</v>
      </c>
      <c r="H37" s="85">
        <v>0</v>
      </c>
    </row>
    <row r="38" spans="1:8" x14ac:dyDescent="0.2">
      <c r="C38" s="69" t="s">
        <v>340</v>
      </c>
      <c r="D38" s="85">
        <v>0</v>
      </c>
      <c r="E38" s="85">
        <v>0</v>
      </c>
      <c r="F38" s="85">
        <v>0.33500000000000002</v>
      </c>
      <c r="G38" s="85">
        <v>0</v>
      </c>
      <c r="H38" s="85">
        <v>0</v>
      </c>
    </row>
    <row r="39" spans="1:8" x14ac:dyDescent="0.2">
      <c r="A39" s="69" t="s">
        <v>194</v>
      </c>
      <c r="B39" s="69" t="s">
        <v>81</v>
      </c>
      <c r="C39" s="69" t="s">
        <v>338</v>
      </c>
      <c r="D39" s="85">
        <v>1</v>
      </c>
      <c r="E39" s="85">
        <v>1</v>
      </c>
      <c r="F39" s="85">
        <v>0.33500000000000002</v>
      </c>
      <c r="G39" s="85">
        <v>1</v>
      </c>
      <c r="H39" s="85">
        <v>1</v>
      </c>
    </row>
    <row r="40" spans="1:8" x14ac:dyDescent="0.2">
      <c r="C40" s="69" t="s">
        <v>339</v>
      </c>
      <c r="D40" s="85">
        <v>0</v>
      </c>
      <c r="E40" s="85">
        <v>0</v>
      </c>
      <c r="F40" s="85">
        <v>0.33500000000000002</v>
      </c>
      <c r="G40" s="85">
        <v>0</v>
      </c>
      <c r="H40" s="85">
        <v>0</v>
      </c>
    </row>
    <row r="41" spans="1:8" x14ac:dyDescent="0.2">
      <c r="C41" s="69" t="s">
        <v>340</v>
      </c>
      <c r="D41" s="85">
        <v>0</v>
      </c>
      <c r="E41" s="85">
        <v>0</v>
      </c>
      <c r="F41" s="85">
        <v>0.33500000000000002</v>
      </c>
      <c r="G41" s="85">
        <v>0</v>
      </c>
      <c r="H41" s="85">
        <v>0</v>
      </c>
    </row>
    <row r="42" spans="1:8" x14ac:dyDescent="0.2">
      <c r="A42" s="69" t="s">
        <v>200</v>
      </c>
      <c r="B42" s="69" t="s">
        <v>81</v>
      </c>
      <c r="C42" s="69" t="s">
        <v>338</v>
      </c>
      <c r="D42" s="85">
        <v>0.3</v>
      </c>
      <c r="E42" s="85">
        <v>0.3</v>
      </c>
      <c r="F42" s="85">
        <v>0.33500000000000002</v>
      </c>
      <c r="G42" s="85">
        <v>0.3</v>
      </c>
      <c r="H42" s="85">
        <v>0.3</v>
      </c>
    </row>
    <row r="43" spans="1:8" x14ac:dyDescent="0.2">
      <c r="C43" s="69" t="s">
        <v>339</v>
      </c>
      <c r="D43" s="85">
        <v>0.5</v>
      </c>
      <c r="E43" s="85">
        <v>0.5</v>
      </c>
      <c r="F43" s="85">
        <v>0.33500000000000002</v>
      </c>
      <c r="G43" s="85">
        <v>0.5</v>
      </c>
      <c r="H43" s="85">
        <v>0.5</v>
      </c>
    </row>
    <row r="44" spans="1:8" x14ac:dyDescent="0.2">
      <c r="C44" s="69" t="s">
        <v>340</v>
      </c>
      <c r="D44" s="85">
        <v>0.65</v>
      </c>
      <c r="E44" s="85">
        <v>0.65</v>
      </c>
      <c r="F44" s="85">
        <v>0.33500000000000002</v>
      </c>
      <c r="G44" s="85">
        <v>0.65</v>
      </c>
      <c r="H44" s="85">
        <v>0.65</v>
      </c>
    </row>
    <row r="45" spans="1:8" x14ac:dyDescent="0.2">
      <c r="B45" s="69" t="s">
        <v>82</v>
      </c>
      <c r="C45" s="69" t="s">
        <v>338</v>
      </c>
      <c r="D45" s="85">
        <v>0.3</v>
      </c>
      <c r="E45" s="85">
        <v>0.3</v>
      </c>
      <c r="F45" s="85">
        <v>0.33500000000000002</v>
      </c>
      <c r="G45" s="85">
        <v>0.3</v>
      </c>
      <c r="H45" s="85">
        <v>0.3</v>
      </c>
    </row>
    <row r="46" spans="1:8" x14ac:dyDescent="0.2">
      <c r="C46" s="69" t="s">
        <v>339</v>
      </c>
      <c r="D46" s="85">
        <v>0.49</v>
      </c>
      <c r="E46" s="85">
        <v>0.49</v>
      </c>
      <c r="F46" s="85">
        <v>0.33500000000000002</v>
      </c>
      <c r="G46" s="85">
        <v>0.49</v>
      </c>
      <c r="H46" s="85">
        <v>0.49</v>
      </c>
    </row>
    <row r="47" spans="1:8" x14ac:dyDescent="0.2">
      <c r="C47" s="69" t="s">
        <v>340</v>
      </c>
      <c r="D47" s="85">
        <v>0.52</v>
      </c>
      <c r="E47" s="85">
        <v>0.52</v>
      </c>
      <c r="F47" s="85">
        <v>0.33500000000000002</v>
      </c>
      <c r="G47" s="85">
        <v>0.52</v>
      </c>
      <c r="H47" s="85">
        <v>0.52</v>
      </c>
    </row>
    <row r="48" spans="1:8" x14ac:dyDescent="0.2">
      <c r="A48" s="69" t="s">
        <v>190</v>
      </c>
      <c r="B48" s="69" t="s">
        <v>81</v>
      </c>
      <c r="C48" s="69" t="s">
        <v>338</v>
      </c>
      <c r="D48" s="85">
        <v>0.88</v>
      </c>
      <c r="E48" s="85">
        <v>0.88</v>
      </c>
      <c r="F48" s="85">
        <v>0.33500000000000002</v>
      </c>
      <c r="G48" s="85">
        <v>0.88</v>
      </c>
      <c r="H48" s="85">
        <v>0.88</v>
      </c>
    </row>
    <row r="49" spans="1:8" x14ac:dyDescent="0.2">
      <c r="C49" s="69" t="s">
        <v>339</v>
      </c>
      <c r="D49" s="85">
        <v>0.93</v>
      </c>
      <c r="E49" s="85">
        <v>0.93</v>
      </c>
      <c r="F49" s="85">
        <v>0.33500000000000002</v>
      </c>
      <c r="G49" s="85">
        <v>0.93</v>
      </c>
      <c r="H49" s="85">
        <v>0.93</v>
      </c>
    </row>
    <row r="50" spans="1:8" x14ac:dyDescent="0.2">
      <c r="A50" s="69" t="s">
        <v>199</v>
      </c>
      <c r="B50" s="69" t="s">
        <v>81</v>
      </c>
      <c r="C50" s="69" t="s">
        <v>338</v>
      </c>
      <c r="D50" s="85">
        <v>1</v>
      </c>
      <c r="E50" s="85">
        <v>1</v>
      </c>
      <c r="F50" s="85">
        <v>0.33500000000000002</v>
      </c>
      <c r="G50" s="85">
        <v>1</v>
      </c>
      <c r="H50" s="85">
        <v>1</v>
      </c>
    </row>
    <row r="51" spans="1:8" x14ac:dyDescent="0.2">
      <c r="C51" s="69" t="s">
        <v>339</v>
      </c>
      <c r="D51" s="85">
        <v>0.86</v>
      </c>
      <c r="E51" s="85">
        <v>0.86</v>
      </c>
      <c r="F51" s="85">
        <v>0.33500000000000002</v>
      </c>
      <c r="G51" s="85">
        <v>0.86</v>
      </c>
      <c r="H51" s="85">
        <v>0.86</v>
      </c>
    </row>
    <row r="52" spans="1:8" x14ac:dyDescent="0.2">
      <c r="A52" s="69" t="s">
        <v>183</v>
      </c>
      <c r="B52" s="69" t="s">
        <v>72</v>
      </c>
      <c r="C52" s="69" t="s">
        <v>338</v>
      </c>
      <c r="D52" s="85">
        <v>0.57999999999999996</v>
      </c>
      <c r="E52" s="85">
        <v>0.57999999999999996</v>
      </c>
      <c r="F52" s="85">
        <v>0.33500000000000002</v>
      </c>
      <c r="G52" s="85">
        <v>0</v>
      </c>
      <c r="H52" s="85">
        <v>0</v>
      </c>
    </row>
    <row r="53" spans="1:8" x14ac:dyDescent="0.2">
      <c r="C53" s="69" t="s">
        <v>339</v>
      </c>
      <c r="D53" s="85">
        <v>0.51</v>
      </c>
      <c r="E53" s="85">
        <v>0.51</v>
      </c>
      <c r="F53" s="85">
        <v>0.33500000000000002</v>
      </c>
      <c r="G53" s="85">
        <v>0</v>
      </c>
      <c r="H53" s="85">
        <v>0</v>
      </c>
    </row>
    <row r="55" spans="1:8" s="89" customFormat="1" x14ac:dyDescent="0.2">
      <c r="A55" s="92" t="s">
        <v>330</v>
      </c>
      <c r="B55" s="93"/>
      <c r="C55" s="93"/>
    </row>
    <row r="56" spans="1:8" x14ac:dyDescent="0.2">
      <c r="A56" s="52" t="s">
        <v>156</v>
      </c>
      <c r="B56" s="52" t="s">
        <v>336</v>
      </c>
      <c r="C56" s="76" t="s">
        <v>337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">
      <c r="A57" s="69" t="s">
        <v>193</v>
      </c>
      <c r="B57" s="69" t="s">
        <v>81</v>
      </c>
      <c r="C57" s="69" t="s">
        <v>338</v>
      </c>
      <c r="D57" s="85">
        <f t="shared" ref="D57:H66" si="0">D2*0.9</f>
        <v>0</v>
      </c>
      <c r="E57" s="85">
        <f t="shared" si="0"/>
        <v>0</v>
      </c>
      <c r="F57" s="85">
        <f t="shared" si="0"/>
        <v>0.30150000000000005</v>
      </c>
      <c r="G57" s="85">
        <f t="shared" si="0"/>
        <v>0.30150000000000005</v>
      </c>
      <c r="H57" s="85">
        <f t="shared" si="0"/>
        <v>0.30150000000000005</v>
      </c>
    </row>
    <row r="58" spans="1:8" x14ac:dyDescent="0.2">
      <c r="C58" s="69" t="s">
        <v>339</v>
      </c>
      <c r="D58" s="85">
        <f t="shared" si="0"/>
        <v>0</v>
      </c>
      <c r="E58" s="85">
        <f t="shared" si="0"/>
        <v>0</v>
      </c>
      <c r="F58" s="85">
        <f t="shared" si="0"/>
        <v>0.47820895522388057</v>
      </c>
      <c r="G58" s="85">
        <f t="shared" si="0"/>
        <v>0.47820895522388057</v>
      </c>
      <c r="H58" s="85">
        <f t="shared" si="0"/>
        <v>0.47820895522388057</v>
      </c>
    </row>
    <row r="59" spans="1:8" x14ac:dyDescent="0.2">
      <c r="C59" s="69" t="s">
        <v>340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">
      <c r="A60" s="69" t="s">
        <v>191</v>
      </c>
      <c r="B60" s="69" t="s">
        <v>205</v>
      </c>
      <c r="C60" s="69" t="s">
        <v>338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">
      <c r="C61" s="69" t="s">
        <v>340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">
      <c r="B62" s="69" t="s">
        <v>204</v>
      </c>
      <c r="C62" s="69" t="s">
        <v>338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">
      <c r="C63" s="69" t="s">
        <v>340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">
      <c r="A64" s="69" t="s">
        <v>184</v>
      </c>
      <c r="B64" s="69" t="s">
        <v>205</v>
      </c>
      <c r="C64" s="69" t="s">
        <v>338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">
      <c r="C65" s="69" t="s">
        <v>340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">
      <c r="B66" s="69" t="s">
        <v>204</v>
      </c>
      <c r="C66" s="69" t="s">
        <v>338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">
      <c r="C67" s="69" t="s">
        <v>340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">
      <c r="A68" s="69" t="s">
        <v>192</v>
      </c>
      <c r="B68" s="69" t="s">
        <v>205</v>
      </c>
      <c r="C68" s="69" t="s">
        <v>338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">
      <c r="C69" s="69" t="s">
        <v>340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">
      <c r="B70" s="69" t="s">
        <v>204</v>
      </c>
      <c r="C70" s="69" t="s">
        <v>338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">
      <c r="C71" s="69" t="s">
        <v>340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">
      <c r="A72" s="69" t="s">
        <v>169</v>
      </c>
      <c r="B72" s="69" t="s">
        <v>205</v>
      </c>
      <c r="C72" s="69" t="s">
        <v>338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">
      <c r="C73" s="69" t="s">
        <v>340</v>
      </c>
      <c r="D73" s="85">
        <f t="shared" si="1"/>
        <v>0</v>
      </c>
      <c r="E73" s="85">
        <f t="shared" si="1"/>
        <v>0</v>
      </c>
      <c r="F73" s="85">
        <f t="shared" si="1"/>
        <v>0.30150000000000005</v>
      </c>
      <c r="G73" s="85">
        <f t="shared" si="1"/>
        <v>0.55800000000000005</v>
      </c>
      <c r="H73" s="85">
        <f t="shared" si="1"/>
        <v>0.55800000000000005</v>
      </c>
    </row>
    <row r="74" spans="1:8" x14ac:dyDescent="0.2">
      <c r="B74" s="69" t="s">
        <v>204</v>
      </c>
      <c r="C74" s="69" t="s">
        <v>338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">
      <c r="C75" s="69" t="s">
        <v>340</v>
      </c>
      <c r="D75" s="85">
        <f t="shared" si="1"/>
        <v>0</v>
      </c>
      <c r="E75" s="85">
        <f t="shared" si="1"/>
        <v>0</v>
      </c>
      <c r="F75" s="85">
        <f t="shared" si="1"/>
        <v>0.30150000000000005</v>
      </c>
      <c r="G75" s="85">
        <f t="shared" si="1"/>
        <v>0.55800000000000005</v>
      </c>
      <c r="H75" s="85">
        <f t="shared" si="1"/>
        <v>0.55800000000000005</v>
      </c>
    </row>
    <row r="76" spans="1:8" x14ac:dyDescent="0.2">
      <c r="A76" s="69" t="s">
        <v>174</v>
      </c>
      <c r="B76" s="69" t="s">
        <v>74</v>
      </c>
      <c r="C76" s="69" t="s">
        <v>338</v>
      </c>
      <c r="D76" s="85">
        <f t="shared" si="1"/>
        <v>0.63</v>
      </c>
      <c r="E76" s="85">
        <f t="shared" si="1"/>
        <v>0</v>
      </c>
      <c r="F76" s="85">
        <f t="shared" si="1"/>
        <v>0.30150000000000005</v>
      </c>
      <c r="G76" s="85">
        <f t="shared" si="1"/>
        <v>0</v>
      </c>
      <c r="H76" s="85">
        <f t="shared" si="1"/>
        <v>0</v>
      </c>
    </row>
    <row r="77" spans="1:8" x14ac:dyDescent="0.2">
      <c r="C77" s="69" t="s">
        <v>339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0.30150000000000005</v>
      </c>
      <c r="G77" s="85">
        <f t="shared" si="2"/>
        <v>0</v>
      </c>
      <c r="H77" s="85">
        <f t="shared" si="2"/>
        <v>0</v>
      </c>
    </row>
    <row r="78" spans="1:8" x14ac:dyDescent="0.2">
      <c r="A78" s="69" t="s">
        <v>172</v>
      </c>
      <c r="B78" s="69" t="s">
        <v>74</v>
      </c>
      <c r="C78" s="69" t="s">
        <v>338</v>
      </c>
      <c r="D78" s="85">
        <f t="shared" si="2"/>
        <v>0.63</v>
      </c>
      <c r="E78" s="85">
        <f t="shared" si="2"/>
        <v>0</v>
      </c>
      <c r="F78" s="85">
        <f t="shared" si="2"/>
        <v>0.30150000000000005</v>
      </c>
      <c r="G78" s="85">
        <f t="shared" si="2"/>
        <v>0</v>
      </c>
      <c r="H78" s="85">
        <f t="shared" si="2"/>
        <v>0</v>
      </c>
    </row>
    <row r="79" spans="1:8" x14ac:dyDescent="0.2">
      <c r="C79" s="69" t="s">
        <v>339</v>
      </c>
      <c r="D79" s="85">
        <f t="shared" si="2"/>
        <v>0.41400000000000003</v>
      </c>
      <c r="E79" s="85">
        <f t="shared" si="2"/>
        <v>0</v>
      </c>
      <c r="F79" s="85">
        <f t="shared" si="2"/>
        <v>0.30150000000000005</v>
      </c>
      <c r="G79" s="85">
        <f t="shared" si="2"/>
        <v>0</v>
      </c>
      <c r="H79" s="85">
        <f t="shared" si="2"/>
        <v>0</v>
      </c>
    </row>
    <row r="80" spans="1:8" x14ac:dyDescent="0.2">
      <c r="A80" s="69" t="s">
        <v>173</v>
      </c>
      <c r="B80" s="69" t="s">
        <v>74</v>
      </c>
      <c r="C80" s="69" t="s">
        <v>338</v>
      </c>
      <c r="D80" s="85">
        <f t="shared" si="2"/>
        <v>0.63</v>
      </c>
      <c r="E80" s="85">
        <f t="shared" si="2"/>
        <v>0</v>
      </c>
      <c r="F80" s="85">
        <f t="shared" si="2"/>
        <v>0.30150000000000005</v>
      </c>
      <c r="G80" s="85">
        <f t="shared" si="2"/>
        <v>0</v>
      </c>
      <c r="H80" s="85">
        <f t="shared" si="2"/>
        <v>0</v>
      </c>
    </row>
    <row r="81" spans="1:8" x14ac:dyDescent="0.2">
      <c r="C81" s="69" t="s">
        <v>339</v>
      </c>
      <c r="D81" s="85">
        <f t="shared" si="2"/>
        <v>0.41400000000000003</v>
      </c>
      <c r="E81" s="85">
        <f t="shared" si="2"/>
        <v>0</v>
      </c>
      <c r="F81" s="85">
        <f t="shared" si="2"/>
        <v>0.30150000000000005</v>
      </c>
      <c r="G81" s="85">
        <f t="shared" si="2"/>
        <v>0</v>
      </c>
      <c r="H81" s="85">
        <f t="shared" si="2"/>
        <v>0</v>
      </c>
    </row>
    <row r="82" spans="1:8" x14ac:dyDescent="0.2">
      <c r="A82" s="69" t="s">
        <v>197</v>
      </c>
      <c r="B82" s="69" t="s">
        <v>81</v>
      </c>
      <c r="C82" s="69" t="s">
        <v>338</v>
      </c>
      <c r="D82" s="85">
        <f t="shared" si="2"/>
        <v>0.9</v>
      </c>
      <c r="E82" s="85">
        <f t="shared" si="2"/>
        <v>0.9</v>
      </c>
      <c r="F82" s="85">
        <f t="shared" si="2"/>
        <v>0.30150000000000005</v>
      </c>
      <c r="G82" s="85">
        <f t="shared" si="2"/>
        <v>0.9</v>
      </c>
      <c r="H82" s="85">
        <f t="shared" si="2"/>
        <v>0.9</v>
      </c>
    </row>
    <row r="83" spans="1:8" x14ac:dyDescent="0.2">
      <c r="C83" s="69" t="s">
        <v>339</v>
      </c>
      <c r="D83" s="85">
        <f t="shared" si="2"/>
        <v>0</v>
      </c>
      <c r="E83" s="85">
        <f t="shared" si="2"/>
        <v>0</v>
      </c>
      <c r="F83" s="85">
        <f t="shared" si="2"/>
        <v>0.30150000000000005</v>
      </c>
      <c r="G83" s="85">
        <f t="shared" si="2"/>
        <v>0</v>
      </c>
      <c r="H83" s="85">
        <f t="shared" si="2"/>
        <v>0</v>
      </c>
    </row>
    <row r="84" spans="1:8" x14ac:dyDescent="0.2">
      <c r="C84" s="69" t="s">
        <v>340</v>
      </c>
      <c r="D84" s="85">
        <f t="shared" si="2"/>
        <v>0</v>
      </c>
      <c r="E84" s="85">
        <f t="shared" si="2"/>
        <v>0</v>
      </c>
      <c r="F84" s="85">
        <f t="shared" si="2"/>
        <v>0.30150000000000005</v>
      </c>
      <c r="G84" s="85">
        <f t="shared" si="2"/>
        <v>0</v>
      </c>
      <c r="H84" s="85">
        <f t="shared" si="2"/>
        <v>0</v>
      </c>
    </row>
    <row r="85" spans="1:8" x14ac:dyDescent="0.2">
      <c r="A85" s="69" t="s">
        <v>198</v>
      </c>
      <c r="B85" s="69" t="s">
        <v>81</v>
      </c>
      <c r="C85" s="69" t="s">
        <v>338</v>
      </c>
      <c r="D85" s="85">
        <f t="shared" si="2"/>
        <v>0.9</v>
      </c>
      <c r="E85" s="85">
        <f t="shared" si="2"/>
        <v>0.9</v>
      </c>
      <c r="F85" s="85">
        <f t="shared" si="2"/>
        <v>0.30150000000000005</v>
      </c>
      <c r="G85" s="85">
        <f t="shared" si="2"/>
        <v>0.9</v>
      </c>
      <c r="H85" s="85">
        <f t="shared" si="2"/>
        <v>0.9</v>
      </c>
    </row>
    <row r="86" spans="1:8" x14ac:dyDescent="0.2">
      <c r="C86" s="69" t="s">
        <v>339</v>
      </c>
      <c r="D86" s="85">
        <f t="shared" si="2"/>
        <v>0</v>
      </c>
      <c r="E86" s="85">
        <f t="shared" si="2"/>
        <v>0</v>
      </c>
      <c r="F86" s="85">
        <f t="shared" si="2"/>
        <v>0.30150000000000005</v>
      </c>
      <c r="G86" s="85">
        <f t="shared" si="2"/>
        <v>0</v>
      </c>
      <c r="H86" s="85">
        <f t="shared" si="2"/>
        <v>0</v>
      </c>
    </row>
    <row r="87" spans="1:8" x14ac:dyDescent="0.2">
      <c r="C87" s="69" t="s">
        <v>340</v>
      </c>
      <c r="D87" s="85">
        <f t="shared" ref="D87:H96" si="3">D32*0.9</f>
        <v>0</v>
      </c>
      <c r="E87" s="85">
        <f t="shared" si="3"/>
        <v>0</v>
      </c>
      <c r="F87" s="85">
        <f t="shared" si="3"/>
        <v>0.30150000000000005</v>
      </c>
      <c r="G87" s="85">
        <f t="shared" si="3"/>
        <v>0</v>
      </c>
      <c r="H87" s="85">
        <f t="shared" si="3"/>
        <v>0</v>
      </c>
    </row>
    <row r="88" spans="1:8" x14ac:dyDescent="0.2">
      <c r="A88" s="69" t="s">
        <v>196</v>
      </c>
      <c r="B88" s="69" t="s">
        <v>81</v>
      </c>
      <c r="C88" s="69" t="s">
        <v>338</v>
      </c>
      <c r="D88" s="85">
        <f t="shared" si="3"/>
        <v>0.9</v>
      </c>
      <c r="E88" s="85">
        <f t="shared" si="3"/>
        <v>0.9</v>
      </c>
      <c r="F88" s="85">
        <f t="shared" si="3"/>
        <v>0.30150000000000005</v>
      </c>
      <c r="G88" s="85">
        <f t="shared" si="3"/>
        <v>0.9</v>
      </c>
      <c r="H88" s="85">
        <f t="shared" si="3"/>
        <v>0.9</v>
      </c>
    </row>
    <row r="89" spans="1:8" x14ac:dyDescent="0.2">
      <c r="C89" s="69" t="s">
        <v>339</v>
      </c>
      <c r="D89" s="85">
        <f t="shared" si="3"/>
        <v>0</v>
      </c>
      <c r="E89" s="85">
        <f t="shared" si="3"/>
        <v>0</v>
      </c>
      <c r="F89" s="85">
        <f t="shared" si="3"/>
        <v>0.30150000000000005</v>
      </c>
      <c r="G89" s="85">
        <f t="shared" si="3"/>
        <v>0</v>
      </c>
      <c r="H89" s="85">
        <f t="shared" si="3"/>
        <v>0</v>
      </c>
    </row>
    <row r="90" spans="1:8" x14ac:dyDescent="0.2">
      <c r="C90" s="69" t="s">
        <v>340</v>
      </c>
      <c r="D90" s="85">
        <f t="shared" si="3"/>
        <v>0</v>
      </c>
      <c r="E90" s="85">
        <f t="shared" si="3"/>
        <v>0</v>
      </c>
      <c r="F90" s="85">
        <f t="shared" si="3"/>
        <v>0.30150000000000005</v>
      </c>
      <c r="G90" s="85">
        <f t="shared" si="3"/>
        <v>0</v>
      </c>
      <c r="H90" s="85">
        <f t="shared" si="3"/>
        <v>0</v>
      </c>
    </row>
    <row r="91" spans="1:8" x14ac:dyDescent="0.2">
      <c r="A91" s="69" t="s">
        <v>195</v>
      </c>
      <c r="B91" s="69" t="s">
        <v>81</v>
      </c>
      <c r="C91" s="69" t="s">
        <v>338</v>
      </c>
      <c r="D91" s="85">
        <f t="shared" si="3"/>
        <v>0.9</v>
      </c>
      <c r="E91" s="85">
        <f t="shared" si="3"/>
        <v>0.9</v>
      </c>
      <c r="F91" s="85">
        <f t="shared" si="3"/>
        <v>0.30150000000000005</v>
      </c>
      <c r="G91" s="85">
        <f t="shared" si="3"/>
        <v>0.9</v>
      </c>
      <c r="H91" s="85">
        <f t="shared" si="3"/>
        <v>0.9</v>
      </c>
    </row>
    <row r="92" spans="1:8" x14ac:dyDescent="0.2">
      <c r="C92" s="69" t="s">
        <v>339</v>
      </c>
      <c r="D92" s="85">
        <f t="shared" si="3"/>
        <v>0</v>
      </c>
      <c r="E92" s="85">
        <f t="shared" si="3"/>
        <v>0</v>
      </c>
      <c r="F92" s="85">
        <f t="shared" si="3"/>
        <v>0.30150000000000005</v>
      </c>
      <c r="G92" s="85">
        <f t="shared" si="3"/>
        <v>0</v>
      </c>
      <c r="H92" s="85">
        <f t="shared" si="3"/>
        <v>0</v>
      </c>
    </row>
    <row r="93" spans="1:8" x14ac:dyDescent="0.2">
      <c r="C93" s="69" t="s">
        <v>340</v>
      </c>
      <c r="D93" s="85">
        <f t="shared" si="3"/>
        <v>0</v>
      </c>
      <c r="E93" s="85">
        <f t="shared" si="3"/>
        <v>0</v>
      </c>
      <c r="F93" s="85">
        <f t="shared" si="3"/>
        <v>0.30150000000000005</v>
      </c>
      <c r="G93" s="85">
        <f t="shared" si="3"/>
        <v>0</v>
      </c>
      <c r="H93" s="85">
        <f t="shared" si="3"/>
        <v>0</v>
      </c>
    </row>
    <row r="94" spans="1:8" x14ac:dyDescent="0.2">
      <c r="A94" s="69" t="s">
        <v>194</v>
      </c>
      <c r="B94" s="69" t="s">
        <v>81</v>
      </c>
      <c r="C94" s="69" t="s">
        <v>338</v>
      </c>
      <c r="D94" s="85">
        <f t="shared" si="3"/>
        <v>0.9</v>
      </c>
      <c r="E94" s="85">
        <f t="shared" si="3"/>
        <v>0.9</v>
      </c>
      <c r="F94" s="85">
        <f t="shared" si="3"/>
        <v>0.30150000000000005</v>
      </c>
      <c r="G94" s="85">
        <f t="shared" si="3"/>
        <v>0.9</v>
      </c>
      <c r="H94" s="85">
        <f t="shared" si="3"/>
        <v>0.9</v>
      </c>
    </row>
    <row r="95" spans="1:8" x14ac:dyDescent="0.2">
      <c r="C95" s="69" t="s">
        <v>339</v>
      </c>
      <c r="D95" s="85">
        <f t="shared" si="3"/>
        <v>0</v>
      </c>
      <c r="E95" s="85">
        <f t="shared" si="3"/>
        <v>0</v>
      </c>
      <c r="F95" s="85">
        <f t="shared" si="3"/>
        <v>0.30150000000000005</v>
      </c>
      <c r="G95" s="85">
        <f t="shared" si="3"/>
        <v>0</v>
      </c>
      <c r="H95" s="85">
        <f t="shared" si="3"/>
        <v>0</v>
      </c>
    </row>
    <row r="96" spans="1:8" x14ac:dyDescent="0.2">
      <c r="C96" s="69" t="s">
        <v>340</v>
      </c>
      <c r="D96" s="85">
        <f t="shared" si="3"/>
        <v>0</v>
      </c>
      <c r="E96" s="85">
        <f t="shared" si="3"/>
        <v>0</v>
      </c>
      <c r="F96" s="85">
        <f t="shared" si="3"/>
        <v>0.30150000000000005</v>
      </c>
      <c r="G96" s="85">
        <f t="shared" si="3"/>
        <v>0</v>
      </c>
      <c r="H96" s="85">
        <f t="shared" si="3"/>
        <v>0</v>
      </c>
    </row>
    <row r="97" spans="1:8" x14ac:dyDescent="0.2">
      <c r="A97" s="69" t="s">
        <v>200</v>
      </c>
      <c r="B97" s="69" t="s">
        <v>81</v>
      </c>
      <c r="C97" s="69" t="s">
        <v>338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0.30150000000000005</v>
      </c>
      <c r="G97" s="85">
        <f t="shared" si="4"/>
        <v>0.27</v>
      </c>
      <c r="H97" s="85">
        <f t="shared" si="4"/>
        <v>0.27</v>
      </c>
    </row>
    <row r="98" spans="1:8" x14ac:dyDescent="0.2">
      <c r="C98" s="69" t="s">
        <v>339</v>
      </c>
      <c r="D98" s="85">
        <f t="shared" si="4"/>
        <v>0.45</v>
      </c>
      <c r="E98" s="85">
        <f t="shared" si="4"/>
        <v>0.45</v>
      </c>
      <c r="F98" s="85">
        <f t="shared" si="4"/>
        <v>0.30150000000000005</v>
      </c>
      <c r="G98" s="85">
        <f t="shared" si="4"/>
        <v>0.45</v>
      </c>
      <c r="H98" s="85">
        <f t="shared" si="4"/>
        <v>0.45</v>
      </c>
    </row>
    <row r="99" spans="1:8" x14ac:dyDescent="0.2">
      <c r="C99" s="69" t="s">
        <v>340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0.30150000000000005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">
      <c r="B100" s="69" t="s">
        <v>82</v>
      </c>
      <c r="C100" s="69" t="s">
        <v>338</v>
      </c>
      <c r="D100" s="85">
        <f t="shared" si="4"/>
        <v>0.27</v>
      </c>
      <c r="E100" s="85">
        <f t="shared" si="4"/>
        <v>0.27</v>
      </c>
      <c r="F100" s="85">
        <f t="shared" si="4"/>
        <v>0.30150000000000005</v>
      </c>
      <c r="G100" s="85">
        <f t="shared" si="4"/>
        <v>0.27</v>
      </c>
      <c r="H100" s="85">
        <f t="shared" si="4"/>
        <v>0.27</v>
      </c>
    </row>
    <row r="101" spans="1:8" x14ac:dyDescent="0.2">
      <c r="C101" s="69" t="s">
        <v>339</v>
      </c>
      <c r="D101" s="85">
        <f t="shared" si="4"/>
        <v>0.441</v>
      </c>
      <c r="E101" s="85">
        <f t="shared" si="4"/>
        <v>0.441</v>
      </c>
      <c r="F101" s="85">
        <f t="shared" si="4"/>
        <v>0.30150000000000005</v>
      </c>
      <c r="G101" s="85">
        <f t="shared" si="4"/>
        <v>0.441</v>
      </c>
      <c r="H101" s="85">
        <f t="shared" si="4"/>
        <v>0.441</v>
      </c>
    </row>
    <row r="102" spans="1:8" x14ac:dyDescent="0.2">
      <c r="C102" s="69" t="s">
        <v>340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0.30150000000000005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">
      <c r="A103" s="69" t="s">
        <v>190</v>
      </c>
      <c r="B103" s="69" t="s">
        <v>81</v>
      </c>
      <c r="C103" s="69" t="s">
        <v>338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0.30150000000000005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">
      <c r="C104" s="69" t="s">
        <v>339</v>
      </c>
      <c r="D104" s="85">
        <f t="shared" si="4"/>
        <v>0.83700000000000008</v>
      </c>
      <c r="E104" s="85">
        <f t="shared" si="4"/>
        <v>0.83700000000000008</v>
      </c>
      <c r="F104" s="85">
        <f t="shared" si="4"/>
        <v>0.30150000000000005</v>
      </c>
      <c r="G104" s="85">
        <f t="shared" si="4"/>
        <v>0.83700000000000008</v>
      </c>
      <c r="H104" s="85">
        <f t="shared" si="4"/>
        <v>0.83700000000000008</v>
      </c>
    </row>
    <row r="105" spans="1:8" x14ac:dyDescent="0.2">
      <c r="A105" s="69" t="s">
        <v>199</v>
      </c>
      <c r="B105" s="69" t="s">
        <v>81</v>
      </c>
      <c r="C105" s="69" t="s">
        <v>338</v>
      </c>
      <c r="D105" s="85">
        <f t="shared" si="4"/>
        <v>0.9</v>
      </c>
      <c r="E105" s="85">
        <f t="shared" si="4"/>
        <v>0.9</v>
      </c>
      <c r="F105" s="85">
        <f t="shared" si="4"/>
        <v>0.30150000000000005</v>
      </c>
      <c r="G105" s="85">
        <f t="shared" si="4"/>
        <v>0.9</v>
      </c>
      <c r="H105" s="85">
        <f t="shared" si="4"/>
        <v>0.9</v>
      </c>
    </row>
    <row r="106" spans="1:8" x14ac:dyDescent="0.2">
      <c r="C106" s="69" t="s">
        <v>339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0.30150000000000005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">
      <c r="A107" s="69" t="s">
        <v>183</v>
      </c>
      <c r="B107" s="69" t="s">
        <v>72</v>
      </c>
      <c r="C107" s="69" t="s">
        <v>338</v>
      </c>
      <c r="D107" s="85">
        <f t="shared" ref="D107:H108" si="5">D52*0.9</f>
        <v>0.52200000000000002</v>
      </c>
      <c r="E107" s="85">
        <f t="shared" si="5"/>
        <v>0.52200000000000002</v>
      </c>
      <c r="F107" s="85">
        <f t="shared" si="5"/>
        <v>0.30150000000000005</v>
      </c>
      <c r="G107" s="85">
        <f t="shared" si="5"/>
        <v>0</v>
      </c>
      <c r="H107" s="85">
        <f t="shared" si="5"/>
        <v>0</v>
      </c>
    </row>
    <row r="108" spans="1:8" x14ac:dyDescent="0.2">
      <c r="C108" s="69" t="s">
        <v>339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0.30150000000000005</v>
      </c>
      <c r="G108" s="85">
        <f t="shared" si="5"/>
        <v>0</v>
      </c>
      <c r="H108" s="85">
        <f t="shared" si="5"/>
        <v>0</v>
      </c>
    </row>
    <row r="110" spans="1:8" s="89" customFormat="1" x14ac:dyDescent="0.2">
      <c r="A110" s="92" t="s">
        <v>333</v>
      </c>
      <c r="B110" s="93"/>
      <c r="C110" s="93"/>
    </row>
    <row r="111" spans="1:8" x14ac:dyDescent="0.2">
      <c r="A111" s="52" t="s">
        <v>156</v>
      </c>
      <c r="B111" s="52" t="s">
        <v>336</v>
      </c>
      <c r="C111" s="76" t="s">
        <v>337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">
      <c r="A112" s="69" t="s">
        <v>193</v>
      </c>
      <c r="B112" s="69" t="s">
        <v>81</v>
      </c>
      <c r="C112" s="69" t="s">
        <v>338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0.35175000000000006</v>
      </c>
      <c r="G112" s="85">
        <f t="shared" si="6"/>
        <v>0.35175000000000006</v>
      </c>
      <c r="H112" s="85">
        <f t="shared" si="6"/>
        <v>0.35175000000000006</v>
      </c>
    </row>
    <row r="113" spans="1:8" x14ac:dyDescent="0.2">
      <c r="C113" s="69" t="s">
        <v>339</v>
      </c>
      <c r="D113" s="85">
        <f t="shared" si="6"/>
        <v>0</v>
      </c>
      <c r="E113" s="85">
        <f t="shared" si="6"/>
        <v>0</v>
      </c>
      <c r="F113" s="85">
        <f t="shared" si="6"/>
        <v>0.55791044776119403</v>
      </c>
      <c r="G113" s="85">
        <f t="shared" si="6"/>
        <v>0.55791044776119403</v>
      </c>
      <c r="H113" s="85">
        <f t="shared" si="6"/>
        <v>0.55791044776119403</v>
      </c>
    </row>
    <row r="114" spans="1:8" x14ac:dyDescent="0.2">
      <c r="C114" s="69" t="s">
        <v>340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">
      <c r="A115" s="69" t="s">
        <v>191</v>
      </c>
      <c r="B115" s="69" t="s">
        <v>205</v>
      </c>
      <c r="C115" s="69" t="s">
        <v>338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">
      <c r="C116" s="69" t="s">
        <v>340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">
      <c r="B117" s="69" t="s">
        <v>204</v>
      </c>
      <c r="C117" s="69" t="s">
        <v>338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">
      <c r="C118" s="69" t="s">
        <v>340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">
      <c r="A119" s="69" t="s">
        <v>184</v>
      </c>
      <c r="B119" s="69" t="s">
        <v>205</v>
      </c>
      <c r="C119" s="69" t="s">
        <v>338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">
      <c r="C120" s="69" t="s">
        <v>340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">
      <c r="B121" s="69" t="s">
        <v>204</v>
      </c>
      <c r="C121" s="69" t="s">
        <v>338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">
      <c r="C122" s="69" t="s">
        <v>340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">
      <c r="A123" s="69" t="s">
        <v>192</v>
      </c>
      <c r="B123" s="69" t="s">
        <v>205</v>
      </c>
      <c r="C123" s="69" t="s">
        <v>338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">
      <c r="C124" s="69" t="s">
        <v>340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">
      <c r="B125" s="69" t="s">
        <v>204</v>
      </c>
      <c r="C125" s="69" t="s">
        <v>338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">
      <c r="C126" s="69" t="s">
        <v>340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">
      <c r="A127" s="69" t="s">
        <v>169</v>
      </c>
      <c r="B127" s="69" t="s">
        <v>205</v>
      </c>
      <c r="C127" s="69" t="s">
        <v>338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">
      <c r="C128" s="69" t="s">
        <v>340</v>
      </c>
      <c r="D128" s="85">
        <f t="shared" si="7"/>
        <v>0</v>
      </c>
      <c r="E128" s="85">
        <f t="shared" si="7"/>
        <v>0</v>
      </c>
      <c r="F128" s="85">
        <f t="shared" si="7"/>
        <v>0.35175000000000006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">
      <c r="B129" s="69" t="s">
        <v>204</v>
      </c>
      <c r="C129" s="69" t="s">
        <v>338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">
      <c r="C130" s="69" t="s">
        <v>340</v>
      </c>
      <c r="D130" s="85">
        <f t="shared" si="7"/>
        <v>0</v>
      </c>
      <c r="E130" s="85">
        <f t="shared" si="7"/>
        <v>0</v>
      </c>
      <c r="F130" s="85">
        <f t="shared" si="7"/>
        <v>0.35175000000000006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">
      <c r="A131" s="69" t="s">
        <v>174</v>
      </c>
      <c r="B131" s="69" t="s">
        <v>74</v>
      </c>
      <c r="C131" s="69" t="s">
        <v>338</v>
      </c>
      <c r="D131" s="85">
        <f t="shared" si="7"/>
        <v>0.73499999999999999</v>
      </c>
      <c r="E131" s="85">
        <f t="shared" si="7"/>
        <v>0</v>
      </c>
      <c r="F131" s="85">
        <f t="shared" si="7"/>
        <v>0.35175000000000006</v>
      </c>
      <c r="G131" s="85">
        <f t="shared" si="7"/>
        <v>0</v>
      </c>
      <c r="H131" s="85">
        <f t="shared" si="7"/>
        <v>0</v>
      </c>
    </row>
    <row r="132" spans="1:8" x14ac:dyDescent="0.2">
      <c r="C132" s="69" t="s">
        <v>339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0.35175000000000006</v>
      </c>
      <c r="G132" s="85">
        <f t="shared" si="8"/>
        <v>0</v>
      </c>
      <c r="H132" s="85">
        <f t="shared" si="8"/>
        <v>0</v>
      </c>
    </row>
    <row r="133" spans="1:8" x14ac:dyDescent="0.2">
      <c r="A133" s="69" t="s">
        <v>172</v>
      </c>
      <c r="B133" s="69" t="s">
        <v>74</v>
      </c>
      <c r="C133" s="69" t="s">
        <v>338</v>
      </c>
      <c r="D133" s="85">
        <f t="shared" si="8"/>
        <v>0.73499999999999999</v>
      </c>
      <c r="E133" s="85">
        <f t="shared" si="8"/>
        <v>0</v>
      </c>
      <c r="F133" s="85">
        <f t="shared" si="8"/>
        <v>0.35175000000000006</v>
      </c>
      <c r="G133" s="85">
        <f t="shared" si="8"/>
        <v>0</v>
      </c>
      <c r="H133" s="85">
        <f t="shared" si="8"/>
        <v>0</v>
      </c>
    </row>
    <row r="134" spans="1:8" x14ac:dyDescent="0.2">
      <c r="C134" s="69" t="s">
        <v>339</v>
      </c>
      <c r="D134" s="85">
        <f t="shared" si="8"/>
        <v>0.48300000000000004</v>
      </c>
      <c r="E134" s="85">
        <f t="shared" si="8"/>
        <v>0</v>
      </c>
      <c r="F134" s="85">
        <f t="shared" si="8"/>
        <v>0.35175000000000006</v>
      </c>
      <c r="G134" s="85">
        <f t="shared" si="8"/>
        <v>0</v>
      </c>
      <c r="H134" s="85">
        <f t="shared" si="8"/>
        <v>0</v>
      </c>
    </row>
    <row r="135" spans="1:8" x14ac:dyDescent="0.2">
      <c r="A135" s="69" t="s">
        <v>173</v>
      </c>
      <c r="B135" s="69" t="s">
        <v>74</v>
      </c>
      <c r="C135" s="69" t="s">
        <v>338</v>
      </c>
      <c r="D135" s="85">
        <f t="shared" si="8"/>
        <v>0.73499999999999999</v>
      </c>
      <c r="E135" s="85">
        <f t="shared" si="8"/>
        <v>0</v>
      </c>
      <c r="F135" s="85">
        <f t="shared" si="8"/>
        <v>0.35175000000000006</v>
      </c>
      <c r="G135" s="85">
        <f t="shared" si="8"/>
        <v>0</v>
      </c>
      <c r="H135" s="85">
        <f t="shared" si="8"/>
        <v>0</v>
      </c>
    </row>
    <row r="136" spans="1:8" x14ac:dyDescent="0.2">
      <c r="C136" s="69" t="s">
        <v>339</v>
      </c>
      <c r="D136" s="85">
        <f t="shared" si="8"/>
        <v>0.48300000000000004</v>
      </c>
      <c r="E136" s="85">
        <f t="shared" si="8"/>
        <v>0</v>
      </c>
      <c r="F136" s="85">
        <f t="shared" si="8"/>
        <v>0.35175000000000006</v>
      </c>
      <c r="G136" s="85">
        <f t="shared" si="8"/>
        <v>0</v>
      </c>
      <c r="H136" s="85">
        <f t="shared" si="8"/>
        <v>0</v>
      </c>
    </row>
    <row r="137" spans="1:8" x14ac:dyDescent="0.2">
      <c r="A137" s="69" t="s">
        <v>197</v>
      </c>
      <c r="B137" s="69" t="s">
        <v>81</v>
      </c>
      <c r="C137" s="69" t="s">
        <v>338</v>
      </c>
      <c r="D137" s="85">
        <f t="shared" si="8"/>
        <v>1.05</v>
      </c>
      <c r="E137" s="85">
        <f t="shared" si="8"/>
        <v>1.05</v>
      </c>
      <c r="F137" s="85">
        <f t="shared" si="8"/>
        <v>0.35175000000000006</v>
      </c>
      <c r="G137" s="85">
        <f t="shared" si="8"/>
        <v>1.05</v>
      </c>
      <c r="H137" s="85">
        <f t="shared" si="8"/>
        <v>1.05</v>
      </c>
    </row>
    <row r="138" spans="1:8" x14ac:dyDescent="0.2">
      <c r="C138" s="69" t="s">
        <v>339</v>
      </c>
      <c r="D138" s="85">
        <f t="shared" si="8"/>
        <v>0</v>
      </c>
      <c r="E138" s="85">
        <f t="shared" si="8"/>
        <v>0</v>
      </c>
      <c r="F138" s="85">
        <f t="shared" si="8"/>
        <v>0.35175000000000006</v>
      </c>
      <c r="G138" s="85">
        <f t="shared" si="8"/>
        <v>0</v>
      </c>
      <c r="H138" s="85">
        <f t="shared" si="8"/>
        <v>0</v>
      </c>
    </row>
    <row r="139" spans="1:8" x14ac:dyDescent="0.2">
      <c r="C139" s="69" t="s">
        <v>340</v>
      </c>
      <c r="D139" s="85">
        <f t="shared" si="8"/>
        <v>0</v>
      </c>
      <c r="E139" s="85">
        <f t="shared" si="8"/>
        <v>0</v>
      </c>
      <c r="F139" s="85">
        <f t="shared" si="8"/>
        <v>0.35175000000000006</v>
      </c>
      <c r="G139" s="85">
        <f t="shared" si="8"/>
        <v>0</v>
      </c>
      <c r="H139" s="85">
        <f t="shared" si="8"/>
        <v>0</v>
      </c>
    </row>
    <row r="140" spans="1:8" x14ac:dyDescent="0.2">
      <c r="A140" s="69" t="s">
        <v>198</v>
      </c>
      <c r="B140" s="69" t="s">
        <v>81</v>
      </c>
      <c r="C140" s="69" t="s">
        <v>338</v>
      </c>
      <c r="D140" s="85">
        <f t="shared" si="8"/>
        <v>1.05</v>
      </c>
      <c r="E140" s="85">
        <f t="shared" si="8"/>
        <v>1.05</v>
      </c>
      <c r="F140" s="85">
        <f t="shared" si="8"/>
        <v>0.35175000000000006</v>
      </c>
      <c r="G140" s="85">
        <f t="shared" si="8"/>
        <v>1.05</v>
      </c>
      <c r="H140" s="85">
        <f t="shared" si="8"/>
        <v>1.05</v>
      </c>
    </row>
    <row r="141" spans="1:8" x14ac:dyDescent="0.2">
      <c r="C141" s="69" t="s">
        <v>339</v>
      </c>
      <c r="D141" s="85">
        <f t="shared" si="8"/>
        <v>0</v>
      </c>
      <c r="E141" s="85">
        <f t="shared" si="8"/>
        <v>0</v>
      </c>
      <c r="F141" s="85">
        <f t="shared" si="8"/>
        <v>0.35175000000000006</v>
      </c>
      <c r="G141" s="85">
        <f t="shared" si="8"/>
        <v>0</v>
      </c>
      <c r="H141" s="85">
        <f t="shared" si="8"/>
        <v>0</v>
      </c>
    </row>
    <row r="142" spans="1:8" x14ac:dyDescent="0.2">
      <c r="C142" s="69" t="s">
        <v>340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0.35175000000000006</v>
      </c>
      <c r="G142" s="85">
        <f t="shared" si="9"/>
        <v>0</v>
      </c>
      <c r="H142" s="85">
        <f t="shared" si="9"/>
        <v>0</v>
      </c>
    </row>
    <row r="143" spans="1:8" x14ac:dyDescent="0.2">
      <c r="A143" s="69" t="s">
        <v>196</v>
      </c>
      <c r="B143" s="69" t="s">
        <v>81</v>
      </c>
      <c r="C143" s="69" t="s">
        <v>338</v>
      </c>
      <c r="D143" s="85">
        <f t="shared" si="9"/>
        <v>1.05</v>
      </c>
      <c r="E143" s="85">
        <f t="shared" si="9"/>
        <v>1.05</v>
      </c>
      <c r="F143" s="85">
        <f t="shared" si="9"/>
        <v>0.35175000000000006</v>
      </c>
      <c r="G143" s="85">
        <f t="shared" si="9"/>
        <v>1.05</v>
      </c>
      <c r="H143" s="85">
        <f t="shared" si="9"/>
        <v>1.05</v>
      </c>
    </row>
    <row r="144" spans="1:8" x14ac:dyDescent="0.2">
      <c r="C144" s="69" t="s">
        <v>339</v>
      </c>
      <c r="D144" s="85">
        <f t="shared" si="9"/>
        <v>0</v>
      </c>
      <c r="E144" s="85">
        <f t="shared" si="9"/>
        <v>0</v>
      </c>
      <c r="F144" s="85">
        <f t="shared" si="9"/>
        <v>0.35175000000000006</v>
      </c>
      <c r="G144" s="85">
        <f t="shared" si="9"/>
        <v>0</v>
      </c>
      <c r="H144" s="85">
        <f t="shared" si="9"/>
        <v>0</v>
      </c>
    </row>
    <row r="145" spans="1:8" x14ac:dyDescent="0.2">
      <c r="C145" s="69" t="s">
        <v>340</v>
      </c>
      <c r="D145" s="85">
        <f t="shared" si="9"/>
        <v>0</v>
      </c>
      <c r="E145" s="85">
        <f t="shared" si="9"/>
        <v>0</v>
      </c>
      <c r="F145" s="85">
        <f t="shared" si="9"/>
        <v>0.35175000000000006</v>
      </c>
      <c r="G145" s="85">
        <f t="shared" si="9"/>
        <v>0</v>
      </c>
      <c r="H145" s="85">
        <f t="shared" si="9"/>
        <v>0</v>
      </c>
    </row>
    <row r="146" spans="1:8" x14ac:dyDescent="0.2">
      <c r="A146" s="69" t="s">
        <v>195</v>
      </c>
      <c r="B146" s="69" t="s">
        <v>81</v>
      </c>
      <c r="C146" s="69" t="s">
        <v>338</v>
      </c>
      <c r="D146" s="85">
        <f t="shared" si="9"/>
        <v>1.05</v>
      </c>
      <c r="E146" s="85">
        <f t="shared" si="9"/>
        <v>1.05</v>
      </c>
      <c r="F146" s="85">
        <f t="shared" si="9"/>
        <v>0.35175000000000006</v>
      </c>
      <c r="G146" s="85">
        <f t="shared" si="9"/>
        <v>1.05</v>
      </c>
      <c r="H146" s="85">
        <f t="shared" si="9"/>
        <v>1.05</v>
      </c>
    </row>
    <row r="147" spans="1:8" x14ac:dyDescent="0.2">
      <c r="C147" s="69" t="s">
        <v>339</v>
      </c>
      <c r="D147" s="85">
        <f t="shared" si="9"/>
        <v>0</v>
      </c>
      <c r="E147" s="85">
        <f t="shared" si="9"/>
        <v>0</v>
      </c>
      <c r="F147" s="85">
        <f t="shared" si="9"/>
        <v>0.35175000000000006</v>
      </c>
      <c r="G147" s="85">
        <f t="shared" si="9"/>
        <v>0</v>
      </c>
      <c r="H147" s="85">
        <f t="shared" si="9"/>
        <v>0</v>
      </c>
    </row>
    <row r="148" spans="1:8" x14ac:dyDescent="0.2">
      <c r="C148" s="69" t="s">
        <v>340</v>
      </c>
      <c r="D148" s="85">
        <f t="shared" si="9"/>
        <v>0</v>
      </c>
      <c r="E148" s="85">
        <f t="shared" si="9"/>
        <v>0</v>
      </c>
      <c r="F148" s="85">
        <f t="shared" si="9"/>
        <v>0.35175000000000006</v>
      </c>
      <c r="G148" s="85">
        <f t="shared" si="9"/>
        <v>0</v>
      </c>
      <c r="H148" s="85">
        <f t="shared" si="9"/>
        <v>0</v>
      </c>
    </row>
    <row r="149" spans="1:8" x14ac:dyDescent="0.2">
      <c r="A149" s="69" t="s">
        <v>194</v>
      </c>
      <c r="B149" s="69" t="s">
        <v>81</v>
      </c>
      <c r="C149" s="69" t="s">
        <v>338</v>
      </c>
      <c r="D149" s="85">
        <f t="shared" si="9"/>
        <v>1.05</v>
      </c>
      <c r="E149" s="85">
        <f t="shared" si="9"/>
        <v>1.05</v>
      </c>
      <c r="F149" s="85">
        <f t="shared" si="9"/>
        <v>0.35175000000000006</v>
      </c>
      <c r="G149" s="85">
        <f t="shared" si="9"/>
        <v>1.05</v>
      </c>
      <c r="H149" s="85">
        <f t="shared" si="9"/>
        <v>1.05</v>
      </c>
    </row>
    <row r="150" spans="1:8" x14ac:dyDescent="0.2">
      <c r="C150" s="69" t="s">
        <v>339</v>
      </c>
      <c r="D150" s="85">
        <f t="shared" si="9"/>
        <v>0</v>
      </c>
      <c r="E150" s="85">
        <f t="shared" si="9"/>
        <v>0</v>
      </c>
      <c r="F150" s="85">
        <f t="shared" si="9"/>
        <v>0.35175000000000006</v>
      </c>
      <c r="G150" s="85">
        <f t="shared" si="9"/>
        <v>0</v>
      </c>
      <c r="H150" s="85">
        <f t="shared" si="9"/>
        <v>0</v>
      </c>
    </row>
    <row r="151" spans="1:8" x14ac:dyDescent="0.2">
      <c r="C151" s="69" t="s">
        <v>340</v>
      </c>
      <c r="D151" s="85">
        <f t="shared" si="9"/>
        <v>0</v>
      </c>
      <c r="E151" s="85">
        <f t="shared" si="9"/>
        <v>0</v>
      </c>
      <c r="F151" s="85">
        <f t="shared" si="9"/>
        <v>0.35175000000000006</v>
      </c>
      <c r="G151" s="85">
        <f t="shared" si="9"/>
        <v>0</v>
      </c>
      <c r="H151" s="85">
        <f t="shared" si="9"/>
        <v>0</v>
      </c>
    </row>
    <row r="152" spans="1:8" x14ac:dyDescent="0.2">
      <c r="A152" s="69" t="s">
        <v>200</v>
      </c>
      <c r="B152" s="69" t="s">
        <v>81</v>
      </c>
      <c r="C152" s="69" t="s">
        <v>338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0.35175000000000006</v>
      </c>
      <c r="G152" s="85">
        <f t="shared" si="10"/>
        <v>0.315</v>
      </c>
      <c r="H152" s="85">
        <f t="shared" si="10"/>
        <v>0.315</v>
      </c>
    </row>
    <row r="153" spans="1:8" x14ac:dyDescent="0.2">
      <c r="C153" s="69" t="s">
        <v>339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0.35175000000000006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">
      <c r="C154" s="69" t="s">
        <v>340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0.35175000000000006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">
      <c r="B155" s="69" t="s">
        <v>82</v>
      </c>
      <c r="C155" s="69" t="s">
        <v>338</v>
      </c>
      <c r="D155" s="85">
        <f t="shared" si="10"/>
        <v>0.315</v>
      </c>
      <c r="E155" s="85">
        <f t="shared" si="10"/>
        <v>0.315</v>
      </c>
      <c r="F155" s="85">
        <f t="shared" si="10"/>
        <v>0.35175000000000006</v>
      </c>
      <c r="G155" s="85">
        <f t="shared" si="10"/>
        <v>0.315</v>
      </c>
      <c r="H155" s="85">
        <f t="shared" si="10"/>
        <v>0.315</v>
      </c>
    </row>
    <row r="156" spans="1:8" x14ac:dyDescent="0.2">
      <c r="C156" s="69" t="s">
        <v>339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0.35175000000000006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">
      <c r="C157" s="69" t="s">
        <v>340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0.35175000000000006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">
      <c r="A158" s="69" t="s">
        <v>190</v>
      </c>
      <c r="B158" s="69" t="s">
        <v>81</v>
      </c>
      <c r="C158" s="69" t="s">
        <v>338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0.35175000000000006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">
      <c r="C159" s="69" t="s">
        <v>339</v>
      </c>
      <c r="D159" s="85">
        <f t="shared" si="10"/>
        <v>0.97650000000000015</v>
      </c>
      <c r="E159" s="85">
        <f t="shared" si="10"/>
        <v>0.97650000000000015</v>
      </c>
      <c r="F159" s="85">
        <f t="shared" si="10"/>
        <v>0.35175000000000006</v>
      </c>
      <c r="G159" s="85">
        <f t="shared" si="10"/>
        <v>0.97650000000000015</v>
      </c>
      <c r="H159" s="85">
        <f t="shared" si="10"/>
        <v>0.97650000000000015</v>
      </c>
    </row>
    <row r="160" spans="1:8" x14ac:dyDescent="0.2">
      <c r="A160" s="69" t="s">
        <v>199</v>
      </c>
      <c r="B160" s="69" t="s">
        <v>81</v>
      </c>
      <c r="C160" s="69" t="s">
        <v>338</v>
      </c>
      <c r="D160" s="85">
        <f t="shared" si="10"/>
        <v>1.05</v>
      </c>
      <c r="E160" s="85">
        <f t="shared" si="10"/>
        <v>1.05</v>
      </c>
      <c r="F160" s="85">
        <f t="shared" si="10"/>
        <v>0.35175000000000006</v>
      </c>
      <c r="G160" s="85">
        <f t="shared" si="10"/>
        <v>1.05</v>
      </c>
      <c r="H160" s="85">
        <f t="shared" si="10"/>
        <v>1.05</v>
      </c>
    </row>
    <row r="161" spans="1:8" x14ac:dyDescent="0.2">
      <c r="C161" s="69" t="s">
        <v>339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0.35175000000000006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">
      <c r="A162" s="69" t="s">
        <v>183</v>
      </c>
      <c r="B162" s="69" t="s">
        <v>72</v>
      </c>
      <c r="C162" s="69" t="s">
        <v>338</v>
      </c>
      <c r="D162" s="85">
        <f t="shared" ref="D162:H163" si="11">D52*1.05</f>
        <v>0.60899999999999999</v>
      </c>
      <c r="E162" s="85">
        <f t="shared" si="11"/>
        <v>0.60899999999999999</v>
      </c>
      <c r="F162" s="85">
        <f t="shared" si="11"/>
        <v>0.35175000000000006</v>
      </c>
      <c r="G162" s="85">
        <f t="shared" si="11"/>
        <v>0</v>
      </c>
      <c r="H162" s="85">
        <f t="shared" si="11"/>
        <v>0</v>
      </c>
    </row>
    <row r="163" spans="1:8" x14ac:dyDescent="0.2">
      <c r="C163" s="69" t="s">
        <v>339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0.35175000000000006</v>
      </c>
      <c r="G163" s="85">
        <f t="shared" si="11"/>
        <v>0</v>
      </c>
      <c r="H163" s="85">
        <f t="shared" si="11"/>
        <v>0</v>
      </c>
    </row>
  </sheetData>
  <sheetProtection algorithmName="SHA-512" hashValue="/XURZU6HwomGsC9i1gKzt0FpbPbEn49ZFyGmfK1fd2ZAM61rlqjPTiRKpd3JUXJum43hSWQPvI/3/Td8VBCcCg==" saltValue="5nT0wbgUX6SEX+zlK/Bt8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85546875" defaultRowHeight="12.75" x14ac:dyDescent="0.2"/>
  <cols>
    <col min="1" max="1" width="28" style="96" customWidth="1"/>
    <col min="2" max="2" width="27.42578125" style="96" customWidth="1"/>
    <col min="3" max="3" width="23.5703125" style="96" customWidth="1"/>
    <col min="4" max="7" width="17.140625" style="96" customWidth="1"/>
    <col min="8" max="12" width="12.85546875" style="96" customWidth="1"/>
    <col min="13" max="16384" width="12.85546875" style="96"/>
  </cols>
  <sheetData>
    <row r="1" spans="1:8" x14ac:dyDescent="0.2">
      <c r="A1" s="70" t="s">
        <v>156</v>
      </c>
      <c r="B1" s="70" t="s">
        <v>336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">
      <c r="A2" s="78" t="s">
        <v>168</v>
      </c>
      <c r="B2" s="96" t="s">
        <v>94</v>
      </c>
      <c r="C2" s="78" t="s">
        <v>338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">
      <c r="C3" s="96" t="s">
        <v>339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">
      <c r="A4" s="78" t="s">
        <v>187</v>
      </c>
      <c r="B4" s="96" t="s">
        <v>94</v>
      </c>
      <c r="C4" s="78" t="s">
        <v>338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">
      <c r="C5" s="96" t="s">
        <v>339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">
      <c r="A6" s="78" t="s">
        <v>186</v>
      </c>
      <c r="B6" s="96" t="s">
        <v>94</v>
      </c>
      <c r="C6" s="78" t="s">
        <v>338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">
      <c r="C7" s="96" t="s">
        <v>339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">
      <c r="A9" s="88" t="s">
        <v>330</v>
      </c>
    </row>
    <row r="10" spans="1:8" x14ac:dyDescent="0.2">
      <c r="A10" s="70" t="s">
        <v>156</v>
      </c>
      <c r="B10" s="70" t="s">
        <v>336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">
      <c r="A11" s="78" t="s">
        <v>168</v>
      </c>
      <c r="B11" s="96" t="s">
        <v>94</v>
      </c>
      <c r="C11" s="78" t="s">
        <v>338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">
      <c r="C12" s="96" t="s">
        <v>339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">
      <c r="A13" s="78" t="s">
        <v>187</v>
      </c>
      <c r="B13" s="96" t="s">
        <v>94</v>
      </c>
      <c r="C13" s="78" t="s">
        <v>338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">
      <c r="C14" s="96" t="s">
        <v>339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">
      <c r="A15" s="78" t="s">
        <v>186</v>
      </c>
      <c r="B15" s="96" t="s">
        <v>94</v>
      </c>
      <c r="C15" s="78" t="s">
        <v>338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">
      <c r="C16" s="96" t="s">
        <v>339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">
      <c r="A18" s="88" t="s">
        <v>333</v>
      </c>
    </row>
    <row r="19" spans="1:7" x14ac:dyDescent="0.2">
      <c r="A19" s="70" t="s">
        <v>156</v>
      </c>
      <c r="B19" s="70" t="s">
        <v>336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">
      <c r="A20" s="78" t="s">
        <v>168</v>
      </c>
      <c r="B20" s="96" t="s">
        <v>94</v>
      </c>
      <c r="C20" s="78" t="s">
        <v>338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">
      <c r="C21" s="96" t="s">
        <v>339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">
      <c r="A22" s="78" t="s">
        <v>187</v>
      </c>
      <c r="B22" s="96" t="s">
        <v>94</v>
      </c>
      <c r="C22" s="78" t="s">
        <v>338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">
      <c r="C23" s="96" t="s">
        <v>339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">
      <c r="A24" s="78" t="s">
        <v>186</v>
      </c>
      <c r="B24" s="96" t="s">
        <v>94</v>
      </c>
      <c r="C24" s="78" t="s">
        <v>338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">
      <c r="C25" s="96" t="s">
        <v>339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e5ephk2gOVLVHnRRKoYf+8Gy0ublCGRmD+X6ukUhLLWBjo5PAstefzL07dYBV3luhWIqplaGYYdJ6MVt5IYww==" saltValue="ahWlOVUVpdQRGF4XUMHf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 Abeysuriya</cp:lastModifiedBy>
  <dcterms:created xsi:type="dcterms:W3CDTF">2017-08-01T10:42:13Z</dcterms:created>
  <dcterms:modified xsi:type="dcterms:W3CDTF">2023-01-19T06:02:05Z</dcterms:modified>
</cp:coreProperties>
</file>