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38799FDF-235E-4574-A52F-CA07D30824E0}" xr6:coauthVersionLast="45" xr6:coauthVersionMax="45" xr10:uidLastSave="{00000000-0000-0000-0000-000000000000}"/>
  <bookViews>
    <workbookView xWindow="10470" yWindow="-16320" windowWidth="29040" windowHeight="15840" tabRatio="961" activeTab="5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target population" sheetId="21" r:id="rId13"/>
    <sheet name="Programs impacted population" sheetId="62" r:id="rId14"/>
    <sheet name="Program risk areas" sheetId="63" state="hidden" r:id="rId15"/>
    <sheet name="Population risk areas" sheetId="64" state="hidden" r:id="rId16"/>
    <sheet name="IYCF odds ratios" sheetId="65" state="hidden" r:id="rId17"/>
    <sheet name="Birth outcome risks" sheetId="66" state="hidden" r:id="rId18"/>
    <sheet name="Relative risks" sheetId="67" state="hidden" r:id="rId19"/>
    <sheet name="Odds ratios" sheetId="68" state="hidden" r:id="rId20"/>
    <sheet name="Programs birth outcomes" sheetId="69" state="hidden" r:id="rId21"/>
    <sheet name="Programs anemia" sheetId="70" state="hidden" r:id="rId22"/>
    <sheet name="Programs wasting" sheetId="71" state="hidden" r:id="rId23"/>
    <sheet name="Programs for children" sheetId="72" state="hidden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G7" i="21" l="1"/>
  <c r="F7" i="21"/>
  <c r="E7" i="21"/>
  <c r="D7" i="21"/>
  <c r="C7" i="21"/>
  <c r="C12" i="21"/>
  <c r="G12" i="21"/>
  <c r="F12" i="21"/>
  <c r="E12" i="21"/>
  <c r="D12" i="2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<sst xmlns="http://schemas.openxmlformats.org/spreadsheetml/2006/main" count="1107" uniqueCount="272">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</sst>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1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1952436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1</v>
      </c>
    </row>
    <row r="11" spans="1:3" ht="15" customHeight="1" x14ac:dyDescent="0.25">
      <c r="B11" s="7" t="s">
        <v>108</v>
      </c>
      <c r="C11" s="66">
        <v>0.95299999999999996</v>
      </c>
    </row>
    <row r="12" spans="1:3" ht="15" customHeight="1" x14ac:dyDescent="0.25">
      <c r="B12" s="7" t="s">
        <v>109</v>
      </c>
      <c r="C12" s="66">
        <v>0.81200000000000006</v>
      </c>
    </row>
    <row r="13" spans="1:3" ht="15" customHeight="1" x14ac:dyDescent="0.25">
      <c r="B13" s="7" t="s">
        <v>110</v>
      </c>
      <c r="C13" s="66">
        <v>0.20399999999999999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8.2799999999999999E-2</v>
      </c>
    </row>
    <row r="24" spans="1:3" ht="15" customHeight="1" x14ac:dyDescent="0.25">
      <c r="B24" s="20" t="s">
        <v>102</v>
      </c>
      <c r="C24" s="67">
        <v>0.55079999999999996</v>
      </c>
    </row>
    <row r="25" spans="1:3" ht="15" customHeight="1" x14ac:dyDescent="0.25">
      <c r="B25" s="20" t="s">
        <v>103</v>
      </c>
      <c r="C25" s="67">
        <v>0.33279999999999998</v>
      </c>
    </row>
    <row r="26" spans="1:3" ht="15" customHeight="1" x14ac:dyDescent="0.25">
      <c r="B26" s="20" t="s">
        <v>104</v>
      </c>
      <c r="C26" s="67">
        <v>3.3599999999999998E-2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0.36599999999999999</v>
      </c>
    </row>
    <row r="30" spans="1:3" ht="14.25" customHeight="1" x14ac:dyDescent="0.25">
      <c r="B30" s="30" t="s">
        <v>76</v>
      </c>
      <c r="C30" s="69">
        <v>8.5999999999999993E-2</v>
      </c>
    </row>
    <row r="31" spans="1:3" ht="14.25" customHeight="1" x14ac:dyDescent="0.25">
      <c r="B31" s="30" t="s">
        <v>77</v>
      </c>
      <c r="C31" s="69">
        <v>0.14000000000000001</v>
      </c>
    </row>
    <row r="32" spans="1:3" ht="14.25" customHeight="1" x14ac:dyDescent="0.25">
      <c r="B32" s="30" t="s">
        <v>78</v>
      </c>
      <c r="C32" s="69">
        <v>0.40799999999999997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5.3</v>
      </c>
    </row>
    <row r="38" spans="1:5" ht="15" customHeight="1" x14ac:dyDescent="0.25">
      <c r="B38" s="16" t="s">
        <v>91</v>
      </c>
      <c r="C38" s="68">
        <v>8.9</v>
      </c>
      <c r="D38" s="17"/>
      <c r="E38" s="18"/>
    </row>
    <row r="39" spans="1:5" ht="15" customHeight="1" x14ac:dyDescent="0.25">
      <c r="B39" s="16" t="s">
        <v>90</v>
      </c>
      <c r="C39" s="68">
        <v>10</v>
      </c>
      <c r="D39" s="17"/>
      <c r="E39" s="17"/>
    </row>
    <row r="40" spans="1:5" ht="15" customHeight="1" x14ac:dyDescent="0.25">
      <c r="B40" s="16" t="s">
        <v>171</v>
      </c>
      <c r="C40" s="68">
        <v>0.12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1.9699999999999999E-2</v>
      </c>
      <c r="D45" s="17"/>
    </row>
    <row r="46" spans="1:5" ht="15.75" customHeight="1" x14ac:dyDescent="0.25">
      <c r="B46" s="16" t="s">
        <v>11</v>
      </c>
      <c r="C46" s="67">
        <v>6.8600000000000008E-2</v>
      </c>
      <c r="D46" s="17"/>
    </row>
    <row r="47" spans="1:5" ht="15.75" customHeight="1" x14ac:dyDescent="0.25">
      <c r="B47" s="16" t="s">
        <v>12</v>
      </c>
      <c r="C47" s="67">
        <v>0.1459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0.76579999999999993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1.190909614645</v>
      </c>
      <c r="D51" s="17"/>
    </row>
    <row r="52" spans="1:4" ht="15" customHeight="1" x14ac:dyDescent="0.25">
      <c r="B52" s="16" t="s">
        <v>125</v>
      </c>
      <c r="C52" s="65">
        <v>1.0328480392499899</v>
      </c>
    </row>
    <row r="53" spans="1:4" ht="15.75" customHeight="1" x14ac:dyDescent="0.25">
      <c r="B53" s="16" t="s">
        <v>126</v>
      </c>
      <c r="C53" s="65">
        <v>1.0328480392499899</v>
      </c>
    </row>
    <row r="54" spans="1:4" ht="15.75" customHeight="1" x14ac:dyDescent="0.25">
      <c r="B54" s="16" t="s">
        <v>127</v>
      </c>
      <c r="C54" s="65">
        <v>0.81936124136499999</v>
      </c>
    </row>
    <row r="55" spans="1:4" ht="15.75" customHeight="1" x14ac:dyDescent="0.25">
      <c r="B55" s="16" t="s">
        <v>128</v>
      </c>
      <c r="C55" s="65">
        <v>0.81936124136499999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0.5361734804577476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347076.67499999999</v>
      </c>
      <c r="C2" s="75">
        <v>550000</v>
      </c>
      <c r="D2" s="75">
        <v>1287000</v>
      </c>
      <c r="E2" s="75">
        <v>1521000</v>
      </c>
      <c r="F2" s="75">
        <v>1173000</v>
      </c>
      <c r="G2" s="22">
        <f t="shared" ref="G2:G40" si="0">C2+D2+E2+F2</f>
        <v>4531000</v>
      </c>
      <c r="H2" s="22">
        <f t="shared" ref="H2:H40" si="1">(B2 + stillbirth*B2/(1000-stillbirth))/(1-abortion)</f>
        <v>401548.77392707771</v>
      </c>
      <c r="I2" s="22">
        <f>G2-H2</f>
        <v>4129451.2260729223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341528.94760000001</v>
      </c>
      <c r="C3" s="75">
        <v>584000</v>
      </c>
      <c r="D3" s="75">
        <v>1228000</v>
      </c>
      <c r="E3" s="75">
        <v>1559000</v>
      </c>
      <c r="F3" s="75">
        <v>1187000</v>
      </c>
      <c r="G3" s="22">
        <f t="shared" si="0"/>
        <v>4558000</v>
      </c>
      <c r="H3" s="22">
        <f t="shared" si="1"/>
        <v>395130.35604995687</v>
      </c>
      <c r="I3" s="22">
        <f t="shared" ref="I3:I15" si="3">G3-H3</f>
        <v>4162869.6439500432</v>
      </c>
    </row>
    <row r="4" spans="1:9" ht="15.75" customHeight="1" x14ac:dyDescent="0.25">
      <c r="A4" s="92">
        <f t="shared" si="2"/>
        <v>2022</v>
      </c>
      <c r="B4" s="74">
        <v>335671.64820000005</v>
      </c>
      <c r="C4" s="75">
        <v>627000</v>
      </c>
      <c r="D4" s="75">
        <v>1173000</v>
      </c>
      <c r="E4" s="75">
        <v>1587000</v>
      </c>
      <c r="F4" s="75">
        <v>1198000</v>
      </c>
      <c r="G4" s="22">
        <f t="shared" si="0"/>
        <v>4585000</v>
      </c>
      <c r="H4" s="22">
        <f t="shared" si="1"/>
        <v>388353.78026135406</v>
      </c>
      <c r="I4" s="22">
        <f t="shared" si="3"/>
        <v>4196646.2197386455</v>
      </c>
    </row>
    <row r="5" spans="1:9" ht="15.75" customHeight="1" x14ac:dyDescent="0.25">
      <c r="A5" s="92">
        <f t="shared" si="2"/>
        <v>2023</v>
      </c>
      <c r="B5" s="74">
        <v>329550.55920000013</v>
      </c>
      <c r="C5" s="75">
        <v>677000</v>
      </c>
      <c r="D5" s="75">
        <v>1127000</v>
      </c>
      <c r="E5" s="75">
        <v>1603000</v>
      </c>
      <c r="F5" s="75">
        <v>1210000</v>
      </c>
      <c r="G5" s="22">
        <f t="shared" si="0"/>
        <v>4617000</v>
      </c>
      <c r="H5" s="22">
        <f t="shared" si="1"/>
        <v>381272.01429984567</v>
      </c>
      <c r="I5" s="22">
        <f t="shared" si="3"/>
        <v>4235727.9857001547</v>
      </c>
    </row>
    <row r="6" spans="1:9" ht="15.75" customHeight="1" x14ac:dyDescent="0.25">
      <c r="A6" s="92">
        <f t="shared" si="2"/>
        <v>2024</v>
      </c>
      <c r="B6" s="74">
        <v>323174.17300000013</v>
      </c>
      <c r="C6" s="75">
        <v>729000</v>
      </c>
      <c r="D6" s="75">
        <v>1098000</v>
      </c>
      <c r="E6" s="75">
        <v>1602000</v>
      </c>
      <c r="F6" s="75">
        <v>1229000</v>
      </c>
      <c r="G6" s="22">
        <f t="shared" si="0"/>
        <v>4658000</v>
      </c>
      <c r="H6" s="22">
        <f t="shared" si="1"/>
        <v>373894.88340882416</v>
      </c>
      <c r="I6" s="22">
        <f t="shared" si="3"/>
        <v>4284105.116591176</v>
      </c>
    </row>
    <row r="7" spans="1:9" ht="15.75" customHeight="1" x14ac:dyDescent="0.25">
      <c r="A7" s="92">
        <f t="shared" si="2"/>
        <v>2025</v>
      </c>
      <c r="B7" s="74">
        <v>316550.98200000002</v>
      </c>
      <c r="C7" s="75">
        <v>779000</v>
      </c>
      <c r="D7" s="75">
        <v>1091000</v>
      </c>
      <c r="E7" s="75">
        <v>1582000</v>
      </c>
      <c r="F7" s="75">
        <v>1260000</v>
      </c>
      <c r="G7" s="22">
        <f t="shared" si="0"/>
        <v>4712000</v>
      </c>
      <c r="H7" s="22">
        <f t="shared" si="1"/>
        <v>366232.21283168183</v>
      </c>
      <c r="I7" s="22">
        <f t="shared" si="3"/>
        <v>4345767.7871683184</v>
      </c>
    </row>
    <row r="8" spans="1:9" ht="15.75" customHeight="1" x14ac:dyDescent="0.25">
      <c r="A8" s="92">
        <f t="shared" si="2"/>
        <v>2026</v>
      </c>
      <c r="B8" s="74">
        <v>315027.80439999996</v>
      </c>
      <c r="C8" s="75">
        <v>826000</v>
      </c>
      <c r="D8" s="75">
        <v>1103000</v>
      </c>
      <c r="E8" s="75">
        <v>1542000</v>
      </c>
      <c r="F8" s="75">
        <v>1300000</v>
      </c>
      <c r="G8" s="22">
        <f t="shared" si="0"/>
        <v>4771000</v>
      </c>
      <c r="H8" s="22">
        <f t="shared" si="1"/>
        <v>364469.97946421849</v>
      </c>
      <c r="I8" s="22">
        <f t="shared" si="3"/>
        <v>4406530.020535782</v>
      </c>
    </row>
    <row r="9" spans="1:9" ht="15.75" customHeight="1" x14ac:dyDescent="0.25">
      <c r="A9" s="92">
        <f t="shared" si="2"/>
        <v>2027</v>
      </c>
      <c r="B9" s="74">
        <v>313382.90999999997</v>
      </c>
      <c r="C9" s="75">
        <v>871000</v>
      </c>
      <c r="D9" s="75">
        <v>1136000</v>
      </c>
      <c r="E9" s="75">
        <v>1483000</v>
      </c>
      <c r="F9" s="75">
        <v>1348000</v>
      </c>
      <c r="G9" s="22">
        <f t="shared" si="0"/>
        <v>4838000</v>
      </c>
      <c r="H9" s="22">
        <f t="shared" si="1"/>
        <v>362566.9264009163</v>
      </c>
      <c r="I9" s="22">
        <f t="shared" si="3"/>
        <v>4475433.0735990833</v>
      </c>
    </row>
    <row r="10" spans="1:9" ht="15.75" customHeight="1" x14ac:dyDescent="0.25">
      <c r="A10" s="92">
        <f t="shared" si="2"/>
        <v>2028</v>
      </c>
      <c r="B10" s="74">
        <v>311603.00079999998</v>
      </c>
      <c r="C10" s="75">
        <v>911000</v>
      </c>
      <c r="D10" s="75">
        <v>1188000</v>
      </c>
      <c r="E10" s="75">
        <v>1414000</v>
      </c>
      <c r="F10" s="75">
        <v>1401000</v>
      </c>
      <c r="G10" s="22">
        <f t="shared" si="0"/>
        <v>4914000</v>
      </c>
      <c r="H10" s="22">
        <f t="shared" si="1"/>
        <v>360507.66858141136</v>
      </c>
      <c r="I10" s="22">
        <f t="shared" si="3"/>
        <v>4553492.3314185888</v>
      </c>
    </row>
    <row r="11" spans="1:9" ht="15.75" customHeight="1" x14ac:dyDescent="0.25">
      <c r="A11" s="92">
        <f t="shared" si="2"/>
        <v>2029</v>
      </c>
      <c r="B11" s="74">
        <v>309722.04319999996</v>
      </c>
      <c r="C11" s="75">
        <v>940000</v>
      </c>
      <c r="D11" s="75">
        <v>1252000</v>
      </c>
      <c r="E11" s="75">
        <v>1342000</v>
      </c>
      <c r="F11" s="75">
        <v>1451000</v>
      </c>
      <c r="G11" s="22">
        <f t="shared" si="0"/>
        <v>4985000</v>
      </c>
      <c r="H11" s="22">
        <f t="shared" si="1"/>
        <v>358331.50327704794</v>
      </c>
      <c r="I11" s="22">
        <f t="shared" si="3"/>
        <v>4626668.4967229525</v>
      </c>
    </row>
    <row r="12" spans="1:9" ht="15.75" customHeight="1" x14ac:dyDescent="0.25">
      <c r="A12" s="92">
        <f t="shared" si="2"/>
        <v>2030</v>
      </c>
      <c r="B12" s="74">
        <v>307726.53999999998</v>
      </c>
      <c r="C12" s="75">
        <v>955000</v>
      </c>
      <c r="D12" s="75">
        <v>1324000</v>
      </c>
      <c r="E12" s="75">
        <v>1275000</v>
      </c>
      <c r="F12" s="75">
        <v>1493000</v>
      </c>
      <c r="G12" s="22">
        <f t="shared" si="0"/>
        <v>5047000</v>
      </c>
      <c r="H12" s="22">
        <f t="shared" si="1"/>
        <v>356022.81496393221</v>
      </c>
      <c r="I12" s="22">
        <f t="shared" si="3"/>
        <v>4690977.1850360679</v>
      </c>
    </row>
    <row r="13" spans="1:9" ht="15.75" customHeight="1" x14ac:dyDescent="0.25">
      <c r="A13" s="92" t="str">
        <f t="shared" si="2"/>
        <v/>
      </c>
      <c r="B13" s="74">
        <v>528000</v>
      </c>
      <c r="C13" s="75">
        <v>1356000</v>
      </c>
      <c r="D13" s="75">
        <v>1479000</v>
      </c>
      <c r="E13" s="75">
        <v>1158000</v>
      </c>
      <c r="F13" s="75">
        <v>5.6836937499999997E-3</v>
      </c>
      <c r="G13" s="22">
        <f t="shared" si="0"/>
        <v>3993000.0056836936</v>
      </c>
      <c r="H13" s="22">
        <f t="shared" si="1"/>
        <v>610867.18844905682</v>
      </c>
      <c r="I13" s="22">
        <f t="shared" si="3"/>
        <v>3382132.8172346368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5.6836937499999997E-3</v>
      </c>
    </row>
    <row r="4" spans="1:8" ht="15.75" customHeight="1" x14ac:dyDescent="0.25">
      <c r="B4" s="24" t="s">
        <v>7</v>
      </c>
      <c r="C4" s="76">
        <v>0.10398224093562627</v>
      </c>
    </row>
    <row r="5" spans="1:8" ht="15.75" customHeight="1" x14ac:dyDescent="0.25">
      <c r="B5" s="24" t="s">
        <v>8</v>
      </c>
      <c r="C5" s="76">
        <v>9.246930510183575E-2</v>
      </c>
    </row>
    <row r="6" spans="1:8" ht="15.75" customHeight="1" x14ac:dyDescent="0.25">
      <c r="B6" s="24" t="s">
        <v>10</v>
      </c>
      <c r="C6" s="76">
        <v>8.4972126127932007E-2</v>
      </c>
    </row>
    <row r="7" spans="1:8" ht="15.75" customHeight="1" x14ac:dyDescent="0.25">
      <c r="B7" s="24" t="s">
        <v>13</v>
      </c>
      <c r="C7" s="76">
        <v>0.28338279243329151</v>
      </c>
    </row>
    <row r="8" spans="1:8" ht="15.75" customHeight="1" x14ac:dyDescent="0.25">
      <c r="B8" s="24" t="s">
        <v>14</v>
      </c>
      <c r="C8" s="76">
        <v>4.2780432503564465E-7</v>
      </c>
    </row>
    <row r="9" spans="1:8" ht="15.75" customHeight="1" x14ac:dyDescent="0.25">
      <c r="B9" s="24" t="s">
        <v>27</v>
      </c>
      <c r="C9" s="76">
        <v>0.20101468101000478</v>
      </c>
    </row>
    <row r="10" spans="1:8" ht="15.75" customHeight="1" x14ac:dyDescent="0.25">
      <c r="B10" s="24" t="s">
        <v>15</v>
      </c>
      <c r="C10" s="76">
        <v>0.22849473283698474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2.3881225815893702E-2</v>
      </c>
      <c r="D14" s="76">
        <v>2.3881225815893702E-2</v>
      </c>
      <c r="E14" s="76">
        <v>1.74966987496704E-2</v>
      </c>
      <c r="F14" s="76">
        <v>1.74966987496704E-2</v>
      </c>
    </row>
    <row r="15" spans="1:8" ht="15.75" customHeight="1" x14ac:dyDescent="0.25">
      <c r="B15" s="24" t="s">
        <v>16</v>
      </c>
      <c r="C15" s="76">
        <v>0.20685712818257301</v>
      </c>
      <c r="D15" s="76">
        <v>0.20685712818257301</v>
      </c>
      <c r="E15" s="76">
        <v>0.14986065136877399</v>
      </c>
      <c r="F15" s="76">
        <v>0.14986065136877399</v>
      </c>
    </row>
    <row r="16" spans="1:8" ht="15.75" customHeight="1" x14ac:dyDescent="0.25">
      <c r="B16" s="24" t="s">
        <v>17</v>
      </c>
      <c r="C16" s="76">
        <v>2.53483363439682E-2</v>
      </c>
      <c r="D16" s="76">
        <v>2.53483363439682E-2</v>
      </c>
      <c r="E16" s="76">
        <v>2.9502678186019399E-2</v>
      </c>
      <c r="F16" s="76">
        <v>2.9502678186019399E-2</v>
      </c>
    </row>
    <row r="17" spans="1:8" ht="15.75" customHeight="1" x14ac:dyDescent="0.25">
      <c r="B17" s="24" t="s">
        <v>18</v>
      </c>
      <c r="C17" s="76">
        <v>3.8947907931647499E-5</v>
      </c>
      <c r="D17" s="76">
        <v>3.8947907931647499E-5</v>
      </c>
      <c r="E17" s="76">
        <v>9.7038262924551802E-5</v>
      </c>
      <c r="F17" s="76">
        <v>9.7038262924551802E-5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4.9742974637905402E-4</v>
      </c>
      <c r="D19" s="76">
        <v>4.9742974637905402E-4</v>
      </c>
      <c r="E19" s="76">
        <v>2.1563356373333501E-4</v>
      </c>
      <c r="F19" s="76">
        <v>2.1563356373333501E-4</v>
      </c>
    </row>
    <row r="20" spans="1:8" ht="15.75" customHeight="1" x14ac:dyDescent="0.25">
      <c r="B20" s="24" t="s">
        <v>21</v>
      </c>
      <c r="C20" s="76">
        <v>6.0446093828685913E-3</v>
      </c>
      <c r="D20" s="76">
        <v>6.0446093828685913E-3</v>
      </c>
      <c r="E20" s="76">
        <v>2.7210508584342794E-3</v>
      </c>
      <c r="F20" s="76">
        <v>2.7210508584342794E-3</v>
      </c>
    </row>
    <row r="21" spans="1:8" ht="15.75" customHeight="1" x14ac:dyDescent="0.25">
      <c r="B21" s="24" t="s">
        <v>22</v>
      </c>
      <c r="C21" s="76">
        <v>0.123114367083761</v>
      </c>
      <c r="D21" s="76">
        <v>0.123114367083761</v>
      </c>
      <c r="E21" s="76">
        <v>0.36227852167979202</v>
      </c>
      <c r="F21" s="76">
        <v>0.36227852167979202</v>
      </c>
    </row>
    <row r="22" spans="1:8" ht="15.75" customHeight="1" x14ac:dyDescent="0.25">
      <c r="B22" s="24" t="s">
        <v>23</v>
      </c>
      <c r="C22" s="76">
        <v>0.61421795553662473</v>
      </c>
      <c r="D22" s="76">
        <v>0.61421795553662473</v>
      </c>
      <c r="E22" s="76">
        <v>0.43782772733065201</v>
      </c>
      <c r="F22" s="76">
        <v>0.43782772733065201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1.8700000000000001E-2</v>
      </c>
    </row>
    <row r="27" spans="1:8" ht="15.75" customHeight="1" x14ac:dyDescent="0.25">
      <c r="B27" s="24" t="s">
        <v>39</v>
      </c>
      <c r="C27" s="76">
        <v>2.5999999999999999E-3</v>
      </c>
    </row>
    <row r="28" spans="1:8" ht="15.75" customHeight="1" x14ac:dyDescent="0.25">
      <c r="B28" s="24" t="s">
        <v>40</v>
      </c>
      <c r="C28" s="76">
        <v>0.29299999999999998</v>
      </c>
    </row>
    <row r="29" spans="1:8" ht="15.75" customHeight="1" x14ac:dyDescent="0.25">
      <c r="B29" s="24" t="s">
        <v>41</v>
      </c>
      <c r="C29" s="76">
        <v>7.1199999999999999E-2</v>
      </c>
    </row>
    <row r="30" spans="1:8" ht="15.75" customHeight="1" x14ac:dyDescent="0.25">
      <c r="B30" s="24" t="s">
        <v>42</v>
      </c>
      <c r="C30" s="76">
        <v>0.18739999999999998</v>
      </c>
    </row>
    <row r="31" spans="1:8" ht="15.75" customHeight="1" x14ac:dyDescent="0.25">
      <c r="B31" s="24" t="s">
        <v>43</v>
      </c>
      <c r="C31" s="76">
        <v>5.5800000000000002E-2</v>
      </c>
    </row>
    <row r="32" spans="1:8" ht="15.75" customHeight="1" x14ac:dyDescent="0.25">
      <c r="B32" s="24" t="s">
        <v>44</v>
      </c>
      <c r="C32" s="76">
        <v>3.8800000000000001E-2</v>
      </c>
    </row>
    <row r="33" spans="2:3" ht="15.75" customHeight="1" x14ac:dyDescent="0.25">
      <c r="B33" s="24" t="s">
        <v>45</v>
      </c>
      <c r="C33" s="76">
        <v>1.5100000000000001E-2</v>
      </c>
    </row>
    <row r="34" spans="2:3" ht="15.75" customHeight="1" x14ac:dyDescent="0.25">
      <c r="B34" s="24" t="s">
        <v>46</v>
      </c>
      <c r="C34" s="76">
        <v>0.3173999999977648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0.86418602345130902</v>
      </c>
      <c r="D2" s="77">
        <v>0.86418602345130902</v>
      </c>
      <c r="E2" s="77">
        <v>0.82530077570181049</v>
      </c>
      <c r="F2" s="77">
        <v>0.77495458262061412</v>
      </c>
      <c r="G2" s="77">
        <v>0.72166670089132023</v>
      </c>
    </row>
    <row r="3" spans="1:15" ht="15.75" customHeight="1" x14ac:dyDescent="0.25">
      <c r="A3" s="5"/>
      <c r="B3" s="11" t="s">
        <v>118</v>
      </c>
      <c r="C3" s="77">
        <v>8.66177235486911E-2</v>
      </c>
      <c r="D3" s="77">
        <v>8.66177235486911E-2</v>
      </c>
      <c r="E3" s="77">
        <v>0.11518154029818957</v>
      </c>
      <c r="F3" s="77">
        <v>0.13699197137938596</v>
      </c>
      <c r="G3" s="77">
        <v>0.19191136644201315</v>
      </c>
    </row>
    <row r="4" spans="1:15" ht="15.75" customHeight="1" x14ac:dyDescent="0.25">
      <c r="A4" s="5"/>
      <c r="B4" s="11" t="s">
        <v>116</v>
      </c>
      <c r="C4" s="78">
        <v>0</v>
      </c>
      <c r="D4" s="78">
        <v>0</v>
      </c>
      <c r="E4" s="78">
        <v>4.2908097767441852E-2</v>
      </c>
      <c r="F4" s="78">
        <v>5.4645634509485091E-2</v>
      </c>
      <c r="G4" s="78">
        <v>6.7510262922815936E-2</v>
      </c>
    </row>
    <row r="5" spans="1:15" ht="15.75" customHeight="1" x14ac:dyDescent="0.25">
      <c r="A5" s="5"/>
      <c r="B5" s="11" t="s">
        <v>119</v>
      </c>
      <c r="C5" s="78">
        <v>4.9196252999999995E-2</v>
      </c>
      <c r="D5" s="78">
        <v>4.9196252999999995E-2</v>
      </c>
      <c r="E5" s="78">
        <v>1.6609586232558142E-2</v>
      </c>
      <c r="F5" s="78">
        <v>3.3407811490514909E-2</v>
      </c>
      <c r="G5" s="78">
        <v>1.891166974385072E-2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0.73808664324200912</v>
      </c>
      <c r="D8" s="77">
        <v>0.73808664324200912</v>
      </c>
      <c r="E8" s="77">
        <v>0.91368799528879763</v>
      </c>
      <c r="F8" s="77">
        <v>0.93081899652868849</v>
      </c>
      <c r="G8" s="77">
        <v>0.92163697548811951</v>
      </c>
    </row>
    <row r="9" spans="1:15" ht="15.75" customHeight="1" x14ac:dyDescent="0.25">
      <c r="B9" s="7" t="s">
        <v>121</v>
      </c>
      <c r="C9" s="77">
        <v>0.13683067675799085</v>
      </c>
      <c r="D9" s="77">
        <v>0.13683067675799085</v>
      </c>
      <c r="E9" s="77">
        <v>5.6856130711202477E-2</v>
      </c>
      <c r="F9" s="77">
        <v>4.3944244471311476E-2</v>
      </c>
      <c r="G9" s="77">
        <v>5.9976375845213842E-2</v>
      </c>
    </row>
    <row r="10" spans="1:15" ht="15.75" customHeight="1" x14ac:dyDescent="0.25">
      <c r="B10" s="7" t="s">
        <v>122</v>
      </c>
      <c r="C10" s="78">
        <v>7.9836917999999993E-2</v>
      </c>
      <c r="D10" s="78">
        <v>7.9836917999999993E-2</v>
      </c>
      <c r="E10" s="78">
        <v>1.8883836000000001E-2</v>
      </c>
      <c r="F10" s="78">
        <v>1.7373338800000002E-2</v>
      </c>
      <c r="G10" s="78">
        <v>1.2253326700000003E-2</v>
      </c>
    </row>
    <row r="11" spans="1:15" ht="15.75" customHeight="1" x14ac:dyDescent="0.25">
      <c r="B11" s="7" t="s">
        <v>123</v>
      </c>
      <c r="C11" s="78">
        <v>4.5245762000000002E-2</v>
      </c>
      <c r="D11" s="78">
        <v>4.5245762000000002E-2</v>
      </c>
      <c r="E11" s="78">
        <v>1.0572037999999999E-2</v>
      </c>
      <c r="F11" s="78">
        <v>7.8634202000000004E-3</v>
      </c>
      <c r="G11" s="78">
        <v>6.1333219666666657E-3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0.43544833799999999</v>
      </c>
      <c r="D14" s="79">
        <v>0.414763389195</v>
      </c>
      <c r="E14" s="79">
        <v>0.414763389195</v>
      </c>
      <c r="F14" s="79">
        <v>0.239306340073</v>
      </c>
      <c r="G14" s="79">
        <v>0.239306340073</v>
      </c>
      <c r="H14" s="80">
        <v>0.30399999999999999</v>
      </c>
      <c r="I14" s="80">
        <v>0.30399999999999999</v>
      </c>
      <c r="J14" s="80">
        <v>0.30399999999999999</v>
      </c>
      <c r="K14" s="80">
        <v>0.30399999999999999</v>
      </c>
      <c r="L14" s="80">
        <v>0.26870858931500002</v>
      </c>
      <c r="M14" s="80">
        <v>0.28400437855749999</v>
      </c>
      <c r="N14" s="80">
        <v>0.26611944089149997</v>
      </c>
      <c r="O14" s="80">
        <v>0.28143512324550002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0.23347585094500167</v>
      </c>
      <c r="D15" s="77">
        <f t="shared" si="0"/>
        <v>0.22238512995113449</v>
      </c>
      <c r="E15" s="77">
        <f t="shared" si="0"/>
        <v>0.22238512995113449</v>
      </c>
      <c r="F15" s="77">
        <f t="shared" si="0"/>
        <v>0.12830971325254575</v>
      </c>
      <c r="G15" s="77">
        <f t="shared" si="0"/>
        <v>0.12830971325254575</v>
      </c>
      <c r="H15" s="77">
        <f t="shared" si="0"/>
        <v>0.16299673805915527</v>
      </c>
      <c r="I15" s="77">
        <f t="shared" si="0"/>
        <v>0.16299673805915527</v>
      </c>
      <c r="J15" s="77">
        <f t="shared" si="0"/>
        <v>0.16299673805915527</v>
      </c>
      <c r="K15" s="77">
        <f t="shared" si="0"/>
        <v>0.16299673805915527</v>
      </c>
      <c r="L15" s="77">
        <f t="shared" si="0"/>
        <v>0.14407441956191508</v>
      </c>
      <c r="M15" s="77">
        <f t="shared" si="0"/>
        <v>0.15227561611641446</v>
      </c>
      <c r="N15" s="77">
        <f t="shared" si="0"/>
        <v>0.14268618684026538</v>
      </c>
      <c r="O15" s="77">
        <f t="shared" si="0"/>
        <v>0.1508980495535949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0.35799999999999998</v>
      </c>
      <c r="D2" s="78">
        <v>0.35799999999999998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0.24100000000000002</v>
      </c>
      <c r="D3" s="78">
        <v>0.36200000000000004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0.13300000000000001</v>
      </c>
      <c r="D4" s="78">
        <v>0.13300000000000001</v>
      </c>
      <c r="E4" s="78">
        <v>0.49099999999999994</v>
      </c>
      <c r="F4" s="78">
        <v>0.6895</v>
      </c>
      <c r="G4" s="78">
        <v>0</v>
      </c>
    </row>
    <row r="5" spans="1:7" x14ac:dyDescent="0.25">
      <c r="B5" s="43" t="s">
        <v>169</v>
      </c>
      <c r="C5" s="77">
        <f>1-SUM(C2:C4)</f>
        <v>0.26800000000000002</v>
      </c>
      <c r="D5" s="77">
        <f t="shared" ref="D5:G5" si="0">1-SUM(D2:D4)</f>
        <v>0.14700000000000002</v>
      </c>
      <c r="E5" s="77">
        <f t="shared" si="0"/>
        <v>0.50900000000000012</v>
      </c>
      <c r="F5" s="77">
        <f t="shared" si="0"/>
        <v>0.3105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tabSelected="1" zoomScale="115" zoomScaleNormal="115" workbookViewId="0">
      <selection activeCell="C13" sqref="C13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9.6079999999999999E-2</v>
      </c>
      <c r="D2" s="28">
        <v>9.2759999999999995E-2</v>
      </c>
      <c r="E2" s="28">
        <v>8.9520000000000002E-2</v>
      </c>
      <c r="F2" s="28">
        <v>8.6400000000000005E-2</v>
      </c>
      <c r="G2" s="28">
        <v>8.3460000000000006E-2</v>
      </c>
      <c r="H2" s="28">
        <v>8.0619999999999997E-2</v>
      </c>
      <c r="I2" s="28">
        <v>7.7969999999999998E-2</v>
      </c>
      <c r="J2" s="28">
        <v>7.553E-2</v>
      </c>
      <c r="K2" s="28">
        <v>7.3249999999999996E-2</v>
      </c>
      <c r="L2">
        <v>7.1050000000000002E-2</v>
      </c>
      <c r="M2">
        <v>6.8909999999999999E-2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2.3090000000000003E-2</v>
      </c>
      <c r="D4" s="28">
        <v>2.2540000000000001E-2</v>
      </c>
      <c r="E4" s="28">
        <v>2.198E-2</v>
      </c>
      <c r="F4" s="28">
        <v>2.1440000000000001E-2</v>
      </c>
      <c r="G4" s="28">
        <v>2.0950000000000003E-2</v>
      </c>
      <c r="H4" s="28">
        <v>2.0480000000000002E-2</v>
      </c>
      <c r="I4" s="28">
        <v>2.0059999999999998E-2</v>
      </c>
      <c r="J4" s="28">
        <v>1.9689999999999999E-2</v>
      </c>
      <c r="K4" s="28">
        <v>1.9359999999999999E-2</v>
      </c>
      <c r="L4">
        <v>1.9030000000000002E-2</v>
      </c>
      <c r="M4">
        <v>1.8689999999999998E-2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0.414763389195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0.30399999999999999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0.26870858931500002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0.35799999999999998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0.6895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12.807</v>
      </c>
      <c r="D13" s="28">
        <v>12.425000000000001</v>
      </c>
      <c r="E13" s="28">
        <v>12.065</v>
      </c>
      <c r="F13" s="28">
        <v>11.728999999999999</v>
      </c>
      <c r="G13" s="28">
        <v>11.409000000000001</v>
      </c>
      <c r="H13" s="28">
        <v>11.103999999999999</v>
      </c>
      <c r="I13" s="28">
        <v>10.814</v>
      </c>
      <c r="J13" s="28">
        <v>10.529</v>
      </c>
      <c r="K13" s="28">
        <v>10.24</v>
      </c>
      <c r="L13">
        <v>9.9489999999999998</v>
      </c>
      <c r="M13">
        <v>9.6359999999999992</v>
      </c>
    </row>
    <row r="14" spans="1:13" x14ac:dyDescent="0.25">
      <c r="B14" s="16" t="s">
        <v>170</v>
      </c>
      <c r="C14" s="145">
        <f>maternal_mortality</f>
        <v>0.12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1" sqref="D10:D1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 t="s">
        <v>216</v>
      </c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4" zoomScale="106" workbookViewId="0">
      <selection activeCell="D37" sqref="D37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80.804937896193479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40.390616174846656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771.46935681029902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5.3213875403317896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1.9900818893285463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1.9900818893285463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1.9900818893285463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1.9900818893285463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13.522915618642564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13.522915618642564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1.2296814185379119</v>
      </c>
      <c r="E17" s="86" t="s">
        <v>201</v>
      </c>
    </row>
    <row r="18" spans="1:5" ht="15.75" customHeight="1" x14ac:dyDescent="0.25">
      <c r="A18" s="53" t="s">
        <v>175</v>
      </c>
      <c r="B18" s="85">
        <v>0.64599999999999991</v>
      </c>
      <c r="C18" s="85">
        <v>0.95</v>
      </c>
      <c r="D18" s="86">
        <v>17.677662978455754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60.730148203505237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23.604022972406522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4.5985477715053404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19.083902027023637</v>
      </c>
      <c r="E24" s="86" t="s">
        <v>201</v>
      </c>
    </row>
    <row r="25" spans="1:5" ht="15.75" customHeight="1" x14ac:dyDescent="0.25">
      <c r="A25" s="53" t="s">
        <v>87</v>
      </c>
      <c r="B25" s="85">
        <v>0.71200000000000008</v>
      </c>
      <c r="C25" s="85">
        <v>0.95</v>
      </c>
      <c r="D25" s="86">
        <v>19.083915199876209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6.3681395967284322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10.777301273453528</v>
      </c>
      <c r="E27" s="86" t="s">
        <v>201</v>
      </c>
    </row>
    <row r="28" spans="1:5" ht="15.75" customHeight="1" x14ac:dyDescent="0.25">
      <c r="A28" s="53" t="s">
        <v>84</v>
      </c>
      <c r="B28" s="85">
        <v>0.32</v>
      </c>
      <c r="C28" s="85">
        <v>0.95</v>
      </c>
      <c r="D28" s="86">
        <v>1.1962761499076879</v>
      </c>
      <c r="E28" s="86" t="s">
        <v>201</v>
      </c>
    </row>
    <row r="29" spans="1:5" ht="15.75" customHeight="1" x14ac:dyDescent="0.25">
      <c r="A29" s="53" t="s">
        <v>58</v>
      </c>
      <c r="B29" s="85">
        <v>0.64599999999999991</v>
      </c>
      <c r="C29" s="85">
        <v>0.95</v>
      </c>
      <c r="D29" s="86">
        <v>165.62974913682319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288.06363825154784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288.06363825154784</v>
      </c>
      <c r="E31" s="86" t="s">
        <v>201</v>
      </c>
    </row>
    <row r="32" spans="1:5" ht="15.75" customHeight="1" x14ac:dyDescent="0.25">
      <c r="A32" s="53" t="s">
        <v>28</v>
      </c>
      <c r="B32" s="85">
        <v>0.39200000000000002</v>
      </c>
      <c r="C32" s="85">
        <v>0.95</v>
      </c>
      <c r="D32" s="86">
        <v>2.6928411357214559</v>
      </c>
      <c r="E32" s="86" t="s">
        <v>201</v>
      </c>
    </row>
    <row r="33" spans="1:6" ht="15.75" customHeight="1" x14ac:dyDescent="0.25">
      <c r="A33" s="53" t="s">
        <v>83</v>
      </c>
      <c r="B33" s="85">
        <v>0.99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0.66700000000000004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0.97499999999999998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0.92900000000000005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0.61399999999999999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2.3200397931384593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2.7139633418358957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1.190909614645</v>
      </c>
      <c r="C2" s="26">
        <f>'Baseline year population inputs'!C52</f>
        <v>1.0328480392499899</v>
      </c>
      <c r="D2" s="26">
        <f>'Baseline year population inputs'!C53</f>
        <v>1.0328480392499899</v>
      </c>
      <c r="E2" s="26">
        <f>'Baseline year population inputs'!C54</f>
        <v>0.81936124136499999</v>
      </c>
      <c r="F2" s="26">
        <f>'Baseline year population inputs'!C55</f>
        <v>0.81936124136499999</v>
      </c>
    </row>
    <row r="3" spans="1:6" ht="15.75" customHeight="1" x14ac:dyDescent="0.25">
      <c r="A3" s="3" t="s">
        <v>65</v>
      </c>
      <c r="B3" s="26">
        <f>frac_mam_1month * 2.6</f>
        <v>0.2075759868</v>
      </c>
      <c r="C3" s="26">
        <f>frac_mam_1_5months * 2.6</f>
        <v>0.2075759868</v>
      </c>
      <c r="D3" s="26">
        <f>frac_mam_6_11months * 2.6</f>
        <v>4.9097973600000004E-2</v>
      </c>
      <c r="E3" s="26">
        <f>frac_mam_12_23months * 2.6</f>
        <v>4.5170680880000008E-2</v>
      </c>
      <c r="F3" s="26">
        <f>frac_mam_24_59months * 2.6</f>
        <v>3.185864942000001E-2</v>
      </c>
    </row>
    <row r="4" spans="1:6" ht="15.75" customHeight="1" x14ac:dyDescent="0.25">
      <c r="A4" s="3" t="s">
        <v>66</v>
      </c>
      <c r="B4" s="26">
        <f>frac_sam_1month * 2.6</f>
        <v>0.11763898120000001</v>
      </c>
      <c r="C4" s="26">
        <f>frac_sam_1_5months * 2.6</f>
        <v>0.11763898120000001</v>
      </c>
      <c r="D4" s="26">
        <f>frac_sam_6_11months * 2.6</f>
        <v>2.7487298799999997E-2</v>
      </c>
      <c r="E4" s="26">
        <f>frac_sam_12_23months * 2.6</f>
        <v>2.0444892520000001E-2</v>
      </c>
      <c r="F4" s="26">
        <f>frac_sam_24_59months * 2.6</f>
        <v>1.5946637113333332E-2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E17" sqref="E1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diarrhoea_1mo/26</f>
        <v>4.5804215947884613E-2</v>
      </c>
      <c r="D7" s="93">
        <f>diarrhoea_1_5mo/26</f>
        <v>3.9724924586538077E-2</v>
      </c>
      <c r="E7" s="93">
        <f>diarrhoea_6_11mo/26</f>
        <v>3.9724924586538077E-2</v>
      </c>
      <c r="F7" s="93">
        <f>diarrhoea_12_23mo/26</f>
        <v>3.1513893898653847E-2</v>
      </c>
      <c r="G7" s="93">
        <f>diarrhoea_24_59mo/26</f>
        <v>3.1513893898653847E-2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diarrhoea_1mo/26</f>
        <v>4.5804215947884613E-2</v>
      </c>
      <c r="D12" s="93">
        <f>diarrhoea_1_5mo/26</f>
        <v>3.9724924586538077E-2</v>
      </c>
      <c r="E12" s="93">
        <f>diarrhoea_6_11mo/26</f>
        <v>3.9724924586538077E-2</v>
      </c>
      <c r="F12" s="93">
        <f>diarrhoea_12_23mo/26</f>
        <v>3.1513893898653847E-2</v>
      </c>
      <c r="G12" s="93">
        <f>diarrhoea_24_59mo/26</f>
        <v>3.1513893898653847E-2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0.95299999999999996</v>
      </c>
      <c r="I18" s="93">
        <f>frac_PW_health_facility</f>
        <v>0.95299999999999996</v>
      </c>
      <c r="J18" s="93">
        <f>frac_PW_health_facility</f>
        <v>0.95299999999999996</v>
      </c>
      <c r="K18" s="93">
        <f>frac_PW_health_facility</f>
        <v>0.95299999999999996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0.20399999999999999</v>
      </c>
      <c r="M24" s="93">
        <f>famplan_unmet_need</f>
        <v>0.20399999999999999</v>
      </c>
      <c r="N24" s="93">
        <f>famplan_unmet_need</f>
        <v>0.20399999999999999</v>
      </c>
      <c r="O24" s="93">
        <f>famplan_unmet_need</f>
        <v>0.20399999999999999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1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3" sqref="C3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0.16</v>
      </c>
      <c r="E5" s="121">
        <v>0.16</v>
      </c>
      <c r="F5" s="121">
        <v>0.16</v>
      </c>
      <c r="G5" s="121">
        <v>0.16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49"/>
  <sheetViews>
    <sheetView topLeftCell="B25" zoomScaleNormal="100" workbookViewId="0">
      <selection activeCell="D37" sqref="D37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62</v>
      </c>
      <c r="B17" s="53" t="s">
        <v>27</v>
      </c>
      <c r="C17" s="53" t="s">
        <v>267</v>
      </c>
      <c r="D17" s="121">
        <v>0.7</v>
      </c>
      <c r="E17" s="121">
        <v>0</v>
      </c>
      <c r="F17" s="121">
        <v>0</v>
      </c>
      <c r="G17" s="121">
        <v>0</v>
      </c>
      <c r="H17" s="121">
        <v>0</v>
      </c>
      <c r="I17" s="36"/>
    </row>
    <row r="18" spans="1:9" x14ac:dyDescent="0.25">
      <c r="C18" s="53" t="s">
        <v>268</v>
      </c>
      <c r="D18" s="121">
        <v>0.19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A19" s="53" t="s">
        <v>63</v>
      </c>
      <c r="B19" s="53" t="s">
        <v>27</v>
      </c>
      <c r="C19" s="53" t="s">
        <v>267</v>
      </c>
      <c r="D19" s="121">
        <v>0.7</v>
      </c>
      <c r="E19" s="121">
        <v>0</v>
      </c>
      <c r="F19" s="121">
        <v>0</v>
      </c>
      <c r="G19" s="121">
        <v>0</v>
      </c>
      <c r="H19" s="121">
        <v>0</v>
      </c>
    </row>
    <row r="20" spans="1:9" x14ac:dyDescent="0.25">
      <c r="C20" s="53" t="s">
        <v>268</v>
      </c>
      <c r="D20" s="121">
        <v>0.19</v>
      </c>
      <c r="E20" s="121">
        <v>0</v>
      </c>
      <c r="F20" s="121">
        <v>0</v>
      </c>
      <c r="G20" s="121">
        <v>0</v>
      </c>
      <c r="H20" s="121">
        <v>0</v>
      </c>
    </row>
    <row r="21" spans="1:9" x14ac:dyDescent="0.25">
      <c r="A21" s="53" t="s">
        <v>64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</row>
    <row r="23" spans="1:9" x14ac:dyDescent="0.25">
      <c r="A23" s="53" t="s">
        <v>79</v>
      </c>
      <c r="B23" s="53" t="s">
        <v>71</v>
      </c>
      <c r="C23" s="53" t="s">
        <v>267</v>
      </c>
      <c r="D23" s="121">
        <v>1</v>
      </c>
      <c r="E23" s="121">
        <v>1</v>
      </c>
      <c r="F23" s="121">
        <v>1</v>
      </c>
      <c r="G23" s="121">
        <v>1</v>
      </c>
      <c r="H23" s="121">
        <v>1</v>
      </c>
    </row>
    <row r="24" spans="1:9" x14ac:dyDescent="0.25">
      <c r="C24" s="53" t="s">
        <v>268</v>
      </c>
      <c r="D24" s="121">
        <v>0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C25" s="53" t="s">
        <v>269</v>
      </c>
      <c r="D25" s="121">
        <v>0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A26" s="53" t="s">
        <v>80</v>
      </c>
      <c r="B26" s="53" t="s">
        <v>71</v>
      </c>
      <c r="C26" s="53" t="s">
        <v>267</v>
      </c>
      <c r="D26" s="121">
        <v>1</v>
      </c>
      <c r="E26" s="121">
        <v>1</v>
      </c>
      <c r="F26" s="121">
        <v>1</v>
      </c>
      <c r="G26" s="121">
        <v>1</v>
      </c>
      <c r="H26" s="121">
        <v>1</v>
      </c>
    </row>
    <row r="27" spans="1:9" x14ac:dyDescent="0.25">
      <c r="C27" s="53" t="s">
        <v>268</v>
      </c>
      <c r="D27" s="121">
        <v>0</v>
      </c>
      <c r="E27" s="121">
        <v>0</v>
      </c>
      <c r="F27" s="121">
        <v>0</v>
      </c>
      <c r="G27" s="121">
        <v>0</v>
      </c>
      <c r="H27" s="121">
        <v>0</v>
      </c>
    </row>
    <row r="28" spans="1:9" x14ac:dyDescent="0.25">
      <c r="C28" s="53" t="s">
        <v>269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A29" s="53" t="s">
        <v>81</v>
      </c>
      <c r="B29" s="53" t="s">
        <v>71</v>
      </c>
      <c r="C29" s="53" t="s">
        <v>267</v>
      </c>
      <c r="D29" s="121">
        <v>1</v>
      </c>
      <c r="E29" s="121">
        <v>1</v>
      </c>
      <c r="F29" s="121">
        <v>1</v>
      </c>
      <c r="G29" s="121">
        <v>1</v>
      </c>
      <c r="H29" s="121">
        <v>1</v>
      </c>
    </row>
    <row r="30" spans="1:9" x14ac:dyDescent="0.25">
      <c r="C30" s="53" t="s">
        <v>268</v>
      </c>
      <c r="D30" s="121">
        <v>0</v>
      </c>
      <c r="E30" s="121">
        <v>0</v>
      </c>
      <c r="F30" s="121">
        <v>0</v>
      </c>
      <c r="G30" s="121">
        <v>0</v>
      </c>
      <c r="H30" s="121">
        <v>0</v>
      </c>
    </row>
    <row r="31" spans="1:9" x14ac:dyDescent="0.25">
      <c r="C31" s="53" t="s">
        <v>269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A32" s="53" t="s">
        <v>82</v>
      </c>
      <c r="B32" s="53" t="s">
        <v>71</v>
      </c>
      <c r="C32" s="53" t="s">
        <v>267</v>
      </c>
      <c r="D32" s="121">
        <v>1</v>
      </c>
      <c r="E32" s="121">
        <v>1</v>
      </c>
      <c r="F32" s="121">
        <v>1</v>
      </c>
      <c r="G32" s="121">
        <v>1</v>
      </c>
      <c r="H32" s="121">
        <v>1</v>
      </c>
    </row>
    <row r="33" spans="1:8" x14ac:dyDescent="0.25">
      <c r="C33" s="53" t="s">
        <v>268</v>
      </c>
      <c r="D33" s="121">
        <v>0</v>
      </c>
      <c r="E33" s="121">
        <v>0</v>
      </c>
      <c r="F33" s="121">
        <v>0</v>
      </c>
      <c r="G33" s="121">
        <v>0</v>
      </c>
      <c r="H33" s="121">
        <v>0</v>
      </c>
    </row>
    <row r="34" spans="1:8" x14ac:dyDescent="0.25">
      <c r="C34" s="53" t="s">
        <v>269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A35" s="53" t="s">
        <v>83</v>
      </c>
      <c r="B35" s="53" t="s">
        <v>71</v>
      </c>
      <c r="C35" s="53" t="s">
        <v>267</v>
      </c>
      <c r="D35" s="121">
        <v>1</v>
      </c>
      <c r="E35" s="121">
        <v>1</v>
      </c>
      <c r="F35" s="121">
        <v>1</v>
      </c>
      <c r="G35" s="121">
        <v>1</v>
      </c>
      <c r="H35" s="121">
        <v>1</v>
      </c>
    </row>
    <row r="36" spans="1:8" x14ac:dyDescent="0.25">
      <c r="C36" s="53" t="s">
        <v>268</v>
      </c>
      <c r="D36" s="121">
        <v>0</v>
      </c>
      <c r="E36" s="121">
        <v>0</v>
      </c>
      <c r="F36" s="121">
        <v>0</v>
      </c>
      <c r="G36" s="121">
        <v>0</v>
      </c>
      <c r="H36" s="121">
        <v>0</v>
      </c>
    </row>
    <row r="37" spans="1:8" x14ac:dyDescent="0.25">
      <c r="C37" s="53" t="s">
        <v>269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A38" s="53" t="s">
        <v>60</v>
      </c>
      <c r="B38" s="53" t="s">
        <v>71</v>
      </c>
      <c r="C38" s="53" t="s">
        <v>267</v>
      </c>
      <c r="D38" s="121">
        <v>0.3</v>
      </c>
      <c r="E38" s="121">
        <v>0.3</v>
      </c>
      <c r="F38" s="121">
        <v>0.3</v>
      </c>
      <c r="G38" s="121">
        <v>0.3</v>
      </c>
      <c r="H38" s="121">
        <v>0.3</v>
      </c>
    </row>
    <row r="39" spans="1:8" x14ac:dyDescent="0.25">
      <c r="C39" s="53" t="s">
        <v>268</v>
      </c>
      <c r="D39" s="121">
        <v>0.5</v>
      </c>
      <c r="E39" s="121">
        <v>0.5</v>
      </c>
      <c r="F39" s="121">
        <v>0.5</v>
      </c>
      <c r="G39" s="121">
        <v>0.5</v>
      </c>
      <c r="H39" s="121">
        <v>0.5</v>
      </c>
    </row>
    <row r="40" spans="1:8" x14ac:dyDescent="0.25">
      <c r="C40" s="53" t="s">
        <v>269</v>
      </c>
      <c r="D40" s="121">
        <v>0.65</v>
      </c>
      <c r="E40" s="121">
        <v>0.65</v>
      </c>
      <c r="F40" s="121">
        <v>0.65</v>
      </c>
      <c r="G40" s="121">
        <v>0.65</v>
      </c>
      <c r="H40" s="121">
        <v>0.65</v>
      </c>
    </row>
    <row r="41" spans="1:8" x14ac:dyDescent="0.25">
      <c r="B41" s="53" t="s">
        <v>16</v>
      </c>
      <c r="C41" s="53" t="s">
        <v>267</v>
      </c>
      <c r="D41" s="121">
        <v>0.3</v>
      </c>
      <c r="E41" s="121">
        <v>0.3</v>
      </c>
      <c r="F41" s="121">
        <v>0.3</v>
      </c>
      <c r="G41" s="121">
        <v>0.3</v>
      </c>
      <c r="H41" s="121">
        <v>0.3</v>
      </c>
    </row>
    <row r="42" spans="1:8" x14ac:dyDescent="0.25">
      <c r="C42" s="53" t="s">
        <v>268</v>
      </c>
      <c r="D42" s="121">
        <v>0.5</v>
      </c>
      <c r="E42" s="121">
        <v>0.5</v>
      </c>
      <c r="F42" s="121">
        <v>0.5</v>
      </c>
      <c r="G42" s="121">
        <v>0.5</v>
      </c>
      <c r="H42" s="121">
        <v>0.5</v>
      </c>
    </row>
    <row r="43" spans="1:8" x14ac:dyDescent="0.25">
      <c r="C43" s="53" t="s">
        <v>269</v>
      </c>
      <c r="D43" s="121">
        <v>0.63</v>
      </c>
      <c r="E43" s="121">
        <v>0.63</v>
      </c>
      <c r="F43" s="121">
        <v>0.63</v>
      </c>
      <c r="G43" s="121">
        <v>0.63</v>
      </c>
      <c r="H43" s="121">
        <v>0.63</v>
      </c>
    </row>
    <row r="44" spans="1:8" x14ac:dyDescent="0.25">
      <c r="A44" s="53" t="s">
        <v>84</v>
      </c>
      <c r="B44" s="53" t="s">
        <v>71</v>
      </c>
      <c r="C44" s="53" t="s">
        <v>267</v>
      </c>
      <c r="D44" s="121">
        <v>0.88</v>
      </c>
      <c r="E44" s="121">
        <v>0.88</v>
      </c>
      <c r="F44" s="121">
        <v>0.88</v>
      </c>
      <c r="G44" s="121">
        <v>0.88</v>
      </c>
      <c r="H44" s="121">
        <v>0.88</v>
      </c>
    </row>
    <row r="45" spans="1:8" x14ac:dyDescent="0.25">
      <c r="C45" s="53" t="s">
        <v>268</v>
      </c>
      <c r="D45" s="121">
        <v>0.8</v>
      </c>
      <c r="E45" s="121">
        <v>0.8</v>
      </c>
      <c r="F45" s="121">
        <v>0.8</v>
      </c>
      <c r="G45" s="121">
        <v>0.8</v>
      </c>
      <c r="H45" s="121">
        <v>0.8</v>
      </c>
    </row>
    <row r="46" spans="1:8" x14ac:dyDescent="0.25">
      <c r="A46" s="53" t="s">
        <v>85</v>
      </c>
      <c r="B46" s="53" t="s">
        <v>71</v>
      </c>
      <c r="C46" s="53" t="s">
        <v>267</v>
      </c>
      <c r="D46" s="121">
        <v>1</v>
      </c>
      <c r="E46" s="121">
        <v>1</v>
      </c>
      <c r="F46" s="121">
        <v>1</v>
      </c>
      <c r="G46" s="121">
        <v>1</v>
      </c>
      <c r="H46" s="121">
        <v>1</v>
      </c>
    </row>
    <row r="47" spans="1:8" x14ac:dyDescent="0.25">
      <c r="C47" s="53" t="s">
        <v>268</v>
      </c>
      <c r="D47" s="121">
        <v>0.76</v>
      </c>
      <c r="E47" s="121">
        <v>0.76</v>
      </c>
      <c r="F47" s="121">
        <v>0.76</v>
      </c>
      <c r="G47" s="121">
        <v>0.76</v>
      </c>
      <c r="H47" s="121">
        <v>0.76</v>
      </c>
    </row>
    <row r="48" spans="1:8" x14ac:dyDescent="0.25">
      <c r="A48" s="53" t="s">
        <v>196</v>
      </c>
      <c r="B48" s="53" t="s">
        <v>13</v>
      </c>
      <c r="C48" s="53" t="s">
        <v>267</v>
      </c>
      <c r="D48" s="121">
        <v>0.57999999999999996</v>
      </c>
      <c r="E48" s="121">
        <v>0</v>
      </c>
      <c r="F48" s="121">
        <v>0</v>
      </c>
      <c r="G48" s="121">
        <v>0</v>
      </c>
      <c r="H48" s="121">
        <v>0</v>
      </c>
    </row>
    <row r="49" spans="3:8" x14ac:dyDescent="0.25">
      <c r="C49" s="53" t="s">
        <v>268</v>
      </c>
      <c r="D49" s="121">
        <v>0.88</v>
      </c>
      <c r="E49" s="121">
        <v>0</v>
      </c>
      <c r="F49" s="121">
        <v>0</v>
      </c>
      <c r="G49" s="121">
        <v>0</v>
      </c>
      <c r="H49" s="121">
        <v>0</v>
      </c>
    </row>
  </sheetData>
  <sheetProtection algorithmName="SHA-512" hashValue="bJfjyPyxOmg6TlX60iT92X85D22oBlY+vu1d7tgcDNIGkFycV9FATVXJ9laBz2seRnELv9bqOzNsDkMZcATUsA==" saltValue="pdczIiGv+BfnP3+L1zsWWA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target population</vt:lpstr>
      <vt:lpstr>Programs impacted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2020-06-17T05:08:31Z</dcterms:modified>
</cp:coreProperties>
</file>