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FDEE180E-BA83-4C07-B2D3-3A5B88351DBC}" xr6:coauthVersionLast="45" xr6:coauthVersionMax="45" xr10:uidLastSave="{00000000-0000-0000-0000-000000000000}"/>
  <bookViews>
    <workbookView xWindow="10470" yWindow="-16320" windowWidth="29040" windowHeight="158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target population" sheetId="21" r:id="rId13"/>
    <sheet name="Programs impacted population" sheetId="62" r:id="rId14"/>
    <sheet name="Program risk areas" sheetId="63" state="hidden" r:id="rId15"/>
    <sheet name="Population risk areas" sheetId="64" state="hidden" r:id="rId16"/>
    <sheet name="IYCF odds ratios" sheetId="65" state="hidden" r:id="rId17"/>
    <sheet name="Birth outcome risks" sheetId="66" state="hidden" r:id="rId18"/>
    <sheet name="Relative risks" sheetId="67" state="hidden" r:id="rId19"/>
    <sheet name="Odds ratios" sheetId="68" state="hidden" r:id="rId20"/>
    <sheet name="Programs birth outcomes" sheetId="69" state="hidden" r:id="rId21"/>
    <sheet name="Programs anemia" sheetId="70" state="hidden" r:id="rId22"/>
    <sheet name="Programs wasting" sheetId="71" state="hidden" r:id="rId23"/>
    <sheet name="Programs for children" sheetId="72" state="hidden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G7" i="21" l="1"/>
  <c r="F7" i="21"/>
  <c r="E7" i="21"/>
  <c r="D7" i="21"/>
  <c r="C7" i="21"/>
  <c r="C12" i="21"/>
  <c r="G12" i="21"/>
  <c r="F12" i="21"/>
  <c r="E12" i="21"/>
  <c r="D12" i="2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<sst xmlns="http://schemas.openxmlformats.org/spreadsheetml/2006/main" count="1107" uniqueCount="272">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</sst>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1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2643663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0.77999130249023396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>
        <v>0.72</v>
      </c>
    </row>
    <row r="13" spans="1:3" ht="15" customHeight="1" x14ac:dyDescent="0.25">
      <c r="B13" s="7" t="s">
        <v>110</v>
      </c>
      <c r="C13" s="66">
        <v>0.10299999999999999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3.3099999999999997E-2</v>
      </c>
    </row>
    <row r="24" spans="1:3" ht="15" customHeight="1" x14ac:dyDescent="0.25">
      <c r="B24" s="20" t="s">
        <v>102</v>
      </c>
      <c r="C24" s="67">
        <v>0.41270000000000001</v>
      </c>
    </row>
    <row r="25" spans="1:3" ht="15" customHeight="1" x14ac:dyDescent="0.25">
      <c r="B25" s="20" t="s">
        <v>103</v>
      </c>
      <c r="C25" s="67">
        <v>0.50419999999999998</v>
      </c>
    </row>
    <row r="26" spans="1:3" ht="15" customHeight="1" x14ac:dyDescent="0.25">
      <c r="B26" s="20" t="s">
        <v>104</v>
      </c>
      <c r="C26" s="67">
        <v>0.05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0.29199999999999998</v>
      </c>
    </row>
    <row r="30" spans="1:3" ht="14.25" customHeight="1" x14ac:dyDescent="0.25">
      <c r="B30" s="30" t="s">
        <v>76</v>
      </c>
      <c r="C30" s="69">
        <v>5.7999999999999996E-2</v>
      </c>
    </row>
    <row r="31" spans="1:3" ht="14.25" customHeight="1" x14ac:dyDescent="0.25">
      <c r="B31" s="30" t="s">
        <v>77</v>
      </c>
      <c r="C31" s="69">
        <v>0.12</v>
      </c>
    </row>
    <row r="32" spans="1:3" ht="14.25" customHeight="1" x14ac:dyDescent="0.25">
      <c r="B32" s="30" t="s">
        <v>78</v>
      </c>
      <c r="C32" s="69">
        <v>0.53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4.3</v>
      </c>
    </row>
    <row r="38" spans="1:5" ht="15" customHeight="1" x14ac:dyDescent="0.25">
      <c r="B38" s="16" t="s">
        <v>91</v>
      </c>
      <c r="C38" s="68">
        <v>6.7</v>
      </c>
      <c r="D38" s="17"/>
      <c r="E38" s="18"/>
    </row>
    <row r="39" spans="1:5" ht="15" customHeight="1" x14ac:dyDescent="0.25">
      <c r="B39" s="16" t="s">
        <v>90</v>
      </c>
      <c r="C39" s="68">
        <v>7.9</v>
      </c>
      <c r="D39" s="17"/>
      <c r="E39" s="17"/>
    </row>
    <row r="40" spans="1:5" ht="15" customHeight="1" x14ac:dyDescent="0.25">
      <c r="B40" s="16" t="s">
        <v>171</v>
      </c>
      <c r="C40" s="68">
        <v>0.4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5.8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2.7400000000000001E-2</v>
      </c>
      <c r="D45" s="17"/>
    </row>
    <row r="46" spans="1:5" ht="15.75" customHeight="1" x14ac:dyDescent="0.25">
      <c r="B46" s="16" t="s">
        <v>11</v>
      </c>
      <c r="C46" s="67">
        <v>9.5600000000000004E-2</v>
      </c>
      <c r="D46" s="17"/>
    </row>
    <row r="47" spans="1:5" ht="15.75" customHeight="1" x14ac:dyDescent="0.25">
      <c r="B47" s="16" t="s">
        <v>12</v>
      </c>
      <c r="C47" s="67">
        <v>0.18030000000000002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0.69669999999999999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2.0666642322274997</v>
      </c>
      <c r="D51" s="17"/>
    </row>
    <row r="52" spans="1:4" ht="15" customHeight="1" x14ac:dyDescent="0.25">
      <c r="B52" s="16" t="s">
        <v>125</v>
      </c>
      <c r="C52" s="65">
        <v>2.16976851897999</v>
      </c>
    </row>
    <row r="53" spans="1:4" ht="15.75" customHeight="1" x14ac:dyDescent="0.25">
      <c r="B53" s="16" t="s">
        <v>126</v>
      </c>
      <c r="C53" s="65">
        <v>2.16976851897999</v>
      </c>
    </row>
    <row r="54" spans="1:4" ht="15.75" customHeight="1" x14ac:dyDescent="0.25">
      <c r="B54" s="16" t="s">
        <v>127</v>
      </c>
      <c r="C54" s="65">
        <v>2.11988961078</v>
      </c>
    </row>
    <row r="55" spans="1:4" ht="15.75" customHeight="1" x14ac:dyDescent="0.25">
      <c r="B55" s="16" t="s">
        <v>128</v>
      </c>
      <c r="C55" s="65">
        <v>2.11988961078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0.60995251970071862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2.0666642322274997</v>
      </c>
      <c r="C2" s="26">
        <f>'Baseline year population inputs'!C52</f>
        <v>2.16976851897999</v>
      </c>
      <c r="D2" s="26">
        <f>'Baseline year population inputs'!C53</f>
        <v>2.16976851897999</v>
      </c>
      <c r="E2" s="26">
        <f>'Baseline year population inputs'!C54</f>
        <v>2.11988961078</v>
      </c>
      <c r="F2" s="26">
        <f>'Baseline year population inputs'!C55</f>
        <v>2.11988961078</v>
      </c>
    </row>
    <row r="3" spans="1:6" ht="15.75" customHeight="1" x14ac:dyDescent="0.25">
      <c r="A3" s="3" t="s">
        <v>65</v>
      </c>
      <c r="B3" s="26">
        <f>frac_mam_1month * 2.6</f>
        <v>0.29900000000000004</v>
      </c>
      <c r="C3" s="26">
        <f>frac_mam_1_5months * 2.6</f>
        <v>0.29900000000000004</v>
      </c>
      <c r="D3" s="26">
        <f>frac_mam_6_11months * 2.6</f>
        <v>0.29900000000000004</v>
      </c>
      <c r="E3" s="26">
        <f>frac_mam_12_23months * 2.6</f>
        <v>0.29900000000000004</v>
      </c>
      <c r="F3" s="26">
        <f>frac_mam_24_59months * 2.6</f>
        <v>0.29900000000000004</v>
      </c>
    </row>
    <row r="4" spans="1:6" ht="15.75" customHeight="1" x14ac:dyDescent="0.25">
      <c r="A4" s="3" t="s">
        <v>66</v>
      </c>
      <c r="B4" s="26">
        <f>frac_sam_1month * 2.6</f>
        <v>0.15079999999999999</v>
      </c>
      <c r="C4" s="26">
        <f>frac_sam_1_5months * 2.6</f>
        <v>0.15079999999999999</v>
      </c>
      <c r="D4" s="26">
        <f>frac_sam_6_11months * 2.6</f>
        <v>0.11440000000000002</v>
      </c>
      <c r="E4" s="26">
        <f>frac_sam_12_23months * 2.6</f>
        <v>9.6200000000000022E-2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E17" sqref="E1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diarrhoea_1mo/26</f>
        <v>7.9487085854903841E-2</v>
      </c>
      <c r="D7" s="93">
        <f>diarrhoea_1_5mo/26</f>
        <v>8.3452635345384232E-2</v>
      </c>
      <c r="E7" s="93">
        <f>diarrhoea_6_11mo/26</f>
        <v>8.3452635345384232E-2</v>
      </c>
      <c r="F7" s="93">
        <f>diarrhoea_12_23mo/26</f>
        <v>8.1534215799230772E-2</v>
      </c>
      <c r="G7" s="93">
        <f>diarrhoea_24_59mo/26</f>
        <v>8.1534215799230772E-2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diarrhoea_1mo/26</f>
        <v>7.9487085854903841E-2</v>
      </c>
      <c r="D12" s="93">
        <f>diarrhoea_1_5mo/26</f>
        <v>8.3452635345384232E-2</v>
      </c>
      <c r="E12" s="93">
        <f>diarrhoea_6_11mo/26</f>
        <v>8.3452635345384232E-2</v>
      </c>
      <c r="F12" s="93">
        <f>diarrhoea_12_23mo/26</f>
        <v>8.1534215799230772E-2</v>
      </c>
      <c r="G12" s="93">
        <f>diarrhoea_24_59mo/26</f>
        <v>8.1534215799230772E-2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0.10299999999999999</v>
      </c>
      <c r="M24" s="93">
        <f>famplan_unmet_need</f>
        <v>0.10299999999999999</v>
      </c>
      <c r="N24" s="93">
        <f>famplan_unmet_need</f>
        <v>0.10299999999999999</v>
      </c>
      <c r="O24" s="93">
        <f>famplan_unmet_need</f>
        <v>0.10299999999999999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0.10803527091217061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4.6300830390930262E-2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6.5672596206665157E-2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0.77999130249023396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548419.26500000001</v>
      </c>
      <c r="C2" s="75">
        <v>1283000</v>
      </c>
      <c r="D2" s="75">
        <v>2939000</v>
      </c>
      <c r="E2" s="75">
        <v>2726000</v>
      </c>
      <c r="F2" s="75">
        <v>1916000</v>
      </c>
      <c r="G2" s="22">
        <f t="shared" ref="G2:G40" si="0">C2+D2+E2+F2</f>
        <v>8864000</v>
      </c>
      <c r="H2" s="22">
        <f t="shared" ref="H2:H40" si="1">(B2 + stillbirth*B2/(1000-stillbirth))/(1-abortion)</f>
        <v>634044.42895229103</v>
      </c>
      <c r="I2" s="22">
        <f>G2-H2</f>
        <v>8229955.5710477093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548043.46480000007</v>
      </c>
      <c r="C3" s="75">
        <v>1266000</v>
      </c>
      <c r="D3" s="75">
        <v>2910000</v>
      </c>
      <c r="E3" s="75">
        <v>2801000</v>
      </c>
      <c r="F3" s="75">
        <v>1968000</v>
      </c>
      <c r="G3" s="22">
        <f t="shared" si="0"/>
        <v>8945000</v>
      </c>
      <c r="H3" s="22">
        <f t="shared" si="1"/>
        <v>633609.95474903879</v>
      </c>
      <c r="I3" s="22">
        <f t="shared" ref="I3:I15" si="3">G3-H3</f>
        <v>8311390.0452509616</v>
      </c>
    </row>
    <row r="4" spans="1:9" ht="15.75" customHeight="1" x14ac:dyDescent="0.25">
      <c r="A4" s="92">
        <f t="shared" si="2"/>
        <v>2022</v>
      </c>
      <c r="B4" s="74">
        <v>547513.8354000001</v>
      </c>
      <c r="C4" s="75">
        <v>1251000</v>
      </c>
      <c r="D4" s="75">
        <v>2874000</v>
      </c>
      <c r="E4" s="75">
        <v>2867000</v>
      </c>
      <c r="F4" s="75">
        <v>2030000</v>
      </c>
      <c r="G4" s="22">
        <f t="shared" si="0"/>
        <v>9022000</v>
      </c>
      <c r="H4" s="22">
        <f t="shared" si="1"/>
        <v>632997.63386261009</v>
      </c>
      <c r="I4" s="22">
        <f t="shared" si="3"/>
        <v>8389002.3661373891</v>
      </c>
    </row>
    <row r="5" spans="1:9" ht="15.75" customHeight="1" x14ac:dyDescent="0.25">
      <c r="A5" s="92">
        <f t="shared" si="2"/>
        <v>2023</v>
      </c>
      <c r="B5" s="74">
        <v>546764.96760000009</v>
      </c>
      <c r="C5" s="75">
        <v>1239000</v>
      </c>
      <c r="D5" s="75">
        <v>2834000</v>
      </c>
      <c r="E5" s="75">
        <v>2921000</v>
      </c>
      <c r="F5" s="75">
        <v>2100000</v>
      </c>
      <c r="G5" s="22">
        <f t="shared" si="0"/>
        <v>9094000</v>
      </c>
      <c r="H5" s="22">
        <f t="shared" si="1"/>
        <v>632131.84469925577</v>
      </c>
      <c r="I5" s="22">
        <f t="shared" si="3"/>
        <v>8461868.1553007439</v>
      </c>
    </row>
    <row r="6" spans="1:9" ht="15.75" customHeight="1" x14ac:dyDescent="0.25">
      <c r="A6" s="92">
        <f t="shared" si="2"/>
        <v>2024</v>
      </c>
      <c r="B6" s="74">
        <v>545735.00100000016</v>
      </c>
      <c r="C6" s="75">
        <v>1230000</v>
      </c>
      <c r="D6" s="75">
        <v>2792000</v>
      </c>
      <c r="E6" s="75">
        <v>2965000</v>
      </c>
      <c r="F6" s="75">
        <v>2178000</v>
      </c>
      <c r="G6" s="22">
        <f t="shared" si="0"/>
        <v>9165000</v>
      </c>
      <c r="H6" s="22">
        <f t="shared" si="1"/>
        <v>630941.06854237348</v>
      </c>
      <c r="I6" s="22">
        <f t="shared" si="3"/>
        <v>8534058.9314576257</v>
      </c>
    </row>
    <row r="7" spans="1:9" ht="15.75" customHeight="1" x14ac:dyDescent="0.25">
      <c r="A7" s="92">
        <f t="shared" si="2"/>
        <v>2025</v>
      </c>
      <c r="B7" s="74">
        <v>544381.19999999995</v>
      </c>
      <c r="C7" s="75">
        <v>1224000</v>
      </c>
      <c r="D7" s="75">
        <v>2748000</v>
      </c>
      <c r="E7" s="75">
        <v>2997000</v>
      </c>
      <c r="F7" s="75">
        <v>2263000</v>
      </c>
      <c r="G7" s="22">
        <f t="shared" si="0"/>
        <v>9232000</v>
      </c>
      <c r="H7" s="22">
        <f t="shared" si="1"/>
        <v>629375.8974465694</v>
      </c>
      <c r="I7" s="22">
        <f t="shared" si="3"/>
        <v>8602624.1025534309</v>
      </c>
    </row>
    <row r="8" spans="1:9" ht="15.75" customHeight="1" x14ac:dyDescent="0.25">
      <c r="A8" s="92">
        <f t="shared" si="2"/>
        <v>2026</v>
      </c>
      <c r="B8" s="74">
        <v>539632.19200000004</v>
      </c>
      <c r="C8" s="75">
        <v>1225000</v>
      </c>
      <c r="D8" s="75">
        <v>2706000</v>
      </c>
      <c r="E8" s="75">
        <v>3018000</v>
      </c>
      <c r="F8" s="75">
        <v>2354000</v>
      </c>
      <c r="G8" s="22">
        <f t="shared" si="0"/>
        <v>9303000</v>
      </c>
      <c r="H8" s="22">
        <f t="shared" si="1"/>
        <v>623885.42280861177</v>
      </c>
      <c r="I8" s="22">
        <f t="shared" si="3"/>
        <v>8679114.5771913882</v>
      </c>
    </row>
    <row r="9" spans="1:9" ht="15.75" customHeight="1" x14ac:dyDescent="0.25">
      <c r="A9" s="92">
        <f t="shared" si="2"/>
        <v>2027</v>
      </c>
      <c r="B9" s="74">
        <v>534490.88</v>
      </c>
      <c r="C9" s="75">
        <v>1230000</v>
      </c>
      <c r="D9" s="75">
        <v>2666000</v>
      </c>
      <c r="E9" s="75">
        <v>3027000</v>
      </c>
      <c r="F9" s="75">
        <v>2450000</v>
      </c>
      <c r="G9" s="22">
        <f t="shared" si="0"/>
        <v>9373000</v>
      </c>
      <c r="H9" s="22">
        <f t="shared" si="1"/>
        <v>617941.39341514115</v>
      </c>
      <c r="I9" s="22">
        <f t="shared" si="3"/>
        <v>8755058.6065848581</v>
      </c>
    </row>
    <row r="10" spans="1:9" ht="15.75" customHeight="1" x14ac:dyDescent="0.25">
      <c r="A10" s="92">
        <f t="shared" si="2"/>
        <v>2028</v>
      </c>
      <c r="B10" s="74">
        <v>528966.50400000007</v>
      </c>
      <c r="C10" s="75">
        <v>1238000</v>
      </c>
      <c r="D10" s="75">
        <v>2629000</v>
      </c>
      <c r="E10" s="75">
        <v>3024000</v>
      </c>
      <c r="F10" s="75">
        <v>2549000</v>
      </c>
      <c r="G10" s="22">
        <f t="shared" si="0"/>
        <v>9440000</v>
      </c>
      <c r="H10" s="22">
        <f t="shared" si="1"/>
        <v>611554.49191517709</v>
      </c>
      <c r="I10" s="22">
        <f t="shared" si="3"/>
        <v>8828445.5080848224</v>
      </c>
    </row>
    <row r="11" spans="1:9" ht="15.75" customHeight="1" x14ac:dyDescent="0.25">
      <c r="A11" s="92">
        <f t="shared" si="2"/>
        <v>2029</v>
      </c>
      <c r="B11" s="74">
        <v>523053.96000000008</v>
      </c>
      <c r="C11" s="75">
        <v>1247000</v>
      </c>
      <c r="D11" s="75">
        <v>2597000</v>
      </c>
      <c r="E11" s="75">
        <v>3013000</v>
      </c>
      <c r="F11" s="75">
        <v>2643000</v>
      </c>
      <c r="G11" s="22">
        <f t="shared" si="0"/>
        <v>9500000</v>
      </c>
      <c r="H11" s="22">
        <f t="shared" si="1"/>
        <v>604718.81741688005</v>
      </c>
      <c r="I11" s="22">
        <f t="shared" si="3"/>
        <v>8895281.1825831197</v>
      </c>
    </row>
    <row r="12" spans="1:9" ht="15.75" customHeight="1" x14ac:dyDescent="0.25">
      <c r="A12" s="92">
        <f t="shared" si="2"/>
        <v>2030</v>
      </c>
      <c r="B12" s="74">
        <v>516735.34</v>
      </c>
      <c r="C12" s="75">
        <v>1257000</v>
      </c>
      <c r="D12" s="75">
        <v>2571000</v>
      </c>
      <c r="E12" s="75">
        <v>2993000</v>
      </c>
      <c r="F12" s="75">
        <v>2727000</v>
      </c>
      <c r="G12" s="22">
        <f t="shared" si="0"/>
        <v>9548000</v>
      </c>
      <c r="H12" s="22">
        <f t="shared" si="1"/>
        <v>597413.66592905519</v>
      </c>
      <c r="I12" s="22">
        <f t="shared" si="3"/>
        <v>8950586.3340709452</v>
      </c>
    </row>
    <row r="13" spans="1:9" ht="15.75" customHeight="1" x14ac:dyDescent="0.25">
      <c r="A13" s="92" t="str">
        <f t="shared" si="2"/>
        <v/>
      </c>
      <c r="B13" s="74">
        <v>1306000</v>
      </c>
      <c r="C13" s="75">
        <v>2960000</v>
      </c>
      <c r="D13" s="75">
        <v>2640000</v>
      </c>
      <c r="E13" s="75">
        <v>1871000</v>
      </c>
      <c r="F13" s="75">
        <v>6.9915239999999998E-3</v>
      </c>
      <c r="G13" s="22">
        <f t="shared" si="0"/>
        <v>7471000.0069915242</v>
      </c>
      <c r="H13" s="22">
        <f t="shared" si="1"/>
        <v>1509906.8852216417</v>
      </c>
      <c r="I13" s="22">
        <f t="shared" si="3"/>
        <v>5961093.1217698827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3" sqref="C3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0.16</v>
      </c>
      <c r="E5" s="121">
        <v>0.16</v>
      </c>
      <c r="F5" s="121">
        <v>0.16</v>
      </c>
      <c r="G5" s="121">
        <v>0.16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49"/>
  <sheetViews>
    <sheetView topLeftCell="B25" zoomScaleNormal="100" workbookViewId="0">
      <selection activeCell="D37" sqref="D37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62</v>
      </c>
      <c r="B17" s="53" t="s">
        <v>27</v>
      </c>
      <c r="C17" s="53" t="s">
        <v>267</v>
      </c>
      <c r="D17" s="121">
        <v>0.7</v>
      </c>
      <c r="E17" s="121">
        <v>0</v>
      </c>
      <c r="F17" s="121">
        <v>0</v>
      </c>
      <c r="G17" s="121">
        <v>0</v>
      </c>
      <c r="H17" s="121">
        <v>0</v>
      </c>
      <c r="I17" s="36"/>
    </row>
    <row r="18" spans="1:9" x14ac:dyDescent="0.25">
      <c r="C18" s="53" t="s">
        <v>268</v>
      </c>
      <c r="D18" s="121">
        <v>0.19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A19" s="53" t="s">
        <v>63</v>
      </c>
      <c r="B19" s="53" t="s">
        <v>27</v>
      </c>
      <c r="C19" s="53" t="s">
        <v>267</v>
      </c>
      <c r="D19" s="121">
        <v>0.7</v>
      </c>
      <c r="E19" s="121">
        <v>0</v>
      </c>
      <c r="F19" s="121">
        <v>0</v>
      </c>
      <c r="G19" s="121">
        <v>0</v>
      </c>
      <c r="H19" s="121">
        <v>0</v>
      </c>
    </row>
    <row r="20" spans="1:9" x14ac:dyDescent="0.25">
      <c r="C20" s="53" t="s">
        <v>268</v>
      </c>
      <c r="D20" s="121">
        <v>0.19</v>
      </c>
      <c r="E20" s="121">
        <v>0</v>
      </c>
      <c r="F20" s="121">
        <v>0</v>
      </c>
      <c r="G20" s="121">
        <v>0</v>
      </c>
      <c r="H20" s="121">
        <v>0</v>
      </c>
    </row>
    <row r="21" spans="1:9" x14ac:dyDescent="0.25">
      <c r="A21" s="53" t="s">
        <v>64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</row>
    <row r="23" spans="1:9" x14ac:dyDescent="0.25">
      <c r="A23" s="53" t="s">
        <v>79</v>
      </c>
      <c r="B23" s="53" t="s">
        <v>71</v>
      </c>
      <c r="C23" s="53" t="s">
        <v>267</v>
      </c>
      <c r="D23" s="121">
        <v>1</v>
      </c>
      <c r="E23" s="121">
        <v>1</v>
      </c>
      <c r="F23" s="121">
        <v>1</v>
      </c>
      <c r="G23" s="121">
        <v>1</v>
      </c>
      <c r="H23" s="121">
        <v>1</v>
      </c>
    </row>
    <row r="24" spans="1:9" x14ac:dyDescent="0.25">
      <c r="C24" s="53" t="s">
        <v>268</v>
      </c>
      <c r="D24" s="121">
        <v>0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C25" s="53" t="s">
        <v>269</v>
      </c>
      <c r="D25" s="121">
        <v>0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A26" s="53" t="s">
        <v>80</v>
      </c>
      <c r="B26" s="53" t="s">
        <v>71</v>
      </c>
      <c r="C26" s="53" t="s">
        <v>267</v>
      </c>
      <c r="D26" s="121">
        <v>1</v>
      </c>
      <c r="E26" s="121">
        <v>1</v>
      </c>
      <c r="F26" s="121">
        <v>1</v>
      </c>
      <c r="G26" s="121">
        <v>1</v>
      </c>
      <c r="H26" s="121">
        <v>1</v>
      </c>
    </row>
    <row r="27" spans="1:9" x14ac:dyDescent="0.25">
      <c r="C27" s="53" t="s">
        <v>268</v>
      </c>
      <c r="D27" s="121">
        <v>0</v>
      </c>
      <c r="E27" s="121">
        <v>0</v>
      </c>
      <c r="F27" s="121">
        <v>0</v>
      </c>
      <c r="G27" s="121">
        <v>0</v>
      </c>
      <c r="H27" s="121">
        <v>0</v>
      </c>
    </row>
    <row r="28" spans="1:9" x14ac:dyDescent="0.25">
      <c r="C28" s="53" t="s">
        <v>269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A29" s="53" t="s">
        <v>81</v>
      </c>
      <c r="B29" s="53" t="s">
        <v>71</v>
      </c>
      <c r="C29" s="53" t="s">
        <v>267</v>
      </c>
      <c r="D29" s="121">
        <v>1</v>
      </c>
      <c r="E29" s="121">
        <v>1</v>
      </c>
      <c r="F29" s="121">
        <v>1</v>
      </c>
      <c r="G29" s="121">
        <v>1</v>
      </c>
      <c r="H29" s="121">
        <v>1</v>
      </c>
    </row>
    <row r="30" spans="1:9" x14ac:dyDescent="0.25">
      <c r="C30" s="53" t="s">
        <v>268</v>
      </c>
      <c r="D30" s="121">
        <v>0</v>
      </c>
      <c r="E30" s="121">
        <v>0</v>
      </c>
      <c r="F30" s="121">
        <v>0</v>
      </c>
      <c r="G30" s="121">
        <v>0</v>
      </c>
      <c r="H30" s="121">
        <v>0</v>
      </c>
    </row>
    <row r="31" spans="1:9" x14ac:dyDescent="0.25">
      <c r="C31" s="53" t="s">
        <v>269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A32" s="53" t="s">
        <v>82</v>
      </c>
      <c r="B32" s="53" t="s">
        <v>71</v>
      </c>
      <c r="C32" s="53" t="s">
        <v>267</v>
      </c>
      <c r="D32" s="121">
        <v>1</v>
      </c>
      <c r="E32" s="121">
        <v>1</v>
      </c>
      <c r="F32" s="121">
        <v>1</v>
      </c>
      <c r="G32" s="121">
        <v>1</v>
      </c>
      <c r="H32" s="121">
        <v>1</v>
      </c>
    </row>
    <row r="33" spans="1:8" x14ac:dyDescent="0.25">
      <c r="C33" s="53" t="s">
        <v>268</v>
      </c>
      <c r="D33" s="121">
        <v>0</v>
      </c>
      <c r="E33" s="121">
        <v>0</v>
      </c>
      <c r="F33" s="121">
        <v>0</v>
      </c>
      <c r="G33" s="121">
        <v>0</v>
      </c>
      <c r="H33" s="121">
        <v>0</v>
      </c>
    </row>
    <row r="34" spans="1:8" x14ac:dyDescent="0.25">
      <c r="C34" s="53" t="s">
        <v>269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A35" s="53" t="s">
        <v>83</v>
      </c>
      <c r="B35" s="53" t="s">
        <v>71</v>
      </c>
      <c r="C35" s="53" t="s">
        <v>267</v>
      </c>
      <c r="D35" s="121">
        <v>1</v>
      </c>
      <c r="E35" s="121">
        <v>1</v>
      </c>
      <c r="F35" s="121">
        <v>1</v>
      </c>
      <c r="G35" s="121">
        <v>1</v>
      </c>
      <c r="H35" s="121">
        <v>1</v>
      </c>
    </row>
    <row r="36" spans="1:8" x14ac:dyDescent="0.25">
      <c r="C36" s="53" t="s">
        <v>268</v>
      </c>
      <c r="D36" s="121">
        <v>0</v>
      </c>
      <c r="E36" s="121">
        <v>0</v>
      </c>
      <c r="F36" s="121">
        <v>0</v>
      </c>
      <c r="G36" s="121">
        <v>0</v>
      </c>
      <c r="H36" s="121">
        <v>0</v>
      </c>
    </row>
    <row r="37" spans="1:8" x14ac:dyDescent="0.25">
      <c r="C37" s="53" t="s">
        <v>269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A38" s="53" t="s">
        <v>60</v>
      </c>
      <c r="B38" s="53" t="s">
        <v>71</v>
      </c>
      <c r="C38" s="53" t="s">
        <v>267</v>
      </c>
      <c r="D38" s="121">
        <v>0.3</v>
      </c>
      <c r="E38" s="121">
        <v>0.3</v>
      </c>
      <c r="F38" s="121">
        <v>0.3</v>
      </c>
      <c r="G38" s="121">
        <v>0.3</v>
      </c>
      <c r="H38" s="121">
        <v>0.3</v>
      </c>
    </row>
    <row r="39" spans="1:8" x14ac:dyDescent="0.25">
      <c r="C39" s="53" t="s">
        <v>268</v>
      </c>
      <c r="D39" s="121">
        <v>0.5</v>
      </c>
      <c r="E39" s="121">
        <v>0.5</v>
      </c>
      <c r="F39" s="121">
        <v>0.5</v>
      </c>
      <c r="G39" s="121">
        <v>0.5</v>
      </c>
      <c r="H39" s="121">
        <v>0.5</v>
      </c>
    </row>
    <row r="40" spans="1:8" x14ac:dyDescent="0.25">
      <c r="C40" s="53" t="s">
        <v>269</v>
      </c>
      <c r="D40" s="121">
        <v>0.65</v>
      </c>
      <c r="E40" s="121">
        <v>0.65</v>
      </c>
      <c r="F40" s="121">
        <v>0.65</v>
      </c>
      <c r="G40" s="121">
        <v>0.65</v>
      </c>
      <c r="H40" s="121">
        <v>0.65</v>
      </c>
    </row>
    <row r="41" spans="1:8" x14ac:dyDescent="0.25">
      <c r="B41" s="53" t="s">
        <v>16</v>
      </c>
      <c r="C41" s="53" t="s">
        <v>267</v>
      </c>
      <c r="D41" s="121">
        <v>0.3</v>
      </c>
      <c r="E41" s="121">
        <v>0.3</v>
      </c>
      <c r="F41" s="121">
        <v>0.3</v>
      </c>
      <c r="G41" s="121">
        <v>0.3</v>
      </c>
      <c r="H41" s="121">
        <v>0.3</v>
      </c>
    </row>
    <row r="42" spans="1:8" x14ac:dyDescent="0.25">
      <c r="C42" s="53" t="s">
        <v>268</v>
      </c>
      <c r="D42" s="121">
        <v>0.5</v>
      </c>
      <c r="E42" s="121">
        <v>0.5</v>
      </c>
      <c r="F42" s="121">
        <v>0.5</v>
      </c>
      <c r="G42" s="121">
        <v>0.5</v>
      </c>
      <c r="H42" s="121">
        <v>0.5</v>
      </c>
    </row>
    <row r="43" spans="1:8" x14ac:dyDescent="0.25">
      <c r="C43" s="53" t="s">
        <v>269</v>
      </c>
      <c r="D43" s="121">
        <v>0.63</v>
      </c>
      <c r="E43" s="121">
        <v>0.63</v>
      </c>
      <c r="F43" s="121">
        <v>0.63</v>
      </c>
      <c r="G43" s="121">
        <v>0.63</v>
      </c>
      <c r="H43" s="121">
        <v>0.63</v>
      </c>
    </row>
    <row r="44" spans="1:8" x14ac:dyDescent="0.25">
      <c r="A44" s="53" t="s">
        <v>84</v>
      </c>
      <c r="B44" s="53" t="s">
        <v>71</v>
      </c>
      <c r="C44" s="53" t="s">
        <v>267</v>
      </c>
      <c r="D44" s="121">
        <v>0.88</v>
      </c>
      <c r="E44" s="121">
        <v>0.88</v>
      </c>
      <c r="F44" s="121">
        <v>0.88</v>
      </c>
      <c r="G44" s="121">
        <v>0.88</v>
      </c>
      <c r="H44" s="121">
        <v>0.88</v>
      </c>
    </row>
    <row r="45" spans="1:8" x14ac:dyDescent="0.25">
      <c r="C45" s="53" t="s">
        <v>268</v>
      </c>
      <c r="D45" s="121">
        <v>0.8</v>
      </c>
      <c r="E45" s="121">
        <v>0.8</v>
      </c>
      <c r="F45" s="121">
        <v>0.8</v>
      </c>
      <c r="G45" s="121">
        <v>0.8</v>
      </c>
      <c r="H45" s="121">
        <v>0.8</v>
      </c>
    </row>
    <row r="46" spans="1:8" x14ac:dyDescent="0.25">
      <c r="A46" s="53" t="s">
        <v>85</v>
      </c>
      <c r="B46" s="53" t="s">
        <v>71</v>
      </c>
      <c r="C46" s="53" t="s">
        <v>267</v>
      </c>
      <c r="D46" s="121">
        <v>1</v>
      </c>
      <c r="E46" s="121">
        <v>1</v>
      </c>
      <c r="F46" s="121">
        <v>1</v>
      </c>
      <c r="G46" s="121">
        <v>1</v>
      </c>
      <c r="H46" s="121">
        <v>1</v>
      </c>
    </row>
    <row r="47" spans="1:8" x14ac:dyDescent="0.25">
      <c r="C47" s="53" t="s">
        <v>268</v>
      </c>
      <c r="D47" s="121">
        <v>0.76</v>
      </c>
      <c r="E47" s="121">
        <v>0.76</v>
      </c>
      <c r="F47" s="121">
        <v>0.76</v>
      </c>
      <c r="G47" s="121">
        <v>0.76</v>
      </c>
      <c r="H47" s="121">
        <v>0.76</v>
      </c>
    </row>
    <row r="48" spans="1:8" x14ac:dyDescent="0.25">
      <c r="A48" s="53" t="s">
        <v>196</v>
      </c>
      <c r="B48" s="53" t="s">
        <v>13</v>
      </c>
      <c r="C48" s="53" t="s">
        <v>267</v>
      </c>
      <c r="D48" s="121">
        <v>0.57999999999999996</v>
      </c>
      <c r="E48" s="121">
        <v>0</v>
      </c>
      <c r="F48" s="121">
        <v>0</v>
      </c>
      <c r="G48" s="121">
        <v>0</v>
      </c>
      <c r="H48" s="121">
        <v>0</v>
      </c>
    </row>
    <row r="49" spans="3:8" x14ac:dyDescent="0.25">
      <c r="C49" s="53" t="s">
        <v>268</v>
      </c>
      <c r="D49" s="121">
        <v>0.88</v>
      </c>
      <c r="E49" s="121">
        <v>0</v>
      </c>
      <c r="F49" s="121">
        <v>0</v>
      </c>
      <c r="G49" s="121">
        <v>0</v>
      </c>
      <c r="H49" s="121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6.9915239999999998E-3</v>
      </c>
    </row>
    <row r="4" spans="1:8" ht="15.75" customHeight="1" x14ac:dyDescent="0.25">
      <c r="B4" s="24" t="s">
        <v>7</v>
      </c>
      <c r="C4" s="76">
        <v>0.14046054299763963</v>
      </c>
    </row>
    <row r="5" spans="1:8" ht="15.75" customHeight="1" x14ac:dyDescent="0.25">
      <c r="B5" s="24" t="s">
        <v>8</v>
      </c>
      <c r="C5" s="76">
        <v>4.6642351032083501E-2</v>
      </c>
    </row>
    <row r="6" spans="1:8" ht="15.75" customHeight="1" x14ac:dyDescent="0.25">
      <c r="B6" s="24" t="s">
        <v>10</v>
      </c>
      <c r="C6" s="76">
        <v>0.10008338738746542</v>
      </c>
    </row>
    <row r="7" spans="1:8" ht="15.75" customHeight="1" x14ac:dyDescent="0.25">
      <c r="B7" s="24" t="s">
        <v>13</v>
      </c>
      <c r="C7" s="76">
        <v>0.18527335431582248</v>
      </c>
    </row>
    <row r="8" spans="1:8" ht="15.75" customHeight="1" x14ac:dyDescent="0.25">
      <c r="B8" s="24" t="s">
        <v>14</v>
      </c>
      <c r="C8" s="76">
        <v>1.5709615987475961E-4</v>
      </c>
    </row>
    <row r="9" spans="1:8" ht="15.75" customHeight="1" x14ac:dyDescent="0.25">
      <c r="B9" s="24" t="s">
        <v>27</v>
      </c>
      <c r="C9" s="76">
        <v>0.30766867542265697</v>
      </c>
    </row>
    <row r="10" spans="1:8" ht="15.75" customHeight="1" x14ac:dyDescent="0.25">
      <c r="B10" s="24" t="s">
        <v>15</v>
      </c>
      <c r="C10" s="76">
        <v>0.21272306868445723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4.06230699946575E-2</v>
      </c>
      <c r="D14" s="76">
        <v>4.06230699946575E-2</v>
      </c>
      <c r="E14" s="76">
        <v>1.1970082011600401E-2</v>
      </c>
      <c r="F14" s="76">
        <v>1.1970082011600401E-2</v>
      </c>
    </row>
    <row r="15" spans="1:8" ht="15.75" customHeight="1" x14ac:dyDescent="0.25">
      <c r="B15" s="24" t="s">
        <v>16</v>
      </c>
      <c r="C15" s="76">
        <v>0.151646331322875</v>
      </c>
      <c r="D15" s="76">
        <v>0.151646331322875</v>
      </c>
      <c r="E15" s="76">
        <v>3.8825157351457397E-2</v>
      </c>
      <c r="F15" s="76">
        <v>3.8825157351457397E-2</v>
      </c>
    </row>
    <row r="16" spans="1:8" ht="15.75" customHeight="1" x14ac:dyDescent="0.25">
      <c r="B16" s="24" t="s">
        <v>17</v>
      </c>
      <c r="C16" s="76">
        <v>4.3136291275402791E-2</v>
      </c>
      <c r="D16" s="76">
        <v>4.3136291275402791E-2</v>
      </c>
      <c r="E16" s="76">
        <v>1.2063730423040799E-2</v>
      </c>
      <c r="F16" s="76">
        <v>1.2063730423040799E-2</v>
      </c>
    </row>
    <row r="17" spans="1:8" ht="15.75" customHeight="1" x14ac:dyDescent="0.25">
      <c r="B17" s="24" t="s">
        <v>18</v>
      </c>
      <c r="C17" s="76">
        <v>1.34566605279991E-2</v>
      </c>
      <c r="D17" s="76">
        <v>1.34566605279991E-2</v>
      </c>
      <c r="E17" s="76">
        <v>2.5762691071894096E-2</v>
      </c>
      <c r="F17" s="76">
        <v>2.5762691071894096E-2</v>
      </c>
    </row>
    <row r="18" spans="1:8" ht="15.75" customHeight="1" x14ac:dyDescent="0.25">
      <c r="B18" s="24" t="s">
        <v>19</v>
      </c>
      <c r="C18" s="76">
        <v>1.6334637918939899E-4</v>
      </c>
      <c r="D18" s="76">
        <v>1.6334637918939899E-4</v>
      </c>
      <c r="E18" s="76">
        <v>2.17967674215499E-4</v>
      </c>
      <c r="F18" s="76">
        <v>2.17967674215499E-4</v>
      </c>
    </row>
    <row r="19" spans="1:8" ht="15.75" customHeight="1" x14ac:dyDescent="0.25">
      <c r="B19" s="24" t="s">
        <v>20</v>
      </c>
      <c r="C19" s="76">
        <v>2.4779697116411099E-2</v>
      </c>
      <c r="D19" s="76">
        <v>2.4779697116411099E-2</v>
      </c>
      <c r="E19" s="76">
        <v>1.9473986235405801E-2</v>
      </c>
      <c r="F19" s="76">
        <v>1.9473986235405801E-2</v>
      </c>
    </row>
    <row r="20" spans="1:8" ht="15.75" customHeight="1" x14ac:dyDescent="0.25">
      <c r="B20" s="24" t="s">
        <v>21</v>
      </c>
      <c r="C20" s="76">
        <v>8.7700593758291506E-2</v>
      </c>
      <c r="D20" s="76">
        <v>8.7700593758291506E-2</v>
      </c>
      <c r="E20" s="76">
        <v>0.51649529843980801</v>
      </c>
      <c r="F20" s="76">
        <v>0.51649529843980801</v>
      </c>
    </row>
    <row r="21" spans="1:8" ht="15.75" customHeight="1" x14ac:dyDescent="0.25">
      <c r="B21" s="24" t="s">
        <v>22</v>
      </c>
      <c r="C21" s="76">
        <v>0.100873726799587</v>
      </c>
      <c r="D21" s="76">
        <v>0.100873726799587</v>
      </c>
      <c r="E21" s="76">
        <v>9.13717199615178E-2</v>
      </c>
      <c r="F21" s="76">
        <v>9.13717199615178E-2</v>
      </c>
    </row>
    <row r="22" spans="1:8" ht="15.75" customHeight="1" x14ac:dyDescent="0.25">
      <c r="B22" s="24" t="s">
        <v>23</v>
      </c>
      <c r="C22" s="76">
        <v>0.53762028282558649</v>
      </c>
      <c r="D22" s="76">
        <v>0.53762028282558649</v>
      </c>
      <c r="E22" s="76">
        <v>0.28381936683106013</v>
      </c>
      <c r="F22" s="76">
        <v>0.28381936683106013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2.3900000000000001E-2</v>
      </c>
    </row>
    <row r="27" spans="1:8" ht="15.75" customHeight="1" x14ac:dyDescent="0.25">
      <c r="B27" s="24" t="s">
        <v>39</v>
      </c>
      <c r="C27" s="76">
        <v>5.6000000000000008E-3</v>
      </c>
    </row>
    <row r="28" spans="1:8" ht="15.75" customHeight="1" x14ac:dyDescent="0.25">
      <c r="B28" s="24" t="s">
        <v>40</v>
      </c>
      <c r="C28" s="76">
        <v>0.15289999999999998</v>
      </c>
    </row>
    <row r="29" spans="1:8" ht="15.75" customHeight="1" x14ac:dyDescent="0.25">
      <c r="B29" s="24" t="s">
        <v>41</v>
      </c>
      <c r="C29" s="76">
        <v>0.11070000000000001</v>
      </c>
    </row>
    <row r="30" spans="1:8" ht="15.75" customHeight="1" x14ac:dyDescent="0.25">
      <c r="B30" s="24" t="s">
        <v>42</v>
      </c>
      <c r="C30" s="76">
        <v>5.7800000000000004E-2</v>
      </c>
    </row>
    <row r="31" spans="1:8" ht="15.75" customHeight="1" x14ac:dyDescent="0.25">
      <c r="B31" s="24" t="s">
        <v>43</v>
      </c>
      <c r="C31" s="76">
        <v>9.4800000000000009E-2</v>
      </c>
    </row>
    <row r="32" spans="1:8" ht="15.75" customHeight="1" x14ac:dyDescent="0.25">
      <c r="B32" s="24" t="s">
        <v>44</v>
      </c>
      <c r="C32" s="76">
        <v>0.2079</v>
      </c>
    </row>
    <row r="33" spans="2:3" ht="15.75" customHeight="1" x14ac:dyDescent="0.25">
      <c r="B33" s="24" t="s">
        <v>45</v>
      </c>
      <c r="C33" s="76">
        <v>0.13739999999999999</v>
      </c>
    </row>
    <row r="34" spans="2:3" ht="15.75" customHeight="1" x14ac:dyDescent="0.25">
      <c r="B34" s="24" t="s">
        <v>46</v>
      </c>
      <c r="C34" s="76">
        <v>0.20900000000223518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0.58192062758241758</v>
      </c>
      <c r="D2" s="77">
        <v>0.58192062758241758</v>
      </c>
      <c r="E2" s="77">
        <v>0.54487100206896555</v>
      </c>
      <c r="F2" s="77">
        <v>0.42628713986644412</v>
      </c>
      <c r="G2" s="77">
        <v>0.38929090418181816</v>
      </c>
    </row>
    <row r="3" spans="1:15" ht="15.75" customHeight="1" x14ac:dyDescent="0.25">
      <c r="A3" s="5"/>
      <c r="B3" s="11" t="s">
        <v>118</v>
      </c>
      <c r="C3" s="77">
        <v>0.21107936241758241</v>
      </c>
      <c r="D3" s="77">
        <v>0.21107936241758241</v>
      </c>
      <c r="E3" s="77">
        <v>0.24812898793103452</v>
      </c>
      <c r="F3" s="77">
        <v>0.36671285013355587</v>
      </c>
      <c r="G3" s="77">
        <v>0.40370908581818182</v>
      </c>
    </row>
    <row r="4" spans="1:15" ht="15.75" customHeight="1" x14ac:dyDescent="0.25">
      <c r="A4" s="5"/>
      <c r="B4" s="11" t="s">
        <v>116</v>
      </c>
      <c r="C4" s="78">
        <v>0.12351381812154699</v>
      </c>
      <c r="D4" s="78">
        <v>0.12351381812154699</v>
      </c>
      <c r="E4" s="78">
        <v>0.12973272516129031</v>
      </c>
      <c r="F4" s="78">
        <v>0.11924439478802992</v>
      </c>
      <c r="G4" s="78">
        <v>0.11841685716186252</v>
      </c>
    </row>
    <row r="5" spans="1:15" ht="15.75" customHeight="1" x14ac:dyDescent="0.25">
      <c r="A5" s="5"/>
      <c r="B5" s="11" t="s">
        <v>119</v>
      </c>
      <c r="C5" s="78">
        <v>8.3486191878453048E-2</v>
      </c>
      <c r="D5" s="78">
        <v>8.3486191878453048E-2</v>
      </c>
      <c r="E5" s="78">
        <v>7.7267284838709677E-2</v>
      </c>
      <c r="F5" s="78">
        <v>8.7755615211970076E-2</v>
      </c>
      <c r="G5" s="78">
        <v>8.8583152838137474E-2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0.64085228604923783</v>
      </c>
      <c r="D8" s="77">
        <v>0.64085228604923783</v>
      </c>
      <c r="E8" s="77">
        <v>0.63587804878048781</v>
      </c>
      <c r="F8" s="77">
        <v>0.61841474654377881</v>
      </c>
      <c r="G8" s="77">
        <v>0.63943468715697038</v>
      </c>
    </row>
    <row r="9" spans="1:15" ht="15.75" customHeight="1" x14ac:dyDescent="0.25">
      <c r="B9" s="7" t="s">
        <v>121</v>
      </c>
      <c r="C9" s="77">
        <v>0.18614771395076202</v>
      </c>
      <c r="D9" s="77">
        <v>0.18614771395076202</v>
      </c>
      <c r="E9" s="77">
        <v>0.20512195121951221</v>
      </c>
      <c r="F9" s="77">
        <v>0.22958525345622119</v>
      </c>
      <c r="G9" s="77">
        <v>0.22356531284302963</v>
      </c>
    </row>
    <row r="10" spans="1:15" ht="15.75" customHeight="1" x14ac:dyDescent="0.25">
      <c r="B10" s="7" t="s">
        <v>122</v>
      </c>
      <c r="C10" s="78">
        <v>0.115</v>
      </c>
      <c r="D10" s="78">
        <v>0.115</v>
      </c>
      <c r="E10" s="78">
        <v>0.115</v>
      </c>
      <c r="F10" s="78">
        <v>0.115</v>
      </c>
      <c r="G10" s="78">
        <v>0.115</v>
      </c>
    </row>
    <row r="11" spans="1:15" ht="15.75" customHeight="1" x14ac:dyDescent="0.25">
      <c r="B11" s="7" t="s">
        <v>123</v>
      </c>
      <c r="C11" s="78">
        <v>5.7999999999999996E-2</v>
      </c>
      <c r="D11" s="78">
        <v>5.7999999999999996E-2</v>
      </c>
      <c r="E11" s="78">
        <v>4.4000000000000004E-2</v>
      </c>
      <c r="F11" s="78">
        <v>3.7000000000000005E-2</v>
      </c>
      <c r="G11" s="78">
        <v>2.2000000000000002E-2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0.20510380375000001</v>
      </c>
      <c r="D14" s="79">
        <v>0.18616108902699999</v>
      </c>
      <c r="E14" s="79">
        <v>0.18616108902699999</v>
      </c>
      <c r="F14" s="79">
        <v>0.111192412666</v>
      </c>
      <c r="G14" s="79">
        <v>0.111192412666</v>
      </c>
      <c r="H14" s="80">
        <v>0.371</v>
      </c>
      <c r="I14" s="80">
        <v>0.371</v>
      </c>
      <c r="J14" s="80">
        <v>0.371</v>
      </c>
      <c r="K14" s="80">
        <v>0.371</v>
      </c>
      <c r="L14" s="80">
        <v>0.124500878037</v>
      </c>
      <c r="M14" s="80">
        <v>0.16373719591800001</v>
      </c>
      <c r="N14" s="80">
        <v>0.14142114137849998</v>
      </c>
      <c r="O14" s="80">
        <v>0.13351800868450001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0.12510358189751419</v>
      </c>
      <c r="D15" s="77">
        <f t="shared" si="0"/>
        <v>0.11354942532224845</v>
      </c>
      <c r="E15" s="77">
        <f t="shared" si="0"/>
        <v>0.11354942532224845</v>
      </c>
      <c r="F15" s="77">
        <f t="shared" si="0"/>
        <v>6.7822092277228796E-2</v>
      </c>
      <c r="G15" s="77">
        <f t="shared" si="0"/>
        <v>6.7822092277228796E-2</v>
      </c>
      <c r="H15" s="77">
        <f t="shared" si="0"/>
        <v>0.2262923848089666</v>
      </c>
      <c r="I15" s="77">
        <f t="shared" si="0"/>
        <v>0.2262923848089666</v>
      </c>
      <c r="J15" s="77">
        <f t="shared" si="0"/>
        <v>0.2262923848089666</v>
      </c>
      <c r="K15" s="77">
        <f t="shared" si="0"/>
        <v>0.2262923848089666</v>
      </c>
      <c r="L15" s="77">
        <f t="shared" si="0"/>
        <v>7.5939624263620012E-2</v>
      </c>
      <c r="M15" s="77">
        <f t="shared" si="0"/>
        <v>9.9871915218914323E-2</v>
      </c>
      <c r="N15" s="77">
        <f t="shared" si="0"/>
        <v>8.6260181522767626E-2</v>
      </c>
      <c r="O15" s="77">
        <f t="shared" si="0"/>
        <v>8.1439645822533213E-2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0.61899999999999999</v>
      </c>
      <c r="D2" s="78">
        <v>0.42299999999999999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0.159</v>
      </c>
      <c r="D3" s="78">
        <v>0.19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0.18899999999999997</v>
      </c>
      <c r="D4" s="78">
        <v>0.33600000000000002</v>
      </c>
      <c r="E4" s="78">
        <v>0.8909999999999999</v>
      </c>
      <c r="F4" s="78">
        <v>0.71700000000000008</v>
      </c>
      <c r="G4" s="78">
        <v>0</v>
      </c>
    </row>
    <row r="5" spans="1:7" x14ac:dyDescent="0.25">
      <c r="B5" s="43" t="s">
        <v>169</v>
      </c>
      <c r="C5" s="77">
        <f>1-SUM(C2:C4)</f>
        <v>3.3000000000000029E-2</v>
      </c>
      <c r="D5" s="77">
        <f t="shared" ref="D5:G5" si="0">1-SUM(D2:D4)</f>
        <v>5.0999999999999934E-2</v>
      </c>
      <c r="E5" s="77">
        <f t="shared" si="0"/>
        <v>0.1090000000000001</v>
      </c>
      <c r="F5" s="77">
        <f t="shared" si="0"/>
        <v>0.28299999999999992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tabSelected="1" zoomScale="115" zoomScaleNormal="115" workbookViewId="0">
      <selection activeCell="C13" sqref="C13:C14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3" x14ac:dyDescent="0.25">
      <c r="A2" t="s">
        <v>139</v>
      </c>
      <c r="B2" s="14" t="s">
        <v>143</v>
      </c>
      <c r="C2" s="28">
        <v>0.1757</v>
      </c>
      <c r="D2" s="28">
        <v>0.17271</v>
      </c>
      <c r="E2" s="28">
        <v>0.16965</v>
      </c>
      <c r="F2" s="28">
        <v>0.16664000000000001</v>
      </c>
      <c r="G2" s="28">
        <v>0.16370000000000001</v>
      </c>
      <c r="H2" s="28">
        <v>0.16079000000000002</v>
      </c>
      <c r="I2" s="28">
        <v>0.15792999999999999</v>
      </c>
      <c r="J2" s="28">
        <v>0.15512000000000001</v>
      </c>
      <c r="K2" s="28">
        <v>0.15236</v>
      </c>
      <c r="L2">
        <v>0.14965999999999999</v>
      </c>
      <c r="M2">
        <v>0.14701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9.6280000000000004E-2</v>
      </c>
      <c r="D4" s="28">
        <v>9.6449999999999994E-2</v>
      </c>
      <c r="E4" s="28">
        <v>9.6689999999999998E-2</v>
      </c>
      <c r="F4" s="28">
        <v>9.6930000000000002E-2</v>
      </c>
      <c r="G4" s="28">
        <v>9.7170000000000006E-2</v>
      </c>
      <c r="H4" s="28">
        <v>9.7409999999999997E-2</v>
      </c>
      <c r="I4" s="28">
        <v>9.7659999999999997E-2</v>
      </c>
      <c r="J4" s="28">
        <v>9.7919999999999993E-2</v>
      </c>
      <c r="K4" s="28">
        <v>9.820000000000001E-2</v>
      </c>
      <c r="L4">
        <v>9.8480000000000012E-2</v>
      </c>
      <c r="M4">
        <v>9.8780000000000007E-2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>
        <f>'Nutritional status distribution'!E14</f>
        <v>0.18616108902699999</v>
      </c>
      <c r="D6" s="28"/>
      <c r="E6" s="28"/>
      <c r="F6" s="28"/>
      <c r="G6" s="28"/>
      <c r="H6" s="28"/>
      <c r="I6" s="28"/>
      <c r="J6" s="28"/>
      <c r="K6" s="28"/>
    </row>
    <row r="7" spans="1:13" x14ac:dyDescent="0.25">
      <c r="B7" s="14" t="s">
        <v>32</v>
      </c>
      <c r="C7" s="28">
        <f>'Nutritional status distribution'!H14</f>
        <v>0.371</v>
      </c>
      <c r="D7" s="28"/>
      <c r="E7" s="28"/>
      <c r="F7" s="28"/>
      <c r="G7" s="28"/>
      <c r="H7" s="28"/>
      <c r="I7" s="28"/>
      <c r="J7" s="28"/>
      <c r="K7" s="28"/>
    </row>
    <row r="8" spans="1:13" x14ac:dyDescent="0.25">
      <c r="B8" s="14" t="s">
        <v>144</v>
      </c>
      <c r="C8" s="28">
        <f>'Nutritional status distribution'!L14</f>
        <v>0.124500878037</v>
      </c>
      <c r="D8" s="28"/>
      <c r="E8" s="28"/>
      <c r="F8" s="28"/>
      <c r="G8" s="28"/>
      <c r="H8" s="28"/>
      <c r="I8" s="28"/>
      <c r="J8" s="28"/>
      <c r="K8" s="28"/>
    </row>
    <row r="10" spans="1:13" x14ac:dyDescent="0.25">
      <c r="A10" t="s">
        <v>142</v>
      </c>
      <c r="B10" s="16" t="s">
        <v>147</v>
      </c>
      <c r="C10" s="28">
        <f>SUM('Breastfeeding distribution'!D2)</f>
        <v>0.42299999999999999</v>
      </c>
      <c r="D10" s="28"/>
      <c r="E10" s="28"/>
      <c r="F10" s="28"/>
      <c r="G10" s="28"/>
      <c r="H10" s="28"/>
      <c r="I10" s="28"/>
      <c r="J10" s="28"/>
      <c r="K10" s="28"/>
    </row>
    <row r="11" spans="1:13" x14ac:dyDescent="0.25">
      <c r="B11" s="34" t="s">
        <v>146</v>
      </c>
      <c r="C11" s="28">
        <f>'Breastfeeding distribution'!F4</f>
        <v>0.71700000000000008</v>
      </c>
      <c r="D11" s="28"/>
      <c r="E11" s="28"/>
      <c r="F11" s="28"/>
      <c r="G11" s="28"/>
      <c r="H11" s="28"/>
      <c r="I11" s="28"/>
      <c r="J11" s="28"/>
      <c r="K11" s="28"/>
    </row>
    <row r="13" spans="1:13" x14ac:dyDescent="0.25">
      <c r="A13" s="12" t="s">
        <v>74</v>
      </c>
      <c r="B13" s="34" t="s">
        <v>148</v>
      </c>
      <c r="C13" s="145">
        <v>6.7930000000000001</v>
      </c>
      <c r="D13" s="28">
        <v>6.6550000000000002</v>
      </c>
      <c r="E13" s="28">
        <v>6.5119999999999996</v>
      </c>
      <c r="F13" s="28">
        <v>6.3650000000000002</v>
      </c>
      <c r="G13" s="28">
        <v>6.2009999999999996</v>
      </c>
      <c r="H13" s="28">
        <v>6.016</v>
      </c>
      <c r="I13" s="28">
        <v>5.6989999999999998</v>
      </c>
      <c r="J13" s="28">
        <v>5.5650000000000004</v>
      </c>
      <c r="K13" s="28">
        <v>5.3019999999999996</v>
      </c>
      <c r="L13">
        <v>5.165</v>
      </c>
      <c r="M13">
        <v>5.0119999999999996</v>
      </c>
    </row>
    <row r="14" spans="1:13" x14ac:dyDescent="0.25">
      <c r="B14" s="16" t="s">
        <v>170</v>
      </c>
      <c r="C14" s="145">
        <f>maternal_mortality</f>
        <v>0.4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1" sqref="D10:D1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 t="s">
        <v>216</v>
      </c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4" zoomScale="106" workbookViewId="0">
      <selection activeCell="D37" sqref="D37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92.245047147143225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40.647032466246344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950.82377496430036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3.6500457001993505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2.2464981807282376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2.2464981807282376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2.2464981807282376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2.2464981807282376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13.779331910042254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13.779331910042254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1.4860977099376032</v>
      </c>
      <c r="E17" s="86" t="s">
        <v>201</v>
      </c>
    </row>
    <row r="18" spans="1:5" ht="15.75" customHeight="1" x14ac:dyDescent="0.25">
      <c r="A18" s="53" t="s">
        <v>175</v>
      </c>
      <c r="B18" s="85">
        <v>0</v>
      </c>
      <c r="C18" s="85">
        <v>0.95</v>
      </c>
      <c r="D18" s="86">
        <v>21.758442885912821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32.963044266470973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24.180959628055827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4.7588079536301482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19.340697663417355</v>
      </c>
      <c r="E24" s="86" t="s">
        <v>201</v>
      </c>
    </row>
    <row r="25" spans="1:5" ht="15.75" customHeight="1" x14ac:dyDescent="0.25">
      <c r="A25" s="53" t="s">
        <v>87</v>
      </c>
      <c r="B25" s="85">
        <v>0</v>
      </c>
      <c r="C25" s="85">
        <v>0.95</v>
      </c>
      <c r="D25" s="86">
        <v>19.338961850337711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6.9450762523777385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12.517990032198195</v>
      </c>
      <c r="E27" s="86" t="s">
        <v>201</v>
      </c>
    </row>
    <row r="28" spans="1:5" ht="15.75" customHeight="1" x14ac:dyDescent="0.25">
      <c r="A28" s="53" t="s">
        <v>84</v>
      </c>
      <c r="B28" s="85">
        <v>0</v>
      </c>
      <c r="C28" s="85">
        <v>0.95</v>
      </c>
      <c r="D28" s="86">
        <v>1.3565380245959582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191.74008051799319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366.35281117548817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366.35281117548817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3.2697777913707613</v>
      </c>
      <c r="E32" s="86" t="s">
        <v>201</v>
      </c>
    </row>
    <row r="33" spans="1:6" ht="15.75" customHeight="1" x14ac:dyDescent="0.25">
      <c r="A33" s="53" t="s">
        <v>83</v>
      </c>
      <c r="B33" s="85">
        <v>0.17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0.96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0.98199999999999998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0.96400000000000008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2.4803016678267298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3.2908999974852007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2020-06-17T05:09:01Z</dcterms:modified>
</cp:coreProperties>
</file>