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5F33A74C-AAC4-4C5E-A2D4-0EB39D0BBEB3}" xr6:coauthVersionLast="45" xr6:coauthVersionMax="45" xr10:uidLastSave="{00000000-0000-0000-0000-000000000000}"/>
  <bookViews>
    <workbookView xWindow="10470" yWindow="-16320" windowWidth="29040" windowHeight="158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target population" sheetId="21" r:id="rId13"/>
    <sheet name="Programs impacted population" sheetId="62" r:id="rId14"/>
    <sheet name="Program risk areas" sheetId="63" state="hidden" r:id="rId15"/>
    <sheet name="Population risk areas" sheetId="64" state="hidden" r:id="rId16"/>
    <sheet name="IYCF odds ratios" sheetId="65" state="hidden" r:id="rId17"/>
    <sheet name="Birth outcome risks" sheetId="66" state="hidden" r:id="rId18"/>
    <sheet name="Relative risks" sheetId="67" state="hidden" r:id="rId19"/>
    <sheet name="Odds ratios" sheetId="68" state="hidden" r:id="rId20"/>
    <sheet name="Programs birth outcomes" sheetId="69" state="hidden" r:id="rId21"/>
    <sheet name="Programs anemia" sheetId="70" state="hidden" r:id="rId22"/>
    <sheet name="Programs wasting" sheetId="71" state="hidden" r:id="rId23"/>
    <sheet name="Programs for children" sheetId="72" state="hidden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G7" i="21" l="1"/>
  <c r="F7" i="21"/>
  <c r="E7" i="21"/>
  <c r="D7" i="21"/>
  <c r="C7" i="21"/>
  <c r="C12" i="21"/>
  <c r="G12" i="21"/>
  <c r="F12" i="21"/>
  <c r="E12" i="21"/>
  <c r="D12" i="2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<sst xmlns="http://schemas.openxmlformats.org/spreadsheetml/2006/main" count="1107" uniqueCount="272">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</sst>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1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186667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0.777842483520508</v>
      </c>
    </row>
    <row r="11" spans="1:3" ht="15" customHeight="1" x14ac:dyDescent="0.25">
      <c r="B11" s="7" t="s">
        <v>108</v>
      </c>
      <c r="C11" s="66">
        <v>0.95400000000000007</v>
      </c>
    </row>
    <row r="12" spans="1:3" ht="15" customHeight="1" x14ac:dyDescent="0.25">
      <c r="B12" s="7" t="s">
        <v>109</v>
      </c>
      <c r="C12" s="66">
        <v>0.79200000000000004</v>
      </c>
    </row>
    <row r="13" spans="1:3" ht="15" customHeight="1" x14ac:dyDescent="0.25">
      <c r="B13" s="7" t="s">
        <v>110</v>
      </c>
      <c r="C13" s="66">
        <v>0.39600000000000002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9.9900000000000003E-2</v>
      </c>
    </row>
    <row r="24" spans="1:3" ht="15" customHeight="1" x14ac:dyDescent="0.25">
      <c r="B24" s="20" t="s">
        <v>102</v>
      </c>
      <c r="C24" s="67">
        <v>0.6048</v>
      </c>
    </row>
    <row r="25" spans="1:3" ht="15" customHeight="1" x14ac:dyDescent="0.25">
      <c r="B25" s="20" t="s">
        <v>103</v>
      </c>
      <c r="C25" s="67">
        <v>0.27869999999999995</v>
      </c>
    </row>
    <row r="26" spans="1:3" ht="15" customHeight="1" x14ac:dyDescent="0.25">
      <c r="B26" s="20" t="s">
        <v>104</v>
      </c>
      <c r="C26" s="67">
        <v>1.66E-2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11.6</v>
      </c>
    </row>
    <row r="38" spans="1:5" ht="15" customHeight="1" x14ac:dyDescent="0.25">
      <c r="B38" s="16" t="s">
        <v>91</v>
      </c>
      <c r="C38" s="68">
        <v>13.3</v>
      </c>
      <c r="D38" s="17"/>
      <c r="E38" s="18"/>
    </row>
    <row r="39" spans="1:5" ht="15" customHeight="1" x14ac:dyDescent="0.25">
      <c r="B39" s="16" t="s">
        <v>90</v>
      </c>
      <c r="C39" s="68">
        <v>15.5</v>
      </c>
      <c r="D39" s="17"/>
      <c r="E39" s="17"/>
    </row>
    <row r="40" spans="1:5" ht="15" customHeight="1" x14ac:dyDescent="0.25">
      <c r="B40" s="16" t="s">
        <v>171</v>
      </c>
      <c r="C40" s="68">
        <v>0.23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7.9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2.1099999999999997E-2</v>
      </c>
      <c r="D45" s="17"/>
    </row>
    <row r="46" spans="1:5" ht="15.75" customHeight="1" x14ac:dyDescent="0.25">
      <c r="B46" s="16" t="s">
        <v>11</v>
      </c>
      <c r="C46" s="67">
        <v>7.4800000000000005E-2</v>
      </c>
      <c r="D46" s="17"/>
    </row>
    <row r="47" spans="1:5" ht="15.75" customHeight="1" x14ac:dyDescent="0.25">
      <c r="B47" s="16" t="s">
        <v>12</v>
      </c>
      <c r="C47" s="67">
        <v>0.1323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0.77180000000000004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2.3399075874675002</v>
      </c>
      <c r="D51" s="17"/>
    </row>
    <row r="52" spans="1:4" ht="15" customHeight="1" x14ac:dyDescent="0.25">
      <c r="B52" s="16" t="s">
        <v>125</v>
      </c>
      <c r="C52" s="65">
        <v>1.89014060425</v>
      </c>
    </row>
    <row r="53" spans="1:4" ht="15.75" customHeight="1" x14ac:dyDescent="0.25">
      <c r="B53" s="16" t="s">
        <v>126</v>
      </c>
      <c r="C53" s="65">
        <v>1.89014060425</v>
      </c>
    </row>
    <row r="54" spans="1:4" ht="15.75" customHeight="1" x14ac:dyDescent="0.25">
      <c r="B54" s="16" t="s">
        <v>127</v>
      </c>
      <c r="C54" s="65">
        <v>1.13571075916</v>
      </c>
    </row>
    <row r="55" spans="1:4" ht="15.75" customHeight="1" x14ac:dyDescent="0.25">
      <c r="B55" s="16" t="s">
        <v>128</v>
      </c>
      <c r="C55" s="65">
        <v>1.13571075916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0.56528211483940793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2.3399075874675002</v>
      </c>
      <c r="C2" s="26">
        <f>'Baseline year population inputs'!C52</f>
        <v>1.89014060425</v>
      </c>
      <c r="D2" s="26">
        <f>'Baseline year population inputs'!C53</f>
        <v>1.89014060425</v>
      </c>
      <c r="E2" s="26">
        <f>'Baseline year population inputs'!C54</f>
        <v>1.13571075916</v>
      </c>
      <c r="F2" s="26">
        <f>'Baseline year population inputs'!C55</f>
        <v>1.13571075916</v>
      </c>
    </row>
    <row r="3" spans="1:6" ht="15.75" customHeight="1" x14ac:dyDescent="0.25">
      <c r="A3" s="3" t="s">
        <v>65</v>
      </c>
      <c r="B3" s="26">
        <f>frac_mam_1month * 2.6</f>
        <v>6.3846161599999993E-2</v>
      </c>
      <c r="C3" s="26">
        <f>frac_mam_1_5months * 2.6</f>
        <v>6.3846161599999993E-2</v>
      </c>
      <c r="D3" s="26">
        <f>frac_mam_6_11months * 2.6</f>
        <v>4.08731544E-2</v>
      </c>
      <c r="E3" s="26">
        <f>frac_mam_12_23months * 2.6</f>
        <v>2.9619076500000001E-2</v>
      </c>
      <c r="F3" s="26">
        <f>frac_mam_24_59months * 2.6</f>
        <v>3.5083236846666671E-2</v>
      </c>
    </row>
    <row r="4" spans="1:6" ht="15.75" customHeight="1" x14ac:dyDescent="0.25">
      <c r="A4" s="3" t="s">
        <v>66</v>
      </c>
      <c r="B4" s="26">
        <f>frac_sam_1month * 2.6</f>
        <v>2.9383608800000002E-2</v>
      </c>
      <c r="C4" s="26">
        <f>frac_sam_1_5months * 2.6</f>
        <v>2.9383608800000002E-2</v>
      </c>
      <c r="D4" s="26">
        <f>frac_sam_6_11months * 2.6</f>
        <v>2.8260658400000003E-2</v>
      </c>
      <c r="E4" s="26">
        <f>frac_sam_12_23months * 2.6</f>
        <v>1.13663797E-2</v>
      </c>
      <c r="F4" s="26">
        <f>frac_sam_24_59months * 2.6</f>
        <v>4.9767240466666663E-3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E17" sqref="E1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diarrhoea_1mo/26</f>
        <v>8.9996445671826936E-2</v>
      </c>
      <c r="D7" s="93">
        <f>diarrhoea_1_5mo/26</f>
        <v>7.2697715548076927E-2</v>
      </c>
      <c r="E7" s="93">
        <f>diarrhoea_6_11mo/26</f>
        <v>7.2697715548076927E-2</v>
      </c>
      <c r="F7" s="93">
        <f>diarrhoea_12_23mo/26</f>
        <v>4.3681183044615386E-2</v>
      </c>
      <c r="G7" s="93">
        <f>diarrhoea_24_59mo/26</f>
        <v>4.3681183044615386E-2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diarrhoea_1mo/26</f>
        <v>8.9996445671826936E-2</v>
      </c>
      <c r="D12" s="93">
        <f>diarrhoea_1_5mo/26</f>
        <v>7.2697715548076927E-2</v>
      </c>
      <c r="E12" s="93">
        <f>diarrhoea_6_11mo/26</f>
        <v>7.2697715548076927E-2</v>
      </c>
      <c r="F12" s="93">
        <f>diarrhoea_12_23mo/26</f>
        <v>4.3681183044615386E-2</v>
      </c>
      <c r="G12" s="93">
        <f>diarrhoea_24_59mo/26</f>
        <v>4.3681183044615386E-2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0.95400000000000007</v>
      </c>
      <c r="I18" s="93">
        <f>frac_PW_health_facility</f>
        <v>0.95400000000000007</v>
      </c>
      <c r="J18" s="93">
        <f>frac_PW_health_facility</f>
        <v>0.95400000000000007</v>
      </c>
      <c r="K18" s="93">
        <f>frac_PW_health_facility</f>
        <v>0.95400000000000007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0.39600000000000002</v>
      </c>
      <c r="M24" s="93">
        <f>famplan_unmet_need</f>
        <v>0.39600000000000002</v>
      </c>
      <c r="N24" s="93">
        <f>famplan_unmet_need</f>
        <v>0.39600000000000002</v>
      </c>
      <c r="O24" s="93">
        <f>famplan_unmet_need</f>
        <v>0.39600000000000002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0.10909044846725453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4.6753049343109095E-2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6.6314018669128366E-2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0.777842483520508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33178.257999999994</v>
      </c>
      <c r="C2" s="75">
        <v>84000</v>
      </c>
      <c r="D2" s="75">
        <v>245000</v>
      </c>
      <c r="E2" s="75">
        <v>334000</v>
      </c>
      <c r="F2" s="75">
        <v>249000</v>
      </c>
      <c r="G2" s="22">
        <f t="shared" ref="G2:G40" si="0">C2+D2+E2+F2</f>
        <v>912000</v>
      </c>
      <c r="H2" s="22">
        <f t="shared" ref="H2:H40" si="1">(B2 + stillbirth*B2/(1000-stillbirth))/(1-abortion)</f>
        <v>38439.60158817879</v>
      </c>
      <c r="I2" s="22">
        <f>G2-H2</f>
        <v>873560.39841182122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32435.541599999997</v>
      </c>
      <c r="C3" s="75">
        <v>84000</v>
      </c>
      <c r="D3" s="75">
        <v>229000</v>
      </c>
      <c r="E3" s="75">
        <v>338000</v>
      </c>
      <c r="F3" s="75">
        <v>255000</v>
      </c>
      <c r="G3" s="22">
        <f t="shared" si="0"/>
        <v>906000</v>
      </c>
      <c r="H3" s="22">
        <f t="shared" si="1"/>
        <v>37579.106666805696</v>
      </c>
      <c r="I3" s="22">
        <f t="shared" ref="I3:I15" si="3">G3-H3</f>
        <v>868420.89333319431</v>
      </c>
    </row>
    <row r="4" spans="1:9" ht="15.75" customHeight="1" x14ac:dyDescent="0.25">
      <c r="A4" s="92">
        <f t="shared" si="2"/>
        <v>2022</v>
      </c>
      <c r="B4" s="74">
        <v>31678.700399999998</v>
      </c>
      <c r="C4" s="75">
        <v>85000</v>
      </c>
      <c r="D4" s="75">
        <v>216000</v>
      </c>
      <c r="E4" s="75">
        <v>338000</v>
      </c>
      <c r="F4" s="75">
        <v>260000</v>
      </c>
      <c r="G4" s="22">
        <f t="shared" si="0"/>
        <v>899000</v>
      </c>
      <c r="H4" s="22">
        <f t="shared" si="1"/>
        <v>36702.247062135699</v>
      </c>
      <c r="I4" s="22">
        <f t="shared" si="3"/>
        <v>862297.75293786428</v>
      </c>
    </row>
    <row r="5" spans="1:9" ht="15.75" customHeight="1" x14ac:dyDescent="0.25">
      <c r="A5" s="92">
        <f t="shared" si="2"/>
        <v>2023</v>
      </c>
      <c r="B5" s="74">
        <v>30926.596399999999</v>
      </c>
      <c r="C5" s="75">
        <v>87000</v>
      </c>
      <c r="D5" s="75">
        <v>204000</v>
      </c>
      <c r="E5" s="75">
        <v>336000</v>
      </c>
      <c r="F5" s="75">
        <v>267000</v>
      </c>
      <c r="G5" s="22">
        <f t="shared" si="0"/>
        <v>894000</v>
      </c>
      <c r="H5" s="22">
        <f t="shared" si="1"/>
        <v>35830.875873423029</v>
      </c>
      <c r="I5" s="22">
        <f t="shared" si="3"/>
        <v>858169.12412657693</v>
      </c>
    </row>
    <row r="6" spans="1:9" ht="15.75" customHeight="1" x14ac:dyDescent="0.25">
      <c r="A6" s="92">
        <f t="shared" si="2"/>
        <v>2024</v>
      </c>
      <c r="B6" s="74">
        <v>30170.527399999999</v>
      </c>
      <c r="C6" s="75">
        <v>89000</v>
      </c>
      <c r="D6" s="75">
        <v>194000</v>
      </c>
      <c r="E6" s="75">
        <v>330000</v>
      </c>
      <c r="F6" s="75">
        <v>274000</v>
      </c>
      <c r="G6" s="22">
        <f t="shared" si="0"/>
        <v>887000</v>
      </c>
      <c r="H6" s="22">
        <f t="shared" si="1"/>
        <v>34954.910922726318</v>
      </c>
      <c r="I6" s="22">
        <f t="shared" si="3"/>
        <v>852045.08907727373</v>
      </c>
    </row>
    <row r="7" spans="1:9" ht="15.75" customHeight="1" x14ac:dyDescent="0.25">
      <c r="A7" s="92">
        <f t="shared" si="2"/>
        <v>2025</v>
      </c>
      <c r="B7" s="74">
        <v>29411.040000000001</v>
      </c>
      <c r="C7" s="75">
        <v>90000</v>
      </c>
      <c r="D7" s="75">
        <v>185000</v>
      </c>
      <c r="E7" s="75">
        <v>322000</v>
      </c>
      <c r="F7" s="75">
        <v>282000</v>
      </c>
      <c r="G7" s="22">
        <f t="shared" si="0"/>
        <v>879000</v>
      </c>
      <c r="H7" s="22">
        <f t="shared" si="1"/>
        <v>34074.985488809878</v>
      </c>
      <c r="I7" s="22">
        <f t="shared" si="3"/>
        <v>844925.01451119012</v>
      </c>
    </row>
    <row r="8" spans="1:9" ht="15.75" customHeight="1" x14ac:dyDescent="0.25">
      <c r="A8" s="92">
        <f t="shared" si="2"/>
        <v>2026</v>
      </c>
      <c r="B8" s="74">
        <v>28891.262400000003</v>
      </c>
      <c r="C8" s="75">
        <v>92000</v>
      </c>
      <c r="D8" s="75">
        <v>179000</v>
      </c>
      <c r="E8" s="75">
        <v>308000</v>
      </c>
      <c r="F8" s="75">
        <v>292000</v>
      </c>
      <c r="G8" s="22">
        <f t="shared" si="0"/>
        <v>871000</v>
      </c>
      <c r="H8" s="22">
        <f t="shared" si="1"/>
        <v>33472.782568498034</v>
      </c>
      <c r="I8" s="22">
        <f t="shared" si="3"/>
        <v>837527.21743150195</v>
      </c>
    </row>
    <row r="9" spans="1:9" ht="15.75" customHeight="1" x14ac:dyDescent="0.25">
      <c r="A9" s="92">
        <f t="shared" si="2"/>
        <v>2027</v>
      </c>
      <c r="B9" s="74">
        <v>28366.759200000004</v>
      </c>
      <c r="C9" s="75">
        <v>93000</v>
      </c>
      <c r="D9" s="75">
        <v>175000</v>
      </c>
      <c r="E9" s="75">
        <v>293000</v>
      </c>
      <c r="F9" s="75">
        <v>302000</v>
      </c>
      <c r="G9" s="22">
        <f t="shared" si="0"/>
        <v>863000</v>
      </c>
      <c r="H9" s="22">
        <f t="shared" si="1"/>
        <v>32865.104671734291</v>
      </c>
      <c r="I9" s="22">
        <f t="shared" si="3"/>
        <v>830134.89532826573</v>
      </c>
    </row>
    <row r="10" spans="1:9" ht="15.75" customHeight="1" x14ac:dyDescent="0.25">
      <c r="A10" s="92">
        <f t="shared" si="2"/>
        <v>2028</v>
      </c>
      <c r="B10" s="74">
        <v>27846.050400000007</v>
      </c>
      <c r="C10" s="75">
        <v>93000</v>
      </c>
      <c r="D10" s="75">
        <v>173000</v>
      </c>
      <c r="E10" s="75">
        <v>275000</v>
      </c>
      <c r="F10" s="75">
        <v>313000</v>
      </c>
      <c r="G10" s="22">
        <f t="shared" si="0"/>
        <v>854000</v>
      </c>
      <c r="H10" s="22">
        <f t="shared" si="1"/>
        <v>32261.822883538585</v>
      </c>
      <c r="I10" s="22">
        <f t="shared" si="3"/>
        <v>821738.17711646145</v>
      </c>
    </row>
    <row r="11" spans="1:9" ht="15.75" customHeight="1" x14ac:dyDescent="0.25">
      <c r="A11" s="92">
        <f t="shared" si="2"/>
        <v>2029</v>
      </c>
      <c r="B11" s="74">
        <v>27312.988800000006</v>
      </c>
      <c r="C11" s="75">
        <v>93000</v>
      </c>
      <c r="D11" s="75">
        <v>171000</v>
      </c>
      <c r="E11" s="75">
        <v>257000</v>
      </c>
      <c r="F11" s="75">
        <v>322000</v>
      </c>
      <c r="G11" s="22">
        <f t="shared" si="0"/>
        <v>843000</v>
      </c>
      <c r="H11" s="22">
        <f t="shared" si="1"/>
        <v>31644.229412357632</v>
      </c>
      <c r="I11" s="22">
        <f t="shared" si="3"/>
        <v>811355.77058764233</v>
      </c>
    </row>
    <row r="12" spans="1:9" ht="15.75" customHeight="1" x14ac:dyDescent="0.25">
      <c r="A12" s="92">
        <f t="shared" si="2"/>
        <v>2030</v>
      </c>
      <c r="B12" s="74">
        <v>26776.205999999998</v>
      </c>
      <c r="C12" s="75">
        <v>92000</v>
      </c>
      <c r="D12" s="75">
        <v>171000</v>
      </c>
      <c r="E12" s="75">
        <v>240000</v>
      </c>
      <c r="F12" s="75">
        <v>328000</v>
      </c>
      <c r="G12" s="22">
        <f t="shared" si="0"/>
        <v>831000</v>
      </c>
      <c r="H12" s="22">
        <f t="shared" si="1"/>
        <v>31022.324640522191</v>
      </c>
      <c r="I12" s="22">
        <f t="shared" si="3"/>
        <v>799977.67535947775</v>
      </c>
    </row>
    <row r="13" spans="1:9" ht="15.75" customHeight="1" x14ac:dyDescent="0.25">
      <c r="A13" s="92" t="str">
        <f t="shared" si="2"/>
        <v/>
      </c>
      <c r="B13" s="74">
        <v>86000</v>
      </c>
      <c r="C13" s="75">
        <v>262000</v>
      </c>
      <c r="D13" s="75">
        <v>328000</v>
      </c>
      <c r="E13" s="75">
        <v>243000</v>
      </c>
      <c r="F13" s="75">
        <v>9.3546902499999987E-3</v>
      </c>
      <c r="G13" s="22">
        <f t="shared" si="0"/>
        <v>833000.00935469021</v>
      </c>
      <c r="H13" s="22">
        <f t="shared" si="1"/>
        <v>99637.712642519575</v>
      </c>
      <c r="I13" s="22">
        <f t="shared" si="3"/>
        <v>733362.29671217059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3" sqref="C3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0.16</v>
      </c>
      <c r="E5" s="121">
        <v>0.16</v>
      </c>
      <c r="F5" s="121">
        <v>0.16</v>
      </c>
      <c r="G5" s="121">
        <v>0.16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49"/>
  <sheetViews>
    <sheetView topLeftCell="B25" zoomScaleNormal="100" workbookViewId="0">
      <selection activeCell="D37" sqref="D37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62</v>
      </c>
      <c r="B17" s="53" t="s">
        <v>27</v>
      </c>
      <c r="C17" s="53" t="s">
        <v>267</v>
      </c>
      <c r="D17" s="121">
        <v>0.7</v>
      </c>
      <c r="E17" s="121">
        <v>0</v>
      </c>
      <c r="F17" s="121">
        <v>0</v>
      </c>
      <c r="G17" s="121">
        <v>0</v>
      </c>
      <c r="H17" s="121">
        <v>0</v>
      </c>
      <c r="I17" s="36"/>
    </row>
    <row r="18" spans="1:9" x14ac:dyDescent="0.25">
      <c r="C18" s="53" t="s">
        <v>268</v>
      </c>
      <c r="D18" s="121">
        <v>0.19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A19" s="53" t="s">
        <v>63</v>
      </c>
      <c r="B19" s="53" t="s">
        <v>27</v>
      </c>
      <c r="C19" s="53" t="s">
        <v>267</v>
      </c>
      <c r="D19" s="121">
        <v>0.7</v>
      </c>
      <c r="E19" s="121">
        <v>0</v>
      </c>
      <c r="F19" s="121">
        <v>0</v>
      </c>
      <c r="G19" s="121">
        <v>0</v>
      </c>
      <c r="H19" s="121">
        <v>0</v>
      </c>
    </row>
    <row r="20" spans="1:9" x14ac:dyDescent="0.25">
      <c r="C20" s="53" t="s">
        <v>268</v>
      </c>
      <c r="D20" s="121">
        <v>0.19</v>
      </c>
      <c r="E20" s="121">
        <v>0</v>
      </c>
      <c r="F20" s="121">
        <v>0</v>
      </c>
      <c r="G20" s="121">
        <v>0</v>
      </c>
      <c r="H20" s="121">
        <v>0</v>
      </c>
    </row>
    <row r="21" spans="1:9" x14ac:dyDescent="0.25">
      <c r="A21" s="53" t="s">
        <v>64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</row>
    <row r="23" spans="1:9" x14ac:dyDescent="0.25">
      <c r="A23" s="53" t="s">
        <v>79</v>
      </c>
      <c r="B23" s="53" t="s">
        <v>71</v>
      </c>
      <c r="C23" s="53" t="s">
        <v>267</v>
      </c>
      <c r="D23" s="121">
        <v>1</v>
      </c>
      <c r="E23" s="121">
        <v>1</v>
      </c>
      <c r="F23" s="121">
        <v>1</v>
      </c>
      <c r="G23" s="121">
        <v>1</v>
      </c>
      <c r="H23" s="121">
        <v>1</v>
      </c>
    </row>
    <row r="24" spans="1:9" x14ac:dyDescent="0.25">
      <c r="C24" s="53" t="s">
        <v>268</v>
      </c>
      <c r="D24" s="121">
        <v>0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C25" s="53" t="s">
        <v>269</v>
      </c>
      <c r="D25" s="121">
        <v>0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A26" s="53" t="s">
        <v>80</v>
      </c>
      <c r="B26" s="53" t="s">
        <v>71</v>
      </c>
      <c r="C26" s="53" t="s">
        <v>267</v>
      </c>
      <c r="D26" s="121">
        <v>1</v>
      </c>
      <c r="E26" s="121">
        <v>1</v>
      </c>
      <c r="F26" s="121">
        <v>1</v>
      </c>
      <c r="G26" s="121">
        <v>1</v>
      </c>
      <c r="H26" s="121">
        <v>1</v>
      </c>
    </row>
    <row r="27" spans="1:9" x14ac:dyDescent="0.25">
      <c r="C27" s="53" t="s">
        <v>268</v>
      </c>
      <c r="D27" s="121">
        <v>0</v>
      </c>
      <c r="E27" s="121">
        <v>0</v>
      </c>
      <c r="F27" s="121">
        <v>0</v>
      </c>
      <c r="G27" s="121">
        <v>0</v>
      </c>
      <c r="H27" s="121">
        <v>0</v>
      </c>
    </row>
    <row r="28" spans="1:9" x14ac:dyDescent="0.25">
      <c r="C28" s="53" t="s">
        <v>269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A29" s="53" t="s">
        <v>81</v>
      </c>
      <c r="B29" s="53" t="s">
        <v>71</v>
      </c>
      <c r="C29" s="53" t="s">
        <v>267</v>
      </c>
      <c r="D29" s="121">
        <v>1</v>
      </c>
      <c r="E29" s="121">
        <v>1</v>
      </c>
      <c r="F29" s="121">
        <v>1</v>
      </c>
      <c r="G29" s="121">
        <v>1</v>
      </c>
      <c r="H29" s="121">
        <v>1</v>
      </c>
    </row>
    <row r="30" spans="1:9" x14ac:dyDescent="0.25">
      <c r="C30" s="53" t="s">
        <v>268</v>
      </c>
      <c r="D30" s="121">
        <v>0</v>
      </c>
      <c r="E30" s="121">
        <v>0</v>
      </c>
      <c r="F30" s="121">
        <v>0</v>
      </c>
      <c r="G30" s="121">
        <v>0</v>
      </c>
      <c r="H30" s="121">
        <v>0</v>
      </c>
    </row>
    <row r="31" spans="1:9" x14ac:dyDescent="0.25">
      <c r="C31" s="53" t="s">
        <v>269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A32" s="53" t="s">
        <v>82</v>
      </c>
      <c r="B32" s="53" t="s">
        <v>71</v>
      </c>
      <c r="C32" s="53" t="s">
        <v>267</v>
      </c>
      <c r="D32" s="121">
        <v>1</v>
      </c>
      <c r="E32" s="121">
        <v>1</v>
      </c>
      <c r="F32" s="121">
        <v>1</v>
      </c>
      <c r="G32" s="121">
        <v>1</v>
      </c>
      <c r="H32" s="121">
        <v>1</v>
      </c>
    </row>
    <row r="33" spans="1:8" x14ac:dyDescent="0.25">
      <c r="C33" s="53" t="s">
        <v>268</v>
      </c>
      <c r="D33" s="121">
        <v>0</v>
      </c>
      <c r="E33" s="121">
        <v>0</v>
      </c>
      <c r="F33" s="121">
        <v>0</v>
      </c>
      <c r="G33" s="121">
        <v>0</v>
      </c>
      <c r="H33" s="121">
        <v>0</v>
      </c>
    </row>
    <row r="34" spans="1:8" x14ac:dyDescent="0.25">
      <c r="C34" s="53" t="s">
        <v>269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A35" s="53" t="s">
        <v>83</v>
      </c>
      <c r="B35" s="53" t="s">
        <v>71</v>
      </c>
      <c r="C35" s="53" t="s">
        <v>267</v>
      </c>
      <c r="D35" s="121">
        <v>1</v>
      </c>
      <c r="E35" s="121">
        <v>1</v>
      </c>
      <c r="F35" s="121">
        <v>1</v>
      </c>
      <c r="G35" s="121">
        <v>1</v>
      </c>
      <c r="H35" s="121">
        <v>1</v>
      </c>
    </row>
    <row r="36" spans="1:8" x14ac:dyDescent="0.25">
      <c r="C36" s="53" t="s">
        <v>268</v>
      </c>
      <c r="D36" s="121">
        <v>0</v>
      </c>
      <c r="E36" s="121">
        <v>0</v>
      </c>
      <c r="F36" s="121">
        <v>0</v>
      </c>
      <c r="G36" s="121">
        <v>0</v>
      </c>
      <c r="H36" s="121">
        <v>0</v>
      </c>
    </row>
    <row r="37" spans="1:8" x14ac:dyDescent="0.25">
      <c r="C37" s="53" t="s">
        <v>269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A38" s="53" t="s">
        <v>60</v>
      </c>
      <c r="B38" s="53" t="s">
        <v>71</v>
      </c>
      <c r="C38" s="53" t="s">
        <v>267</v>
      </c>
      <c r="D38" s="121">
        <v>0.3</v>
      </c>
      <c r="E38" s="121">
        <v>0.3</v>
      </c>
      <c r="F38" s="121">
        <v>0.3</v>
      </c>
      <c r="G38" s="121">
        <v>0.3</v>
      </c>
      <c r="H38" s="121">
        <v>0.3</v>
      </c>
    </row>
    <row r="39" spans="1:8" x14ac:dyDescent="0.25">
      <c r="C39" s="53" t="s">
        <v>268</v>
      </c>
      <c r="D39" s="121">
        <v>0.5</v>
      </c>
      <c r="E39" s="121">
        <v>0.5</v>
      </c>
      <c r="F39" s="121">
        <v>0.5</v>
      </c>
      <c r="G39" s="121">
        <v>0.5</v>
      </c>
      <c r="H39" s="121">
        <v>0.5</v>
      </c>
    </row>
    <row r="40" spans="1:8" x14ac:dyDescent="0.25">
      <c r="C40" s="53" t="s">
        <v>269</v>
      </c>
      <c r="D40" s="121">
        <v>0.65</v>
      </c>
      <c r="E40" s="121">
        <v>0.65</v>
      </c>
      <c r="F40" s="121">
        <v>0.65</v>
      </c>
      <c r="G40" s="121">
        <v>0.65</v>
      </c>
      <c r="H40" s="121">
        <v>0.65</v>
      </c>
    </row>
    <row r="41" spans="1:8" x14ac:dyDescent="0.25">
      <c r="B41" s="53" t="s">
        <v>16</v>
      </c>
      <c r="C41" s="53" t="s">
        <v>267</v>
      </c>
      <c r="D41" s="121">
        <v>0.3</v>
      </c>
      <c r="E41" s="121">
        <v>0.3</v>
      </c>
      <c r="F41" s="121">
        <v>0.3</v>
      </c>
      <c r="G41" s="121">
        <v>0.3</v>
      </c>
      <c r="H41" s="121">
        <v>0.3</v>
      </c>
    </row>
    <row r="42" spans="1:8" x14ac:dyDescent="0.25">
      <c r="C42" s="53" t="s">
        <v>268</v>
      </c>
      <c r="D42" s="121">
        <v>0.5</v>
      </c>
      <c r="E42" s="121">
        <v>0.5</v>
      </c>
      <c r="F42" s="121">
        <v>0.5</v>
      </c>
      <c r="G42" s="121">
        <v>0.5</v>
      </c>
      <c r="H42" s="121">
        <v>0.5</v>
      </c>
    </row>
    <row r="43" spans="1:8" x14ac:dyDescent="0.25">
      <c r="C43" s="53" t="s">
        <v>269</v>
      </c>
      <c r="D43" s="121">
        <v>0.63</v>
      </c>
      <c r="E43" s="121">
        <v>0.63</v>
      </c>
      <c r="F43" s="121">
        <v>0.63</v>
      </c>
      <c r="G43" s="121">
        <v>0.63</v>
      </c>
      <c r="H43" s="121">
        <v>0.63</v>
      </c>
    </row>
    <row r="44" spans="1:8" x14ac:dyDescent="0.25">
      <c r="A44" s="53" t="s">
        <v>84</v>
      </c>
      <c r="B44" s="53" t="s">
        <v>71</v>
      </c>
      <c r="C44" s="53" t="s">
        <v>267</v>
      </c>
      <c r="D44" s="121">
        <v>0.88</v>
      </c>
      <c r="E44" s="121">
        <v>0.88</v>
      </c>
      <c r="F44" s="121">
        <v>0.88</v>
      </c>
      <c r="G44" s="121">
        <v>0.88</v>
      </c>
      <c r="H44" s="121">
        <v>0.88</v>
      </c>
    </row>
    <row r="45" spans="1:8" x14ac:dyDescent="0.25">
      <c r="C45" s="53" t="s">
        <v>268</v>
      </c>
      <c r="D45" s="121">
        <v>0.8</v>
      </c>
      <c r="E45" s="121">
        <v>0.8</v>
      </c>
      <c r="F45" s="121">
        <v>0.8</v>
      </c>
      <c r="G45" s="121">
        <v>0.8</v>
      </c>
      <c r="H45" s="121">
        <v>0.8</v>
      </c>
    </row>
    <row r="46" spans="1:8" x14ac:dyDescent="0.25">
      <c r="A46" s="53" t="s">
        <v>85</v>
      </c>
      <c r="B46" s="53" t="s">
        <v>71</v>
      </c>
      <c r="C46" s="53" t="s">
        <v>267</v>
      </c>
      <c r="D46" s="121">
        <v>1</v>
      </c>
      <c r="E46" s="121">
        <v>1</v>
      </c>
      <c r="F46" s="121">
        <v>1</v>
      </c>
      <c r="G46" s="121">
        <v>1</v>
      </c>
      <c r="H46" s="121">
        <v>1</v>
      </c>
    </row>
    <row r="47" spans="1:8" x14ac:dyDescent="0.25">
      <c r="C47" s="53" t="s">
        <v>268</v>
      </c>
      <c r="D47" s="121">
        <v>0.76</v>
      </c>
      <c r="E47" s="121">
        <v>0.76</v>
      </c>
      <c r="F47" s="121">
        <v>0.76</v>
      </c>
      <c r="G47" s="121">
        <v>0.76</v>
      </c>
      <c r="H47" s="121">
        <v>0.76</v>
      </c>
    </row>
    <row r="48" spans="1:8" x14ac:dyDescent="0.25">
      <c r="A48" s="53" t="s">
        <v>196</v>
      </c>
      <c r="B48" s="53" t="s">
        <v>13</v>
      </c>
      <c r="C48" s="53" t="s">
        <v>267</v>
      </c>
      <c r="D48" s="121">
        <v>0.57999999999999996</v>
      </c>
      <c r="E48" s="121">
        <v>0</v>
      </c>
      <c r="F48" s="121">
        <v>0</v>
      </c>
      <c r="G48" s="121">
        <v>0</v>
      </c>
      <c r="H48" s="121">
        <v>0</v>
      </c>
    </row>
    <row r="49" spans="3:8" x14ac:dyDescent="0.25">
      <c r="C49" s="53" t="s">
        <v>268</v>
      </c>
      <c r="D49" s="121">
        <v>0.88</v>
      </c>
      <c r="E49" s="121">
        <v>0</v>
      </c>
      <c r="F49" s="121">
        <v>0</v>
      </c>
      <c r="G49" s="121">
        <v>0</v>
      </c>
      <c r="H49" s="121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9.3546902499999987E-3</v>
      </c>
    </row>
    <row r="4" spans="1:8" ht="15.75" customHeight="1" x14ac:dyDescent="0.25">
      <c r="B4" s="24" t="s">
        <v>7</v>
      </c>
      <c r="C4" s="76">
        <v>0.12881117724614524</v>
      </c>
    </row>
    <row r="5" spans="1:8" ht="15.75" customHeight="1" x14ac:dyDescent="0.25">
      <c r="B5" s="24" t="s">
        <v>8</v>
      </c>
      <c r="C5" s="76">
        <v>0.19120828180194127</v>
      </c>
    </row>
    <row r="6" spans="1:8" ht="15.75" customHeight="1" x14ac:dyDescent="0.25">
      <c r="B6" s="24" t="s">
        <v>10</v>
      </c>
      <c r="C6" s="76">
        <v>8.7658897539190039E-2</v>
      </c>
    </row>
    <row r="7" spans="1:8" ht="15.75" customHeight="1" x14ac:dyDescent="0.25">
      <c r="B7" s="24" t="s">
        <v>13</v>
      </c>
      <c r="C7" s="76">
        <v>8.5177642377611579E-2</v>
      </c>
    </row>
    <row r="8" spans="1:8" ht="15.75" customHeight="1" x14ac:dyDescent="0.25">
      <c r="B8" s="24" t="s">
        <v>14</v>
      </c>
      <c r="C8" s="76">
        <v>2.2531632094898009E-7</v>
      </c>
    </row>
    <row r="9" spans="1:8" ht="15.75" customHeight="1" x14ac:dyDescent="0.25">
      <c r="B9" s="24" t="s">
        <v>27</v>
      </c>
      <c r="C9" s="76">
        <v>0.33410248736784276</v>
      </c>
    </row>
    <row r="10" spans="1:8" ht="15.75" customHeight="1" x14ac:dyDescent="0.25">
      <c r="B10" s="24" t="s">
        <v>15</v>
      </c>
      <c r="C10" s="76">
        <v>0.16368659810094821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3.0015594501876599E-2</v>
      </c>
      <c r="D14" s="76">
        <v>3.0015594501876599E-2</v>
      </c>
      <c r="E14" s="76">
        <v>1.02378849733004E-2</v>
      </c>
      <c r="F14" s="76">
        <v>1.02378849733004E-2</v>
      </c>
    </row>
    <row r="15" spans="1:8" ht="15.75" customHeight="1" x14ac:dyDescent="0.25">
      <c r="B15" s="24" t="s">
        <v>16</v>
      </c>
      <c r="C15" s="76">
        <v>0.30306701078315301</v>
      </c>
      <c r="D15" s="76">
        <v>0.30306701078315301</v>
      </c>
      <c r="E15" s="76">
        <v>0.17231571164204901</v>
      </c>
      <c r="F15" s="76">
        <v>0.17231571164204901</v>
      </c>
    </row>
    <row r="16" spans="1:8" ht="15.75" customHeight="1" x14ac:dyDescent="0.25">
      <c r="B16" s="24" t="s">
        <v>17</v>
      </c>
      <c r="C16" s="76">
        <v>2.4323274784578301E-2</v>
      </c>
      <c r="D16" s="76">
        <v>2.4323274784578301E-2</v>
      </c>
      <c r="E16" s="76">
        <v>2.72850552801383E-2</v>
      </c>
      <c r="F16" s="76">
        <v>2.72850552801383E-2</v>
      </c>
    </row>
    <row r="17" spans="1:8" ht="15.75" customHeight="1" x14ac:dyDescent="0.25">
      <c r="B17" s="24" t="s">
        <v>18</v>
      </c>
      <c r="C17" s="76">
        <v>3.1757815626157801E-5</v>
      </c>
      <c r="D17" s="76">
        <v>3.1757815626157801E-5</v>
      </c>
      <c r="E17" s="76">
        <v>3.9377020535075199E-5</v>
      </c>
      <c r="F17" s="76">
        <v>3.9377020535075199E-5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2.7592811041142598E-4</v>
      </c>
      <c r="D19" s="76">
        <v>2.7592811041142598E-4</v>
      </c>
      <c r="E19" s="76">
        <v>1.1581140840134899E-4</v>
      </c>
      <c r="F19" s="76">
        <v>1.1581140840134899E-4</v>
      </c>
    </row>
    <row r="20" spans="1:8" ht="15.75" customHeight="1" x14ac:dyDescent="0.25">
      <c r="B20" s="24" t="s">
        <v>21</v>
      </c>
      <c r="C20" s="76">
        <v>4.3245123160495398E-3</v>
      </c>
      <c r="D20" s="76">
        <v>4.3245123160495398E-3</v>
      </c>
      <c r="E20" s="76">
        <v>1.34811918704593E-3</v>
      </c>
      <c r="F20" s="76">
        <v>1.34811918704593E-3</v>
      </c>
    </row>
    <row r="21" spans="1:8" ht="15.75" customHeight="1" x14ac:dyDescent="0.25">
      <c r="B21" s="24" t="s">
        <v>22</v>
      </c>
      <c r="C21" s="76">
        <v>0.15964070303675401</v>
      </c>
      <c r="D21" s="76">
        <v>0.15964070303675401</v>
      </c>
      <c r="E21" s="76">
        <v>0.37122714863918099</v>
      </c>
      <c r="F21" s="76">
        <v>0.37122714863918099</v>
      </c>
    </row>
    <row r="22" spans="1:8" ht="15.75" customHeight="1" x14ac:dyDescent="0.25">
      <c r="B22" s="24" t="s">
        <v>23</v>
      </c>
      <c r="C22" s="76">
        <v>0.47832121865155097</v>
      </c>
      <c r="D22" s="76">
        <v>0.47832121865155097</v>
      </c>
      <c r="E22" s="76">
        <v>0.4174308918493489</v>
      </c>
      <c r="F22" s="76">
        <v>0.4174308918493489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6.2899999999999998E-2</v>
      </c>
    </row>
    <row r="27" spans="1:8" ht="15.75" customHeight="1" x14ac:dyDescent="0.25">
      <c r="B27" s="24" t="s">
        <v>39</v>
      </c>
      <c r="C27" s="76">
        <v>3.1400000000000004E-2</v>
      </c>
    </row>
    <row r="28" spans="1:8" ht="15.75" customHeight="1" x14ac:dyDescent="0.25">
      <c r="B28" s="24" t="s">
        <v>40</v>
      </c>
      <c r="C28" s="76">
        <v>5.0900000000000001E-2</v>
      </c>
    </row>
    <row r="29" spans="1:8" ht="15.75" customHeight="1" x14ac:dyDescent="0.25">
      <c r="B29" s="24" t="s">
        <v>41</v>
      </c>
      <c r="C29" s="76">
        <v>0.11199999999999999</v>
      </c>
    </row>
    <row r="30" spans="1:8" ht="15.75" customHeight="1" x14ac:dyDescent="0.25">
      <c r="B30" s="24" t="s">
        <v>42</v>
      </c>
      <c r="C30" s="76">
        <v>5.6799999999999996E-2</v>
      </c>
    </row>
    <row r="31" spans="1:8" ht="15.75" customHeight="1" x14ac:dyDescent="0.25">
      <c r="B31" s="24" t="s">
        <v>43</v>
      </c>
      <c r="C31" s="76">
        <v>0.14369999999999999</v>
      </c>
    </row>
    <row r="32" spans="1:8" ht="15.75" customHeight="1" x14ac:dyDescent="0.25">
      <c r="B32" s="24" t="s">
        <v>44</v>
      </c>
      <c r="C32" s="76">
        <v>0.13750000000000001</v>
      </c>
    </row>
    <row r="33" spans="2:3" ht="15.75" customHeight="1" x14ac:dyDescent="0.25">
      <c r="B33" s="24" t="s">
        <v>45</v>
      </c>
      <c r="C33" s="76">
        <v>9.5199999999999993E-2</v>
      </c>
    </row>
    <row r="34" spans="2:3" ht="15.75" customHeight="1" x14ac:dyDescent="0.25">
      <c r="B34" s="24" t="s">
        <v>46</v>
      </c>
      <c r="C34" s="76">
        <v>0.30960000000223514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0.81970277847556994</v>
      </c>
      <c r="D2" s="77">
        <v>0.81970277847556994</v>
      </c>
      <c r="E2" s="77">
        <v>0.85362472081611573</v>
      </c>
      <c r="F2" s="77">
        <v>0.78393689172544878</v>
      </c>
      <c r="G2" s="77">
        <v>0.72139986048148141</v>
      </c>
    </row>
    <row r="3" spans="1:15" ht="15.75" customHeight="1" x14ac:dyDescent="0.25">
      <c r="A3" s="5"/>
      <c r="B3" s="11" t="s">
        <v>118</v>
      </c>
      <c r="C3" s="77">
        <v>0.10208752552442996</v>
      </c>
      <c r="D3" s="77">
        <v>0.10208752552442996</v>
      </c>
      <c r="E3" s="77">
        <v>0.11394990418388429</v>
      </c>
      <c r="F3" s="77">
        <v>0.16298687927455122</v>
      </c>
      <c r="G3" s="77">
        <v>0.20611424585185187</v>
      </c>
    </row>
    <row r="4" spans="1:15" ht="15.75" customHeight="1" x14ac:dyDescent="0.25">
      <c r="A4" s="5"/>
      <c r="B4" s="11" t="s">
        <v>116</v>
      </c>
      <c r="C4" s="78">
        <v>5.8172501157024784E-2</v>
      </c>
      <c r="D4" s="78">
        <v>5.8172501157024784E-2</v>
      </c>
      <c r="E4" s="78">
        <v>2.8729218264248711E-2</v>
      </c>
      <c r="F4" s="78">
        <v>4.1140426306220106E-2</v>
      </c>
      <c r="G4" s="78">
        <v>5.5330898832222218E-2</v>
      </c>
    </row>
    <row r="5" spans="1:15" ht="15.75" customHeight="1" x14ac:dyDescent="0.25">
      <c r="A5" s="5"/>
      <c r="B5" s="11" t="s">
        <v>119</v>
      </c>
      <c r="C5" s="78">
        <v>2.0037194842975205E-2</v>
      </c>
      <c r="D5" s="78">
        <v>2.0037194842975205E-2</v>
      </c>
      <c r="E5" s="78">
        <v>3.6961567357512953E-3</v>
      </c>
      <c r="F5" s="78">
        <v>1.1935802693779904E-2</v>
      </c>
      <c r="G5" s="78">
        <v>1.7154994834444444E-2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0.8471251134979253</v>
      </c>
      <c r="D8" s="77">
        <v>0.8471251134979253</v>
      </c>
      <c r="E8" s="77">
        <v>0.86936624107708116</v>
      </c>
      <c r="F8" s="77">
        <v>0.93322411247865844</v>
      </c>
      <c r="G8" s="77">
        <v>0.89253694296558284</v>
      </c>
    </row>
    <row r="9" spans="1:15" ht="15.75" customHeight="1" x14ac:dyDescent="0.25">
      <c r="B9" s="7" t="s">
        <v>121</v>
      </c>
      <c r="C9" s="77">
        <v>0.11701728250207467</v>
      </c>
      <c r="D9" s="77">
        <v>0.11701728250207467</v>
      </c>
      <c r="E9" s="77">
        <v>0.1040438309229188</v>
      </c>
      <c r="F9" s="77">
        <v>5.1012250521341458E-2</v>
      </c>
      <c r="G9" s="77">
        <v>9.2055379767750689E-2</v>
      </c>
    </row>
    <row r="10" spans="1:15" ht="15.75" customHeight="1" x14ac:dyDescent="0.25">
      <c r="B10" s="7" t="s">
        <v>122</v>
      </c>
      <c r="C10" s="78">
        <v>2.4556215999999999E-2</v>
      </c>
      <c r="D10" s="78">
        <v>2.4556215999999999E-2</v>
      </c>
      <c r="E10" s="78">
        <v>1.5720444E-2</v>
      </c>
      <c r="F10" s="78">
        <v>1.13919525E-2</v>
      </c>
      <c r="G10" s="78">
        <v>1.3493552633333334E-2</v>
      </c>
    </row>
    <row r="11" spans="1:15" ht="15.75" customHeight="1" x14ac:dyDescent="0.25">
      <c r="B11" s="7" t="s">
        <v>123</v>
      </c>
      <c r="C11" s="78">
        <v>1.1301388000000001E-2</v>
      </c>
      <c r="D11" s="78">
        <v>1.1301388000000001E-2</v>
      </c>
      <c r="E11" s="78">
        <v>1.0869484E-2</v>
      </c>
      <c r="F11" s="78">
        <v>4.3716844999999995E-3</v>
      </c>
      <c r="G11" s="78">
        <v>1.9141246333333332E-3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0.49655583125000002</v>
      </c>
      <c r="D14" s="79">
        <v>0.47001446794099999</v>
      </c>
      <c r="E14" s="79">
        <v>0.47001446794099999</v>
      </c>
      <c r="F14" s="79">
        <v>0.21084454282599999</v>
      </c>
      <c r="G14" s="79">
        <v>0.21084454282599999</v>
      </c>
      <c r="H14" s="80">
        <v>0.27800000000000002</v>
      </c>
      <c r="I14" s="80">
        <v>0.34607885304659497</v>
      </c>
      <c r="J14" s="80">
        <v>0.39531182795698933</v>
      </c>
      <c r="K14" s="80">
        <v>0.41558422939068101</v>
      </c>
      <c r="L14" s="80">
        <v>0.36011756991699995</v>
      </c>
      <c r="M14" s="80">
        <v>0.31141480952549999</v>
      </c>
      <c r="N14" s="80">
        <v>0.30195740013</v>
      </c>
      <c r="O14" s="80">
        <v>0.32193382750099997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0.2806941304248402</v>
      </c>
      <c r="D15" s="77">
        <f t="shared" si="0"/>
        <v>0.26569077244280759</v>
      </c>
      <c r="E15" s="77">
        <f t="shared" si="0"/>
        <v>0.26569077244280759</v>
      </c>
      <c r="F15" s="77">
        <f t="shared" si="0"/>
        <v>0.11918664907102938</v>
      </c>
      <c r="G15" s="77">
        <f t="shared" si="0"/>
        <v>0.11918664907102938</v>
      </c>
      <c r="H15" s="77">
        <f t="shared" si="0"/>
        <v>0.15714842792535541</v>
      </c>
      <c r="I15" s="77">
        <f t="shared" si="0"/>
        <v>0.19563218595137588</v>
      </c>
      <c r="J15" s="77">
        <f t="shared" si="0"/>
        <v>0.22346270612855912</v>
      </c>
      <c r="K15" s="77">
        <f t="shared" si="0"/>
        <v>0.23492233208386978</v>
      </c>
      <c r="L15" s="77">
        <f t="shared" si="0"/>
        <v>0.20356802151351008</v>
      </c>
      <c r="M15" s="77">
        <f t="shared" si="0"/>
        <v>0.17603722212088604</v>
      </c>
      <c r="N15" s="77">
        <f t="shared" si="0"/>
        <v>0.17069111773689571</v>
      </c>
      <c r="O15" s="77">
        <f t="shared" si="0"/>
        <v>0.18198343484811041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0.55799999999999994</v>
      </c>
      <c r="D2" s="78">
        <v>0.32700000000000001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0.22399999999999998</v>
      </c>
      <c r="D3" s="78">
        <v>0.311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0.106</v>
      </c>
      <c r="D4" s="78">
        <v>0.21</v>
      </c>
      <c r="E4" s="78">
        <v>0.68599999999999994</v>
      </c>
      <c r="F4" s="78">
        <v>0.26800000000000002</v>
      </c>
      <c r="G4" s="78">
        <v>0</v>
      </c>
    </row>
    <row r="5" spans="1:7" x14ac:dyDescent="0.25">
      <c r="B5" s="43" t="s">
        <v>169</v>
      </c>
      <c r="C5" s="77">
        <f>1-SUM(C2:C4)</f>
        <v>0.1120000000000001</v>
      </c>
      <c r="D5" s="77">
        <f t="shared" ref="D5:G5" si="0">1-SUM(D2:D4)</f>
        <v>0.15200000000000002</v>
      </c>
      <c r="E5" s="77">
        <f t="shared" si="0"/>
        <v>0.31400000000000006</v>
      </c>
      <c r="F5" s="77">
        <f t="shared" si="0"/>
        <v>0.73199999999999998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tabSelected="1" zoomScale="115" zoomScaleNormal="115" workbookViewId="0">
      <selection activeCell="C13" sqref="C13:C14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3" x14ac:dyDescent="0.25">
      <c r="A2" t="s">
        <v>139</v>
      </c>
      <c r="B2" s="14" t="s">
        <v>143</v>
      </c>
      <c r="C2" s="28">
        <v>7.6850000000000002E-2</v>
      </c>
      <c r="D2" s="28">
        <v>7.5270000000000004E-2</v>
      </c>
      <c r="E2" s="28">
        <v>7.3749999999999996E-2</v>
      </c>
      <c r="F2" s="28">
        <v>7.2279999999999997E-2</v>
      </c>
      <c r="G2" s="28">
        <v>7.0860000000000006E-2</v>
      </c>
      <c r="H2" s="28">
        <v>6.9510000000000002E-2</v>
      </c>
      <c r="I2" s="28">
        <v>6.8209999999999993E-2</v>
      </c>
      <c r="J2" s="28">
        <v>6.6959999999999992E-2</v>
      </c>
      <c r="K2" s="28">
        <v>6.5759999999999999E-2</v>
      </c>
      <c r="L2">
        <v>6.4600000000000005E-2</v>
      </c>
      <c r="M2">
        <v>6.3479999999999995E-2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1.9799999999999998E-2</v>
      </c>
      <c r="D4" s="28">
        <v>1.9119999999999998E-2</v>
      </c>
      <c r="E4" s="28">
        <v>1.8489999999999999E-2</v>
      </c>
      <c r="F4" s="28">
        <v>1.789E-2</v>
      </c>
      <c r="G4" s="28">
        <v>1.7310000000000002E-2</v>
      </c>
      <c r="H4" s="28">
        <v>1.6750000000000001E-2</v>
      </c>
      <c r="I4" s="28">
        <v>1.6209999999999999E-2</v>
      </c>
      <c r="J4" s="28">
        <v>1.5700000000000002E-2</v>
      </c>
      <c r="K4" s="28">
        <v>1.521E-2</v>
      </c>
      <c r="L4">
        <v>1.473E-2</v>
      </c>
      <c r="M4">
        <v>1.4279999999999999E-2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>
        <f>'Nutritional status distribution'!E14</f>
        <v>0.47001446794099999</v>
      </c>
      <c r="D6" s="28"/>
      <c r="E6" s="28"/>
      <c r="F6" s="28"/>
      <c r="G6" s="28"/>
      <c r="H6" s="28"/>
      <c r="I6" s="28"/>
      <c r="J6" s="28"/>
      <c r="K6" s="28"/>
    </row>
    <row r="7" spans="1:13" x14ac:dyDescent="0.25">
      <c r="B7" s="14" t="s">
        <v>32</v>
      </c>
      <c r="C7" s="28">
        <f>'Nutritional status distribution'!H14</f>
        <v>0.27800000000000002</v>
      </c>
      <c r="D7" s="28"/>
      <c r="E7" s="28"/>
      <c r="F7" s="28"/>
      <c r="G7" s="28"/>
      <c r="H7" s="28"/>
      <c r="I7" s="28"/>
      <c r="J7" s="28"/>
      <c r="K7" s="28"/>
    </row>
    <row r="8" spans="1:13" x14ac:dyDescent="0.25">
      <c r="B8" s="14" t="s">
        <v>144</v>
      </c>
      <c r="C8" s="28">
        <f>'Nutritional status distribution'!L14</f>
        <v>0.36011756991699995</v>
      </c>
      <c r="D8" s="28"/>
      <c r="E8" s="28"/>
      <c r="F8" s="28"/>
      <c r="G8" s="28"/>
      <c r="H8" s="28"/>
      <c r="I8" s="28"/>
      <c r="J8" s="28"/>
      <c r="K8" s="28"/>
    </row>
    <row r="10" spans="1:13" x14ac:dyDescent="0.25">
      <c r="A10" t="s">
        <v>142</v>
      </c>
      <c r="B10" s="16" t="s">
        <v>147</v>
      </c>
      <c r="C10" s="28">
        <f>SUM('Breastfeeding distribution'!D2)</f>
        <v>0.32700000000000001</v>
      </c>
      <c r="D10" s="28"/>
      <c r="E10" s="28"/>
      <c r="F10" s="28"/>
      <c r="G10" s="28"/>
      <c r="H10" s="28"/>
      <c r="I10" s="28"/>
      <c r="J10" s="28"/>
      <c r="K10" s="28"/>
    </row>
    <row r="11" spans="1:13" x14ac:dyDescent="0.25">
      <c r="B11" s="34" t="s">
        <v>146</v>
      </c>
      <c r="C11" s="28">
        <f>'Breastfeeding distribution'!F4</f>
        <v>0.26800000000000002</v>
      </c>
      <c r="D11" s="28"/>
      <c r="E11" s="28"/>
      <c r="F11" s="28"/>
      <c r="G11" s="28"/>
      <c r="H11" s="28"/>
      <c r="I11" s="28"/>
      <c r="J11" s="28"/>
      <c r="K11" s="28"/>
    </row>
    <row r="13" spans="1:13" x14ac:dyDescent="0.25">
      <c r="A13" s="12" t="s">
        <v>74</v>
      </c>
      <c r="B13" s="34" t="s">
        <v>148</v>
      </c>
      <c r="C13" s="145">
        <v>13.263999999999999</v>
      </c>
      <c r="D13" s="28">
        <v>12.965999999999999</v>
      </c>
      <c r="E13" s="28">
        <v>12.686</v>
      </c>
      <c r="F13" s="28">
        <v>12.442</v>
      </c>
      <c r="G13" s="28">
        <v>12.208</v>
      </c>
      <c r="H13" s="28">
        <v>11.993</v>
      </c>
      <c r="I13" s="28">
        <v>11.795999999999999</v>
      </c>
      <c r="J13" s="28">
        <v>11.606</v>
      </c>
      <c r="K13" s="28">
        <v>11.406000000000001</v>
      </c>
      <c r="L13">
        <v>11.234</v>
      </c>
      <c r="M13">
        <v>11.05</v>
      </c>
    </row>
    <row r="14" spans="1:13" x14ac:dyDescent="0.25">
      <c r="B14" s="16" t="s">
        <v>170</v>
      </c>
      <c r="C14" s="145">
        <f>maternal_mortality</f>
        <v>0.23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1" sqref="D10:D1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 t="s">
        <v>216</v>
      </c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4" zoomScale="106" workbookViewId="0">
      <selection activeCell="D37" sqref="D37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43.717396986078114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44.834077734861665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190.0226088131827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5.4048141617554819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1.277916161010112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1.277916161010112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1.277916161010112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1.277916161010112</v>
      </c>
      <c r="E13" s="86" t="s">
        <v>201</v>
      </c>
    </row>
    <row r="14" spans="1:5" ht="15.75" customHeight="1" x14ac:dyDescent="0.25">
      <c r="A14" s="11" t="s">
        <v>189</v>
      </c>
      <c r="B14" s="85">
        <v>0.40899999999999997</v>
      </c>
      <c r="C14" s="85">
        <v>0.95</v>
      </c>
      <c r="D14" s="86">
        <v>14.359139603982028</v>
      </c>
      <c r="E14" s="86" t="s">
        <v>201</v>
      </c>
    </row>
    <row r="15" spans="1:5" ht="15.75" customHeight="1" x14ac:dyDescent="0.25">
      <c r="A15" s="11" t="s">
        <v>206</v>
      </c>
      <c r="B15" s="85">
        <v>0.40899999999999997</v>
      </c>
      <c r="C15" s="85">
        <v>0.95</v>
      </c>
      <c r="D15" s="86">
        <v>14.359139603982028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0.41542488627073465</v>
      </c>
      <c r="E17" s="86" t="s">
        <v>201</v>
      </c>
    </row>
    <row r="18" spans="1:5" ht="15.75" customHeight="1" x14ac:dyDescent="0.25">
      <c r="A18" s="53" t="s">
        <v>175</v>
      </c>
      <c r="B18" s="85">
        <v>0.82</v>
      </c>
      <c r="C18" s="85">
        <v>0.95</v>
      </c>
      <c r="D18" s="86">
        <v>4.4482358424844612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56.625848696237114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24.569538152769216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4.7648286502090178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20.68706504341953</v>
      </c>
      <c r="E24" s="86" t="s">
        <v>201</v>
      </c>
    </row>
    <row r="25" spans="1:5" ht="15.75" customHeight="1" x14ac:dyDescent="0.25">
      <c r="A25" s="53" t="s">
        <v>87</v>
      </c>
      <c r="B25" s="85">
        <v>0.71299999999999997</v>
      </c>
      <c r="C25" s="85">
        <v>0.95</v>
      </c>
      <c r="D25" s="86">
        <v>20.713852783119414</v>
      </c>
      <c r="E25" s="86" t="s">
        <v>201</v>
      </c>
    </row>
    <row r="26" spans="1:5" ht="15.75" customHeight="1" x14ac:dyDescent="0.25">
      <c r="A26" s="53" t="s">
        <v>137</v>
      </c>
      <c r="B26" s="85">
        <v>0.40899999999999997</v>
      </c>
      <c r="C26" s="85">
        <v>0.95</v>
      </c>
      <c r="D26" s="86">
        <v>5.0195778423936064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5.1341850989850606</v>
      </c>
      <c r="E27" s="86" t="s">
        <v>201</v>
      </c>
    </row>
    <row r="28" spans="1:5" ht="15.75" customHeight="1" x14ac:dyDescent="0.25">
      <c r="A28" s="53" t="s">
        <v>84</v>
      </c>
      <c r="B28" s="85">
        <v>0.33299999999999996</v>
      </c>
      <c r="C28" s="85">
        <v>0.95</v>
      </c>
      <c r="D28" s="86">
        <v>0.74479572947192452</v>
      </c>
      <c r="E28" s="86" t="s">
        <v>201</v>
      </c>
    </row>
    <row r="29" spans="1:5" ht="15.75" customHeight="1" x14ac:dyDescent="0.25">
      <c r="A29" s="53" t="s">
        <v>58</v>
      </c>
      <c r="B29" s="85">
        <v>0.82</v>
      </c>
      <c r="C29" s="85">
        <v>0.95</v>
      </c>
      <c r="D29" s="86">
        <v>80.983006519796163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267.28182251732181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267.28182251732181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0.85083653245513768</v>
      </c>
      <c r="E32" s="86" t="s">
        <v>201</v>
      </c>
    </row>
    <row r="33" spans="1:6" ht="15.75" customHeight="1" x14ac:dyDescent="0.25">
      <c r="A33" s="53" t="s">
        <v>83</v>
      </c>
      <c r="B33" s="85">
        <v>0.89400000000000002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0.46500000000000002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0.76400000000000001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0.88400000000000001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0.53900000000000003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2.0194350470253464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0.87479459031642348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2020-06-17T05:09:16Z</dcterms:modified>
</cp:coreProperties>
</file>