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comments+xml" PartName="/xl/comments/commen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comments+xml" PartName="/xl/comments/comment2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comments+xml" PartName="/xl/comments/comment3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comments+xml" PartName="/xl/comments/comment4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comments+xml" PartName="/xl/comments/comment5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1" minimized="0" showHorizontalScroll="1" showSheetTabs="1" showVerticalScroll="1" tabRatio="961" visibility="visible" windowHeight="11760" windowWidth="20740" xWindow="-38400" yWindow="-21130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IYCF packages" sheetId="7" state="visible" r:id="rId7"/>
    <sheet xmlns:r="http://schemas.openxmlformats.org/officeDocument/2006/relationships" name="Treatment of SAM" sheetId="8" state="visible" r:id="rId8"/>
    <sheet xmlns:r="http://schemas.openxmlformats.org/officeDocument/2006/relationships" name="Programs cost and coverage" sheetId="9" state="visible" r:id="rId9"/>
    <sheet xmlns:r="http://schemas.openxmlformats.org/officeDocument/2006/relationships" name="IYCF cost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localSheetId="6" name="abortion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localSheetId="6" name="stillbirth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fullCalcOnLoad="1"/>
</workbook>
</file>

<file path=xl/sharedStrings.xml><?xml version="1.0" encoding="utf-8"?>
<sst xmlns="http://schemas.openxmlformats.org/spreadsheetml/2006/main" uniqueCount="271">
  <si>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</si>
  <si>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</si>
  <si>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</si>
  <si>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</si>
  <si>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</si>
  <si>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</si>
  <si>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</si>
  <si>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</si>
  <si>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</si>
  <si>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</si>
  <si>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</si>
  <si>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</si>
  <si>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</si>
  <si>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</si>
  <si>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</si>
  <si>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</si>
  <si>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</si>
  <si>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</si>
  <si>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</si>
  <si>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</si>
  <si>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</si>
  <si>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</si>
  <si>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</si>
  <si>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</si>
  <si>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</si>
  <si>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</si>
  <si>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</si>
  <si>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</si>
  <si>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</si>
  <si>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</si>
  <si>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</si>
  <si>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</si>
  <si>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</si>
  <si>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</si>
  <si>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</si>
  <si>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</si>
  <si>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</si>
  <si>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</si>
  <si>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</si>
  <si>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</si>
  <si>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</si>
  <si>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</si>
  <si>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</si>
  <si>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</si>
  <si>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</si>
  <si>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</si>
  <si>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</si>
  <si>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</si>
  <si>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</si>
  <si>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</si>
  <si>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</si>
  <si>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</si>
  <si>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</si>
  <si>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</si>
  <si>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</si>
  <si>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</si>
  <si>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</si>
  <si>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</si>
  <si>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</si>
  <si>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</si>
  <si>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</si>
  <si>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</si>
  <si>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</si>
  <si>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</si>
  <si>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</si>
  <si>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</si>
  <si>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</si>
  <si>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</si>
  <si>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</si>
  <si>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</si>
  <si>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</si>
  <si>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</si>
  <si>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</si>
  <si>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</si>
  <si>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</si>
  <si>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</si>
  <si>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</si>
  <si>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</si>
  <si>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</si>
  <si>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</si>
  <si>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</si>
  <si>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</si>
  <si>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</si>
  <si>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</si>
  <si>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</si>
  <si>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</si>
  <si>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</si>
  <si>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</si>
  <si>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</si>
  <si>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</si>
  <si>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</si>
  <si>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</si>
  <si>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</si>
  <si>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</si>
  <si>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</si>
  <si>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</si>
  <si>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</si>
  <si>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</si>
  <si>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</si>
  <si>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</si>
  <si>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</si>
  <si>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</si>
  <si>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between &lt; -3)</t>
  </si>
  <si>
    <t>Wasting (weight-for-height)</t>
  </si>
  <si>
    <t>Normal  (WHZ-score &gt; -1)</t>
  </si>
  <si>
    <t>Mild  (WHZ-score between -2 and -1)</t>
  </si>
  <si>
    <t>MAM   (WHZ-score between -3 and -2)</t>
  </si>
  <si>
    <t>SAM  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</si>
  <si>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</si>
  <si>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</si>
  <si>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</si>
  <si>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</si>
  <si>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</si>
  <si>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</si>
  <si>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</si>
  <si>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</si>
  <si>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</si>
  <si>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</si>
  <si>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</si>
  <si>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</si>
  <si>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</si>
  <si>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</si>
  <si>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</si>
  <si>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</si>
  <si>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</si>
  <si>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</si>
  <si>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</si>
  <si>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</si>
  <si>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</si>
  <si>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</si>
  <si>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</si>
  <si>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</si>
  <si>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</si>
  <si>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</si>
  <si>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</si>
  <si>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</si>
  <si>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</si>
  <si>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</si>
  <si>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</si>
  <si>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</si>
  <si>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</si>
  <si>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</si>
  <si>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</si>
  <si>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</si>
  <si>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</si>
  <si>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</si>
  <si>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</si>
  <si>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</si>
  <si>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</si>
  <si>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</si>
  <si>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 per person per year)</t>
  </si>
  <si>
    <t>Cost-coverage relationship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</si>
  <si>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</si>
  <si>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</si>
  <si>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</si>
  <si>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</si>
  <si>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</si>
  <si>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</si>
  <si>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</si>
  <si>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</si>
  <si>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</si>
  <si>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</si>
  <si>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</si>
  <si>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</si>
  <si>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</si>
  <si>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</si>
  <si>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</si>
  <si>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</si>
  <si>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</si>
  <si>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</si>
  <si>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</si>
  <si>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</si>
  <si>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</si>
  <si>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</si>
  <si>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</si>
  <si>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</si>
  <si>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</si>
  <si>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</si>
  <si>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</si>
  <si>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</si>
  <si>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</si>
  <si>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</si>
  <si>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</si>
  <si>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</si>
  <si>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</si>
  <si>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</si>
  <si>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Unit costs (US$) by delivery modality and target population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</si>
  <si>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</si>
  <si>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</si>
  <si>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</si>
  <si>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</si>
  <si>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</si>
  <si>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</si>
  <si>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</si>
  <si>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</si>
  <si>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</si>
  <si>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</si>
  <si>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</si>
  <si>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</si>
  <si>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</si>
  <si>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</si>
  <si>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Cost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</si>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</sst>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>
  <numFmts count="3">
    <numFmt formatCode="_(* #,##0_);_(* \(#,##0\);_(* &quot;-&quot;??_);_(@_)" numFmtId="164"/>
    <numFmt formatCode="0.000" numFmtId="165"/>
    <numFmt formatCode="0.0%" numFmtId="166"/>
  </numFmts>
  <fonts count="2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color theme="0"/>
      <sz val="12"/>
      <scheme val="minor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borderId="0" fillId="0" fontId="0" numFmtId="0"/>
    <xf borderId="0" fillId="0" fontId="5" numFmtId="0"/>
    <xf borderId="0" fillId="0" fontId="6" numFmtId="0"/>
    <xf borderId="0" fillId="0" fontId="5" numFmtId="0"/>
    <xf borderId="0" fillId="0" fontId="6" numFmtId="0"/>
    <xf borderId="0" fillId="0" fontId="5" numFmtId="0"/>
    <xf borderId="0" fillId="0" fontId="6" numFmtId="0"/>
    <xf borderId="0" fillId="0" fontId="5" numFmtId="0"/>
  </cellStyleXfs>
  <cellXfs count="159">
    <xf borderId="0" fillId="0" fontId="0" numFmtId="0" pivotButton="0" quotePrefix="0" xfId="0"/>
    <xf borderId="0" fillId="0" fontId="2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0"/>
    <xf borderId="0" fillId="0" fontId="8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right"/>
    </xf>
    <xf borderId="0" fillId="0" fontId="0" numFmtId="10" pivotButton="0" quotePrefix="0" xfId="0"/>
    <xf applyAlignment="1" borderId="0" fillId="0" fontId="3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3" numFmtId="0" pivotButton="0" quotePrefix="0" xfId="0">
      <alignment horizontal="right"/>
    </xf>
    <xf borderId="0" fillId="0" fontId="4" numFmtId="0" pivotButton="0" quotePrefix="0" xfId="0"/>
    <xf borderId="0" fillId="0" fontId="4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wrapText="1"/>
    </xf>
    <xf applyAlignment="1" borderId="0" fillId="0" fontId="4" numFmtId="0" pivotButton="0" quotePrefix="0" xfId="0">
      <alignment horizontal="right"/>
    </xf>
    <xf borderId="0" fillId="0" fontId="4" numFmtId="43" pivotButton="0" quotePrefix="0" xfId="0"/>
    <xf borderId="0" fillId="0" fontId="4" numFmtId="164" pivotButton="0" quotePrefix="0" xfId="0"/>
    <xf applyAlignment="1" borderId="0" fillId="0" fontId="8" numFmtId="0" pivotButton="0" quotePrefix="0" xfId="0">
      <alignment horizontal="right"/>
    </xf>
    <xf applyAlignment="1" borderId="0" fillId="0" fontId="11" numFmtId="0" pivotButton="0" quotePrefix="0" xfId="0">
      <alignment horizontal="right"/>
    </xf>
    <xf applyAlignment="1" borderId="0" fillId="0" fontId="4" numFmtId="0" pivotButton="0" quotePrefix="0" xfId="0">
      <alignment wrapText="1"/>
    </xf>
    <xf borderId="1" fillId="3" fontId="9" numFmtId="164" pivotButton="0" quotePrefix="0" xfId="9"/>
    <xf applyAlignment="1" borderId="0" fillId="0" fontId="4" numFmtId="0" pivotButton="0" quotePrefix="0" xfId="0">
      <alignment horizontal="right" wrapText="1"/>
    </xf>
    <xf applyAlignment="1" borderId="0" fillId="0" fontId="4" numFmtId="0" pivotButton="0" quotePrefix="0" xfId="0">
      <alignment horizontal="right" vertical="center"/>
    </xf>
    <xf applyAlignment="1" borderId="0" fillId="0" fontId="3" numFmtId="0" pivotButton="0" quotePrefix="0" xfId="0">
      <alignment horizontal="right" wrapText="1"/>
    </xf>
    <xf applyAlignment="1" borderId="1" fillId="3" fontId="9" numFmtId="165" pivotButton="0" quotePrefix="0" xfId="9">
      <alignment horizontal="right"/>
    </xf>
    <xf applyAlignment="1" borderId="0" fillId="0" fontId="2" numFmtId="0" pivotButton="0" quotePrefix="0" xfId="0">
      <alignment wrapText="1"/>
    </xf>
    <xf applyAlignment="1" borderId="1" fillId="2" fontId="4" numFmtId="166" pivotButton="0" quotePrefix="0" xfId="0">
      <alignment horizontal="right"/>
    </xf>
    <xf borderId="0" fillId="0" fontId="4" numFmtId="166" pivotButton="0" quotePrefix="0" xfId="0"/>
    <xf applyAlignment="1" borderId="0" fillId="0" fontId="3" numFmtId="0" pivotButton="0" quotePrefix="0" xfId="0">
      <alignment horizontal="right" vertical="center" wrapText="1"/>
    </xf>
    <xf applyAlignment="1" borderId="0" fillId="0" fontId="2" numFmtId="0" pivotButton="0" quotePrefix="0" xfId="0">
      <alignment horizontal="right" wrapText="1"/>
    </xf>
    <xf applyAlignment="1" borderId="0" fillId="0" fontId="12" numFmtId="0" pivotButton="0" quotePrefix="0" xfId="0">
      <alignment horizontal="right" vertical="center"/>
    </xf>
    <xf applyAlignment="1" borderId="0" fillId="0" fontId="0" numFmtId="0" pivotButton="0" quotePrefix="0" xfId="0">
      <alignment horizontal="right"/>
    </xf>
    <xf applyAlignment="1" borderId="0" fillId="0" fontId="4" numFmtId="0" pivotButton="0" quotePrefix="0" xfId="0">
      <alignment horizontal="right"/>
    </xf>
    <xf borderId="0" fillId="0" fontId="4" numFmtId="0" pivotButton="0" quotePrefix="0" xfId="725"/>
    <xf borderId="0" fillId="0" fontId="4" numFmtId="0" pivotButton="0" quotePrefix="0" xfId="725"/>
    <xf borderId="0" fillId="0" fontId="4" numFmtId="0" pivotButton="0" quotePrefix="0" xfId="725"/>
    <xf borderId="0" fillId="0" fontId="15" numFmtId="0" pivotButton="0" quotePrefix="0" xfId="725"/>
    <xf borderId="0" fillId="0" fontId="15" numFmtId="0" pivotButton="0" quotePrefix="0" xfId="725"/>
    <xf borderId="0" fillId="0" fontId="8" numFmtId="0" pivotButton="0" quotePrefix="0" xfId="725"/>
    <xf applyAlignment="1" borderId="0" fillId="0" fontId="16" numFmtId="0" pivotButton="0" quotePrefix="0" xfId="0">
      <alignment horizontal="right"/>
    </xf>
    <xf applyAlignment="1" borderId="0" fillId="0" fontId="4" numFmtId="0" pivotButton="0" quotePrefix="0" xfId="0">
      <alignment horizontal="right"/>
    </xf>
    <xf borderId="0" fillId="0" fontId="3" numFmtId="0" pivotButton="0" quotePrefix="0" xfId="725"/>
    <xf borderId="2" fillId="3" fontId="4" numFmtId="0" pivotButton="0" quotePrefix="0" xfId="725"/>
    <xf borderId="3" fillId="3" fontId="4" numFmtId="0" pivotButton="0" quotePrefix="0" xfId="725"/>
    <xf borderId="2" fillId="0" fontId="4" numFmtId="0" pivotButton="0" quotePrefix="0" xfId="725"/>
    <xf borderId="0" fillId="0" fontId="4" numFmtId="0" pivotButton="0" quotePrefix="0" xfId="725"/>
    <xf applyAlignment="1" borderId="1" fillId="2" fontId="4" numFmtId="166" pivotButton="0" quotePrefix="0" xfId="725">
      <alignment horizontal="right" vertical="center"/>
    </xf>
    <xf borderId="6" fillId="0" fontId="8" numFmtId="0" pivotButton="0" quotePrefix="0" xfId="725"/>
    <xf borderId="5" fillId="0" fontId="8" numFmtId="0" pivotButton="0" quotePrefix="0" xfId="725"/>
    <xf borderId="1" fillId="0" fontId="8" numFmtId="0" pivotButton="0" quotePrefix="0" xfId="725"/>
    <xf applyAlignment="1" borderId="0" fillId="0" fontId="3" numFmtId="0" pivotButton="0" quotePrefix="0" xfId="726">
      <alignment horizontal="right"/>
    </xf>
    <xf applyAlignment="1" borderId="0" fillId="0" fontId="2" numFmtId="0" pivotButton="0" quotePrefix="0" xfId="725">
      <alignment wrapText="1"/>
    </xf>
    <xf borderId="0" fillId="0" fontId="2" numFmtId="0" pivotButton="0" quotePrefix="0" xfId="725"/>
    <xf borderId="0" fillId="0" fontId="1" numFmtId="0" pivotButton="0" quotePrefix="0" xfId="726"/>
    <xf borderId="0" fillId="0" fontId="1" numFmtId="2" pivotButton="0" quotePrefix="0" xfId="726"/>
    <xf borderId="0" fillId="0" fontId="1" numFmtId="0" pivotButton="0" quotePrefix="0" xfId="726"/>
    <xf borderId="0" fillId="0" fontId="17" numFmtId="0" pivotButton="0" quotePrefix="0" xfId="726"/>
    <xf borderId="0" fillId="0" fontId="8" numFmtId="0" pivotButton="0" quotePrefix="0" xfId="726"/>
    <xf applyAlignment="1" borderId="0" fillId="0" fontId="8" numFmtId="0" pivotButton="0" quotePrefix="0" xfId="726">
      <alignment wrapText="1"/>
    </xf>
    <xf borderId="4" fillId="3" fontId="20" numFmtId="166" pivotButton="0" quotePrefix="0" xfId="725"/>
    <xf borderId="0" fillId="0" fontId="8" numFmtId="0" pivotButton="0" quotePrefix="0" xfId="0"/>
    <xf applyAlignment="1" borderId="0" fillId="0" fontId="4" numFmtId="0" pivotButton="0" quotePrefix="0" xfId="725">
      <alignment horizontal="right"/>
    </xf>
    <xf borderId="0" fillId="0" fontId="21" numFmtId="0" pivotButton="0" quotePrefix="0" xfId="0"/>
    <xf borderId="2" fillId="0" fontId="8" numFmtId="0" pivotButton="0" quotePrefix="0" xfId="725"/>
    <xf applyAlignment="1" borderId="0" fillId="0" fontId="2" numFmtId="0" pivotButton="0" quotePrefix="0" xfId="725">
      <alignment wrapText="1"/>
    </xf>
    <xf applyAlignment="1" applyProtection="1" borderId="1" fillId="2" fontId="4" numFmtId="0" pivotButton="0" quotePrefix="0" xfId="10">
      <alignment horizontal="right"/>
      <protection hidden="0" locked="0"/>
    </xf>
    <xf applyProtection="1" borderId="1" fillId="2" fontId="4" numFmtId="0" pivotButton="0" quotePrefix="0" xfId="10">
      <protection hidden="0" locked="0"/>
    </xf>
    <xf applyProtection="1" borderId="1" fillId="2" fontId="4" numFmtId="3" pivotButton="0" quotePrefix="0" xfId="10">
      <protection hidden="0" locked="0"/>
    </xf>
    <xf applyAlignment="1" applyProtection="1" borderId="1" fillId="2" fontId="4" numFmtId="9" pivotButton="0" quotePrefix="0" xfId="10">
      <alignment horizontal="right"/>
      <protection hidden="0" locked="0"/>
    </xf>
    <xf applyProtection="1" borderId="1" fillId="2" fontId="4" numFmtId="9" pivotButton="0" quotePrefix="0" xfId="10">
      <protection hidden="0" locked="0"/>
    </xf>
    <xf applyProtection="1" borderId="1" fillId="3" fontId="9" numFmtId="9" pivotButton="0" quotePrefix="0" xfId="10">
      <protection hidden="0" locked="0"/>
    </xf>
    <xf applyAlignment="1" applyProtection="1" borderId="1" fillId="2" fontId="4" numFmtId="166" pivotButton="0" quotePrefix="0" xfId="0">
      <alignment horizontal="right" vertical="center"/>
      <protection hidden="0" locked="0"/>
    </xf>
    <xf applyAlignment="1" applyProtection="1" borderId="1" fillId="3" fontId="9" numFmtId="9" pivotButton="0" quotePrefix="0" xfId="10">
      <alignment horizontal="right"/>
      <protection hidden="0" locked="0"/>
    </xf>
    <xf applyProtection="1" borderId="1" fillId="2" fontId="4" numFmtId="0" pivotButton="0" quotePrefix="0" xfId="0">
      <protection hidden="0" locked="0"/>
    </xf>
    <xf applyAlignment="1" applyProtection="1" borderId="1" fillId="2" fontId="0" numFmtId="2" pivotButton="0" quotePrefix="0" xfId="0">
      <alignment horizontal="right"/>
      <protection hidden="0" locked="0"/>
    </xf>
    <xf applyAlignment="1" applyProtection="1" borderId="1" fillId="2" fontId="4" numFmtId="3" pivotButton="0" quotePrefix="0" xfId="0">
      <alignment horizontal="center"/>
      <protection hidden="0" locked="0"/>
    </xf>
    <xf applyProtection="1" borderId="1" fillId="2" fontId="4" numFmtId="164" pivotButton="0" quotePrefix="0" xfId="0">
      <protection hidden="0" locked="0"/>
    </xf>
    <xf applyAlignment="1" applyProtection="1" borderId="1" fillId="2" fontId="3" numFmtId="10" pivotButton="0" quotePrefix="0" xfId="0">
      <alignment horizontal="right"/>
      <protection hidden="0" locked="0"/>
    </xf>
    <xf applyAlignment="1" applyProtection="1" borderId="1" fillId="3" fontId="9" numFmtId="166" pivotButton="0" quotePrefix="0" xfId="10">
      <alignment horizontal="right"/>
      <protection hidden="0" locked="0"/>
    </xf>
    <xf applyAlignment="1" applyProtection="1" borderId="1" fillId="2" fontId="4" numFmtId="166" pivotButton="0" quotePrefix="0" xfId="0">
      <alignment horizontal="right"/>
      <protection hidden="0" locked="0"/>
    </xf>
    <xf applyProtection="1" borderId="1" fillId="2" fontId="0" numFmtId="166" pivotButton="0" quotePrefix="0" xfId="0">
      <protection hidden="0" locked="0"/>
    </xf>
    <xf applyProtection="1" borderId="1" fillId="2" fontId="4" numFmtId="166" pivotButton="0" quotePrefix="0" xfId="10">
      <protection hidden="0" locked="0"/>
    </xf>
    <xf applyAlignment="1" applyProtection="1" borderId="1" fillId="2" fontId="4" numFmtId="166" pivotButton="0" quotePrefix="0" xfId="725">
      <alignment horizontal="right" vertical="center"/>
      <protection hidden="0" locked="0"/>
    </xf>
    <xf applyProtection="1" borderId="1" fillId="2" fontId="3" numFmtId="9" pivotButton="0" quotePrefix="0" xfId="725">
      <protection hidden="0" locked="0"/>
    </xf>
    <xf applyProtection="1" borderId="1" fillId="2" fontId="3" numFmtId="2" pivotButton="0" quotePrefix="0" xfId="725">
      <protection hidden="0" locked="0"/>
    </xf>
    <xf applyProtection="1" borderId="1" fillId="3" fontId="9" numFmtId="0" pivotButton="0" quotePrefix="0" xfId="725">
      <protection hidden="0" locked="0"/>
    </xf>
    <xf applyAlignment="1" applyProtection="1" borderId="0" fillId="0" fontId="3" numFmtId="0" pivotButton="0" quotePrefix="0" xfId="0">
      <alignment horizontal="right"/>
      <protection hidden="0" locked="0"/>
    </xf>
    <xf applyAlignment="1" applyProtection="1" borderId="0" fillId="0" fontId="3" numFmtId="0" pivotButton="0" quotePrefix="0" xfId="726">
      <alignment horizontal="right"/>
      <protection hidden="0" locked="0"/>
    </xf>
    <xf applyProtection="1" borderId="0" fillId="0" fontId="4" numFmtId="0" pivotButton="0" quotePrefix="0" xfId="725">
      <protection hidden="0" locked="0"/>
    </xf>
    <xf applyAlignment="1" applyProtection="1" borderId="0" fillId="0" fontId="0" numFmtId="0" pivotButton="0" quotePrefix="0" xfId="0">
      <alignment horizontal="right"/>
      <protection hidden="0" locked="0"/>
    </xf>
    <xf applyAlignment="1" applyProtection="1" borderId="0" fillId="3" fontId="9" numFmtId="2" pivotButton="0" quotePrefix="0" xfId="0">
      <alignment horizontal="center"/>
      <protection hidden="0" locked="0"/>
    </xf>
    <xf applyAlignment="1" applyProtection="1" borderId="0" fillId="3" fontId="9" numFmtId="0" pivotButton="0" quotePrefix="0" xfId="0">
      <alignment horizontal="center"/>
      <protection hidden="0" locked="0"/>
    </xf>
    <xf borderId="0" fillId="0" fontId="2" numFmtId="0" pivotButton="0" quotePrefix="0" xfId="726"/>
    <xf applyAlignment="1" borderId="0" fillId="0" fontId="3" numFmtId="0" pivotButton="0" quotePrefix="0" xfId="725">
      <alignment horizontal="right"/>
    </xf>
    <xf applyAlignment="1" borderId="0" fillId="0" fontId="3" numFmtId="9" pivotButton="0" quotePrefix="0" xfId="726">
      <alignment horizontal="right"/>
    </xf>
    <xf borderId="7" fillId="0" fontId="26" numFmtId="1" pivotButton="0" quotePrefix="0" xfId="725"/>
    <xf borderId="0" fillId="0" fontId="1" numFmtId="0" pivotButton="0" quotePrefix="0" xfId="726"/>
    <xf borderId="0" fillId="0" fontId="8" numFmtId="0" pivotButton="0" quotePrefix="0" xfId="725"/>
    <xf borderId="0" fillId="0" fontId="4" numFmtId="2" pivotButton="0" quotePrefix="0" xfId="725"/>
    <xf applyAlignment="1" borderId="0" fillId="0" fontId="8" numFmtId="0" pivotButton="0" quotePrefix="0" xfId="725">
      <alignment horizontal="center" vertical="center"/>
    </xf>
    <xf borderId="0" fillId="4" fontId="8" numFmtId="0" pivotButton="0" quotePrefix="0" xfId="725"/>
    <xf applyAlignment="1" borderId="0" fillId="0" fontId="8" numFmtId="0" pivotButton="0" quotePrefix="0" xfId="725">
      <alignment horizontal="center" vertical="center"/>
    </xf>
    <xf borderId="0" fillId="5" fontId="8" numFmtId="0" pivotButton="0" quotePrefix="0" xfId="725"/>
    <xf borderId="0" fillId="5" fontId="4" numFmtId="0" pivotButton="0" quotePrefix="0" xfId="725"/>
    <xf applyAlignment="1" borderId="0" fillId="0" fontId="8" numFmtId="0" pivotButton="0" quotePrefix="0" xfId="725">
      <alignment wrapText="1"/>
    </xf>
    <xf applyAlignment="1" borderId="0" fillId="0" fontId="2" numFmtId="0" pivotButton="0" quotePrefix="0" xfId="725">
      <alignment horizontal="right" wrapText="1"/>
    </xf>
    <xf applyAlignment="1" borderId="0" fillId="0" fontId="8" numFmtId="0" pivotButton="0" quotePrefix="0" xfId="725">
      <alignment horizontal="right" wrapText="1"/>
    </xf>
    <xf applyAlignment="1" borderId="0" fillId="0" fontId="8" numFmtId="0" pivotButton="0" quotePrefix="0" xfId="725">
      <alignment horizontal="right"/>
    </xf>
    <xf applyAlignment="1" borderId="0" fillId="0" fontId="3" numFmtId="1" pivotButton="0" quotePrefix="0" xfId="725">
      <alignment horizontal="right" vertical="center" wrapText="1"/>
    </xf>
    <xf applyAlignment="1" borderId="0" fillId="0" fontId="3" numFmtId="2" pivotButton="0" quotePrefix="0" xfId="725">
      <alignment horizontal="right" vertical="center" wrapText="1"/>
    </xf>
    <xf applyAlignment="1" borderId="0" fillId="0" fontId="3" numFmtId="0" pivotButton="0" quotePrefix="0" xfId="725">
      <alignment horizontal="right"/>
    </xf>
    <xf borderId="0" fillId="0" fontId="4" numFmtId="1" pivotButton="0" quotePrefix="0" xfId="725"/>
    <xf borderId="0" fillId="0" fontId="4" numFmtId="0" pivotButton="0" quotePrefix="0" xfId="725"/>
    <xf borderId="0" fillId="5" fontId="4" numFmtId="1" pivotButton="0" quotePrefix="0" xfId="725"/>
    <xf borderId="0" fillId="5" fontId="4" numFmtId="2" pivotButton="0" quotePrefix="0" xfId="725"/>
    <xf borderId="0" fillId="5" fontId="4" numFmtId="0" pivotButton="0" quotePrefix="0" xfId="725"/>
    <xf applyAlignment="1" borderId="0" fillId="0" fontId="4" numFmtId="0" pivotButton="0" quotePrefix="0" xfId="725">
      <alignment horizontal="right"/>
    </xf>
    <xf borderId="0" fillId="0" fontId="3" numFmtId="1" pivotButton="0" quotePrefix="0" xfId="725"/>
    <xf borderId="0" fillId="0" fontId="2" numFmtId="1" pivotButton="0" quotePrefix="0" xfId="725"/>
    <xf borderId="0" fillId="0" fontId="8" numFmtId="2" pivotButton="0" quotePrefix="0" xfId="725"/>
    <xf applyAlignment="1" borderId="0" fillId="0" fontId="3" numFmtId="0" pivotButton="0" quotePrefix="0" xfId="725">
      <alignment horizontal="right"/>
    </xf>
    <xf borderId="0" fillId="0" fontId="21" numFmtId="0" pivotButton="0" quotePrefix="0" xfId="725"/>
    <xf borderId="0" fillId="0" fontId="2" numFmtId="0" pivotButton="0" quotePrefix="0" xfId="725"/>
    <xf applyAlignment="1" borderId="0" fillId="0" fontId="21" numFmtId="0" pivotButton="0" quotePrefix="0" xfId="725">
      <alignment horizontal="right" wrapText="1"/>
    </xf>
    <xf borderId="0" fillId="0" fontId="21" numFmtId="0" pivotButton="0" quotePrefix="0" xfId="725"/>
    <xf borderId="0" fillId="0" fontId="21" numFmtId="1" pivotButton="0" quotePrefix="0" xfId="725"/>
    <xf applyAlignment="1" borderId="0" fillId="0" fontId="8" numFmtId="0" pivotButton="0" quotePrefix="0" xfId="725">
      <alignment wrapText="1"/>
    </xf>
    <xf applyAlignment="1" borderId="0" fillId="0" fontId="16" numFmtId="0" pivotButton="0" quotePrefix="0" xfId="725">
      <alignment horizontal="right" wrapText="1"/>
    </xf>
    <xf borderId="0" fillId="0" fontId="16" numFmtId="0" pivotButton="0" quotePrefix="0" xfId="725"/>
    <xf borderId="0" fillId="0" fontId="16" numFmtId="0" pivotButton="0" quotePrefix="0" xfId="725"/>
    <xf borderId="0" fillId="0" fontId="4" numFmtId="165" pivotButton="0" quotePrefix="0" xfId="725"/>
    <xf borderId="0" fillId="0" fontId="3" numFmtId="0" pivotButton="0" quotePrefix="0" xfId="725"/>
    <xf borderId="0" fillId="0" fontId="27" numFmtId="1" pivotButton="0" quotePrefix="0" xfId="726"/>
    <xf applyAlignment="1" borderId="0" fillId="0" fontId="9" numFmtId="1" pivotButton="0" quotePrefix="0" xfId="726">
      <alignment horizontal="center"/>
    </xf>
    <xf applyAlignment="1" borderId="0" fillId="0" fontId="9" numFmtId="1" pivotButton="0" quotePrefix="0" xfId="726">
      <alignment horizontal="center"/>
    </xf>
    <xf borderId="0" fillId="0" fontId="9" numFmtId="0" pivotButton="0" quotePrefix="0" xfId="725"/>
    <xf applyProtection="1" borderId="1" fillId="3" fontId="9" numFmtId="1" pivotButton="0" quotePrefix="0" xfId="725">
      <protection hidden="0" locked="0"/>
    </xf>
    <xf applyProtection="1" borderId="1" fillId="3" fontId="9" numFmtId="2" pivotButton="0" quotePrefix="0" xfId="725">
      <protection hidden="0" locked="0"/>
    </xf>
    <xf applyAlignment="1" applyProtection="1" borderId="1" fillId="3" fontId="9" numFmtId="1" pivotButton="0" quotePrefix="0" xfId="727">
      <alignment horizontal="right"/>
      <protection hidden="0" locked="0"/>
    </xf>
    <xf applyAlignment="1" applyProtection="1" borderId="1" fillId="3" fontId="9" numFmtId="2" pivotButton="0" quotePrefix="0" xfId="727">
      <alignment horizontal="right"/>
      <protection hidden="0" locked="0"/>
    </xf>
    <xf applyAlignment="1" borderId="0" fillId="0" fontId="8" numFmtId="0" pivotButton="0" quotePrefix="0" xfId="725">
      <alignment horizontal="center" vertical="center"/>
    </xf>
    <xf applyAlignment="1" applyProtection="1" borderId="1" fillId="2" fontId="4" numFmtId="166" pivotButton="0" quotePrefix="0" xfId="0">
      <alignment horizontal="right" vertical="center"/>
      <protection hidden="0" locked="0"/>
    </xf>
    <xf borderId="0" fillId="0" fontId="4" numFmtId="43" pivotButton="0" quotePrefix="0" xfId="0"/>
    <xf borderId="0" fillId="0" fontId="4" numFmtId="164" pivotButton="0" quotePrefix="0" xfId="0"/>
    <xf applyProtection="1" borderId="1" fillId="2" fontId="4" numFmtId="164" pivotButton="0" quotePrefix="0" xfId="0">
      <protection hidden="0" locked="0"/>
    </xf>
    <xf borderId="1" fillId="3" fontId="9" numFmtId="164" pivotButton="0" quotePrefix="0" xfId="9"/>
    <xf applyAlignment="1" applyProtection="1" borderId="1" fillId="3" fontId="9" numFmtId="166" pivotButton="0" quotePrefix="0" xfId="10">
      <alignment horizontal="right"/>
      <protection hidden="0" locked="0"/>
    </xf>
    <xf applyAlignment="1" applyProtection="1" borderId="1" fillId="2" fontId="4" numFmtId="166" pivotButton="0" quotePrefix="0" xfId="0">
      <alignment horizontal="right"/>
      <protection hidden="0" locked="0"/>
    </xf>
    <xf borderId="0" fillId="0" fontId="4" numFmtId="166" pivotButton="0" quotePrefix="0" xfId="0"/>
    <xf applyProtection="1" borderId="1" fillId="2" fontId="0" numFmtId="166" pivotButton="0" quotePrefix="0" xfId="0">
      <protection hidden="0" locked="0"/>
    </xf>
    <xf applyProtection="1" borderId="1" fillId="2" fontId="4" numFmtId="166" pivotButton="0" quotePrefix="0" xfId="10">
      <protection hidden="0" locked="0"/>
    </xf>
    <xf applyAlignment="1" borderId="1" fillId="2" fontId="4" numFmtId="166" pivotButton="0" quotePrefix="0" xfId="0">
      <alignment horizontal="right"/>
    </xf>
    <xf applyAlignment="1" applyProtection="1" borderId="1" fillId="2" fontId="4" numFmtId="166" pivotButton="0" quotePrefix="0" xfId="725">
      <alignment horizontal="right" vertical="center"/>
      <protection hidden="0" locked="0"/>
    </xf>
    <xf borderId="4" fillId="3" fontId="20" numFmtId="166" pivotButton="0" quotePrefix="0" xfId="725"/>
    <xf applyAlignment="1" borderId="1" fillId="2" fontId="4" numFmtId="166" pivotButton="0" quotePrefix="0" xfId="725">
      <alignment horizontal="right" vertical="center"/>
    </xf>
    <xf applyAlignment="1" borderId="1" fillId="3" fontId="9" numFmtId="165" pivotButton="0" quotePrefix="0" xfId="9">
      <alignment horizontal="right"/>
    </xf>
    <xf borderId="0" fillId="0" fontId="4" numFmtId="165" pivotButton="0" quotePrefix="0" xfId="725"/>
  </cellXfs>
  <cellStyles count="8">
    <cellStyle builtinId="0" name="Normal" xfId="0"/>
    <cellStyle builtinId="8" hidden="1" name="Hyperlink" xfId="1"/>
    <cellStyle builtinId="9" hidden="1" name="Followed Hyperlink" xfId="2"/>
    <cellStyle builtinId="3" name="Comma" xfId="3"/>
    <cellStyle builtinId="5" name="Percent" xfId="4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  <diagonal/>
      </border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Nick Scott</author>
  </authors>
  <commentList>
    <comment authorId="0" ref="D28" shapeId="0">
      <text>
        <t>Nick Scott:
The cost per child per year can be estimated as 
= (cost per treatment) * (annual diarrhoea incidence)
Diarrhoea incidence is the average in children under 5.  See user guide for further information</t>
      </text>
    </comment>
    <comment authorId="0" ref="D30" shapeId="0">
      <text>
        <t>Nick Scott:
The cost per child per year can be estimated as 
= (cost per treatment episode) * (SAM prevalence) * 2.6
Cost per treatment episode includes management of MAM (if selected) and is an average over delivery modalities. See user guide for further information</t>
      </text>
    </comment>
    <comment authorId="0" ref="D37" shapeId="0">
      <text>
        <t>Nick Scott:
The cost per child per year can be estimated as 
= (cost per treatment) * (annual diarrhoea incidence)
Diarrhoea incidence is the average in children under 5.  See user guide for further information</t>
      </text>
    </comment>
  </commentList>
</comments>
</file>

<file path=xl/comments/comment2.xml><?xml version="1.0" encoding="utf-8"?>
<comments xmlns="http://schemas.openxmlformats.org/spreadsheetml/2006/main">
  <authors>
    <author>Sam</author>
  </authors>
  <commentList>
    <comment authorId="0" ref="B1" shapeId="0">
      <text>
        <t>Sam:
When one intervention cannot exceed 1-coverage of another</t>
      </text>
    </comment>
    <comment authorId="0" ref="C1" shapeId="0">
      <text>
        <t>Sam:
When one program cannot exceed coverage of another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authorId="0" ref="A1" shapeId="0">
      <text>
        <t>Sam:
Don't really want this here, but the proportional cost is linked -- can think of better place?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authorId="0" ref="A36" shapeId="0">
      <text>
        <t>Nick Scott:
These are not used in the current model version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authorId="0" ref="B6" shapeId="0">
      <text>
        <t>Nick Scott:
This assumes PPCF is delivered with education to the fraction below the poverty line</t>
      </text>
    </comment>
    <comment authorId="0" ref="B7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workbookViewId="0" zoomScaleNormal="100">
      <selection activeCell="C12" sqref="C12"/>
    </sheetView>
  </sheetViews>
  <sheetFormatPr baseColWidth="8" customHeight="1" defaultColWidth="14.453125" defaultRowHeight="15.75" outlineLevelCol="0"/>
  <cols>
    <col customWidth="1" max="1" min="1" style="13" width="27.6328125"/>
    <col customWidth="1" max="2" min="2" style="42" width="38.6328125"/>
    <col customWidth="1" max="16384" min="3" style="13" width="14.453125"/>
  </cols>
  <sheetData>
    <row customHeight="1" ht="15.9" r="1" s="5" spans="1:5">
      <c r="A1" s="1" t="s">
        <v>0</v>
      </c>
      <c r="B1" s="41" t="s">
        <v>1</v>
      </c>
      <c r="C1" s="41" t="s">
        <v>2</v>
      </c>
    </row>
    <row customHeight="1" ht="15.9" r="2" s="5" spans="1:5">
      <c r="A2" s="13" t="s">
        <v>3</v>
      </c>
      <c r="B2" s="41" t="n"/>
      <c r="C2" s="41" t="n"/>
    </row>
    <row customHeight="1" ht="15.9" r="3" s="5" spans="1:5">
      <c r="A3" s="1" t="n"/>
      <c r="B3" s="11" t="s">
        <v>4</v>
      </c>
      <c r="C3" s="67" t="n">
        <v>2017</v>
      </c>
    </row>
    <row customHeight="1" ht="15.9" r="4" s="5" spans="1:5">
      <c r="A4" s="1" t="n"/>
      <c r="B4" s="11" t="s">
        <v>5</v>
      </c>
      <c r="C4" s="68" t="n">
        <v>2030</v>
      </c>
    </row>
    <row customHeight="1" ht="15.9" r="5" s="5" spans="1:5">
      <c r="A5" s="1" t="n"/>
      <c r="B5" s="41" t="n"/>
      <c r="C5" s="41" t="n"/>
    </row>
    <row customHeight="1" ht="15" r="6" s="5" spans="1:5">
      <c r="A6" s="13" t="s">
        <v>6</v>
      </c>
    </row>
    <row customHeight="1" ht="15" r="7" s="5" spans="1:5">
      <c r="B7" s="42" t="s">
        <v>7</v>
      </c>
      <c r="C7" s="69" t="n">
        <v>9862402</v>
      </c>
    </row>
    <row customHeight="1" ht="15" r="8" s="5" spans="1:5">
      <c r="B8" s="11" t="s">
        <v>8</v>
      </c>
      <c r="C8" s="70" t="n">
        <v>0.282</v>
      </c>
    </row>
    <row customHeight="1" ht="15" r="9" s="5" spans="1:5">
      <c r="B9" s="11" t="s">
        <v>9</v>
      </c>
      <c r="C9" s="71" t="n">
        <v>1</v>
      </c>
    </row>
    <row customHeight="1" ht="15" r="10" s="5" spans="1:5">
      <c r="B10" s="11" t="s">
        <v>10</v>
      </c>
      <c r="C10" s="71" t="n">
        <v>0.23</v>
      </c>
    </row>
    <row customHeight="1" ht="15" r="11" s="5" spans="1:5">
      <c r="B11" s="11" t="s">
        <v>11</v>
      </c>
      <c r="C11" s="70" t="n">
        <v>0.51</v>
      </c>
    </row>
    <row customHeight="1" ht="15" r="12" s="5" spans="1:5">
      <c r="B12" s="11" t="s">
        <v>12</v>
      </c>
      <c r="C12" s="70" t="n">
        <v>0.37</v>
      </c>
    </row>
    <row customHeight="1" ht="15" r="13" s="5" spans="1:5">
      <c r="B13" s="11" t="s">
        <v>13</v>
      </c>
      <c r="C13" s="70" t="n">
        <v>0.221</v>
      </c>
    </row>
    <row customHeight="1" ht="15" r="14" s="5" spans="1:5">
      <c r="B14" s="13" t="n"/>
    </row>
    <row customHeight="1" ht="15" r="15" s="5" spans="1:5">
      <c r="A15" s="13" t="s">
        <v>14</v>
      </c>
      <c r="B15" s="19" t="n"/>
      <c r="C15" s="6" t="n"/>
    </row>
    <row customHeight="1" ht="15" r="16" s="5" spans="1:5">
      <c r="B16" s="11" t="s">
        <v>15</v>
      </c>
      <c r="C16" s="71" t="n">
        <v>0.3</v>
      </c>
    </row>
    <row customHeight="1" ht="15" r="17" s="5" spans="1:5">
      <c r="B17" s="11" t="s">
        <v>16</v>
      </c>
      <c r="C17" s="71" t="n">
        <v>0.1</v>
      </c>
    </row>
    <row customHeight="1" ht="15" r="18" s="5" spans="1:5">
      <c r="B18" s="11" t="s">
        <v>17</v>
      </c>
      <c r="C18" s="71" t="n">
        <v>0.1</v>
      </c>
    </row>
    <row customHeight="1" ht="15" r="19" s="5" spans="1:5">
      <c r="B19" s="11" t="s">
        <v>18</v>
      </c>
      <c r="C19" s="71" t="n">
        <v>0.8</v>
      </c>
    </row>
    <row customHeight="1" ht="15" r="20" s="5" spans="1:5">
      <c r="B20" s="11" t="s">
        <v>19</v>
      </c>
      <c r="C20" s="72" t="str">
        <f>1-frac_rice-frac_wheat-frac_maize</f>
        <v>0</v>
      </c>
    </row>
    <row customHeight="1" ht="15" r="21" s="5" spans="1:5">
      <c r="B21" s="13" t="n"/>
    </row>
    <row customHeight="1" ht="15" r="22" s="5" spans="1:5">
      <c r="A22" s="13" t="s">
        <v>20</v>
      </c>
    </row>
    <row customHeight="1" ht="15" r="23" s="5" spans="1:5">
      <c r="B23" s="20" t="s">
        <v>21</v>
      </c>
      <c r="C23" s="71" t="n">
        <v>0.127</v>
      </c>
    </row>
    <row customHeight="1" ht="15" r="24" s="5" spans="1:5">
      <c r="B24" s="20" t="s">
        <v>22</v>
      </c>
      <c r="C24" s="71" t="n">
        <v>0.452</v>
      </c>
    </row>
    <row customHeight="1" ht="15" r="25" s="5" spans="1:5">
      <c r="B25" s="20" t="s">
        <v>23</v>
      </c>
      <c r="C25" s="71" t="n">
        <v>0.334</v>
      </c>
    </row>
    <row customHeight="1" ht="15" r="26" s="5" spans="1:5">
      <c r="B26" s="20" t="s">
        <v>24</v>
      </c>
      <c r="C26" s="71" t="n">
        <v>0.08699999999999999</v>
      </c>
    </row>
    <row customHeight="1" ht="15" r="27" s="5" spans="1:5">
      <c r="B27" s="20" t="n"/>
      <c r="C27" s="20" t="n"/>
    </row>
    <row customHeight="1" ht="15" r="28" s="5" spans="1:5">
      <c r="A28" s="13" t="s">
        <v>25</v>
      </c>
      <c r="B28" s="20" t="n"/>
      <c r="C28" s="20" t="n"/>
    </row>
    <row customHeight="1" ht="14.25" r="29" s="5" spans="1:5">
      <c r="B29" s="30" t="s">
        <v>26</v>
      </c>
      <c r="C29" s="143" t="n">
        <v>0.208</v>
      </c>
    </row>
    <row customHeight="1" ht="14.25" r="30" s="5" spans="1:5">
      <c r="B30" s="30" t="s">
        <v>27</v>
      </c>
      <c r="C30" s="143" t="n">
        <v>0.637</v>
      </c>
    </row>
    <row customHeight="1" ht="14.25" r="31" s="5" spans="1:5">
      <c r="B31" s="30" t="s">
        <v>28</v>
      </c>
      <c r="C31" s="143" t="n">
        <v>0.119</v>
      </c>
    </row>
    <row customHeight="1" ht="14.25" r="32" s="5" spans="1:5">
      <c r="B32" s="30" t="s">
        <v>29</v>
      </c>
      <c r="C32" s="143" t="n">
        <v>0.036</v>
      </c>
    </row>
    <row customHeight="1" ht="13" r="33" s="5" spans="1:5">
      <c r="B33" s="32" t="s">
        <v>30</v>
      </c>
      <c r="C33" s="74" t="str">
        <f>SUM(C29:C32)</f>
        <v>1</v>
      </c>
    </row>
    <row customHeight="1" ht="15" r="34" s="5" spans="1:5"/>
    <row customHeight="1" ht="15" r="35" s="5" spans="1:5">
      <c r="A35" s="62" t="s">
        <v>31</v>
      </c>
    </row>
    <row customHeight="1" ht="15" r="36" s="5" spans="1:5">
      <c r="A36" s="13" t="s">
        <v>32</v>
      </c>
      <c r="B36" s="11" t="n"/>
      <c r="C36" s="13" t="n"/>
    </row>
    <row customHeight="1" ht="15" r="37" s="5" spans="1:5">
      <c r="B37" s="42" t="s">
        <v>33</v>
      </c>
      <c r="C37" s="75" t="n">
        <v>25</v>
      </c>
    </row>
    <row customHeight="1" ht="15" r="38" s="5" spans="1:5">
      <c r="B38" s="42" t="s">
        <v>34</v>
      </c>
      <c r="C38" s="75" t="n">
        <v>43</v>
      </c>
      <c r="D38" s="144" t="n"/>
      <c r="E38" s="145" t="n"/>
    </row>
    <row customHeight="1" ht="15" r="39" s="5" spans="1:5">
      <c r="B39" s="42" t="s">
        <v>35</v>
      </c>
      <c r="C39" s="75" t="n">
        <v>67</v>
      </c>
      <c r="D39" s="144" t="n"/>
      <c r="E39" s="144" t="n"/>
    </row>
    <row customHeight="1" ht="15" r="40" s="5" spans="1:5">
      <c r="B40" s="42" t="s">
        <v>36</v>
      </c>
      <c r="C40" s="75" t="n">
        <v>4.01</v>
      </c>
    </row>
    <row customHeight="1" ht="15" r="41" s="5" spans="1:5">
      <c r="B41" s="42" t="s">
        <v>37</v>
      </c>
      <c r="C41" s="71" t="n">
        <v>0.13</v>
      </c>
    </row>
    <row customHeight="1" ht="15" r="42" s="5" spans="1:5">
      <c r="B42" s="42" t="s">
        <v>38</v>
      </c>
      <c r="C42" s="75" t="n">
        <v>22.4</v>
      </c>
    </row>
    <row customHeight="1" ht="15.75" r="43" s="5" spans="1:5">
      <c r="D43" s="144" t="n"/>
    </row>
    <row customHeight="1" ht="15.75" r="44" s="5" spans="1:5">
      <c r="A44" s="13" t="s">
        <v>39</v>
      </c>
      <c r="D44" s="144" t="n"/>
    </row>
    <row customHeight="1" ht="15.75" r="45" s="5" spans="1:5">
      <c r="B45" s="42" t="s">
        <v>40</v>
      </c>
      <c r="C45" s="71" t="n">
        <v>0.031</v>
      </c>
      <c r="D45" s="144" t="n"/>
    </row>
    <row customHeight="1" ht="15.75" r="46" s="5" spans="1:5">
      <c r="B46" s="42" t="s">
        <v>41</v>
      </c>
      <c r="C46" s="71" t="n">
        <v>0.109</v>
      </c>
      <c r="D46" s="144" t="n"/>
    </row>
    <row customHeight="1" ht="15.75" r="47" s="5" spans="1:5">
      <c r="B47" s="42" t="s">
        <v>42</v>
      </c>
      <c r="C47" s="71" t="n">
        <v>0.365</v>
      </c>
      <c r="D47" s="144" t="n"/>
      <c r="E47" s="145" t="n"/>
    </row>
    <row customHeight="1" ht="15" r="48" s="5" spans="1:5">
      <c r="B48" s="42" t="s">
        <v>43</v>
      </c>
      <c r="C48" s="72" t="str">
        <f>1-term_SGA-preterm_AGA-preterm_SGA</f>
        <v>0.495</v>
      </c>
      <c r="D48" s="144" t="n"/>
      <c r="E48" s="144" t="n"/>
    </row>
    <row customHeight="1" ht="15.75" r="49" s="5" spans="1:5">
      <c r="D49" s="144" t="n"/>
    </row>
    <row customHeight="1" ht="15.75" r="50" s="5" spans="1:5">
      <c r="A50" s="13" t="s">
        <v>44</v>
      </c>
      <c r="D50" s="144" t="n"/>
    </row>
    <row customHeight="1" ht="15.75" r="51" s="5" spans="1:5">
      <c r="B51" s="42" t="s">
        <v>45</v>
      </c>
      <c r="C51" s="76" t="n">
        <v>1.66</v>
      </c>
      <c r="D51" s="144" t="n"/>
    </row>
    <row customHeight="1" ht="15" r="52" s="5" spans="1:5">
      <c r="B52" s="42" t="s">
        <v>46</v>
      </c>
      <c r="C52" s="76" t="n">
        <v>1.66</v>
      </c>
    </row>
    <row customHeight="1" ht="15.75" r="53" s="5" spans="1:5">
      <c r="B53" s="42" t="s">
        <v>47</v>
      </c>
      <c r="C53" s="76" t="n">
        <v>5.64</v>
      </c>
    </row>
    <row customHeight="1" ht="15.75" r="54" s="5" spans="1:5">
      <c r="B54" s="42" t="s">
        <v>48</v>
      </c>
      <c r="C54" s="76" t="n">
        <v>5.43</v>
      </c>
    </row>
    <row customHeight="1" ht="15.75" r="55" s="5" spans="1:5">
      <c r="B55" s="42" t="s">
        <v>49</v>
      </c>
      <c r="C55" s="76" t="n">
        <v>1.91</v>
      </c>
    </row>
    <row customHeight="1" ht="15.75" r="57" s="5" spans="1:5">
      <c r="A57" s="13" t="s">
        <v>50</v>
      </c>
    </row>
    <row customHeight="1" ht="15.75" r="58" s="5" spans="1:5">
      <c r="B58" s="11" t="s">
        <v>51</v>
      </c>
      <c r="C58" s="70" t="n">
        <v>0.2</v>
      </c>
    </row>
    <row customHeight="1" ht="15.75" r="59" s="5" spans="1:5">
      <c r="B59" s="42" t="s">
        <v>52</v>
      </c>
      <c r="C59" s="70" t="n">
        <v>0.42</v>
      </c>
    </row>
    <row customHeight="1" ht="15.75" r="63" s="5" spans="1:5">
      <c r="A63" s="62" t="n"/>
    </row>
  </sheetData>
  <sheetProtection autoFilter="1" deleteColumns="1" deleteRows="1" formatCells="1" formatColumns="1" formatRows="1" insertColumns="1" insertHyperlinks="1" insertRows="1" objects="0" password="CA9F" pivotTables="1" scenarios="1" selectLockedCells="1" selectUnlockedCells="0" sheet="1" sort="1"/>
  <pageMargins bottom="1" footer="0.5" header="0.5" left="0.75" right="0.75" top="1"/>
  <pageSetup horizontalDpi="4294967292" orientation="portrait" paperSize="9" verticalDpi="4294967292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9"/>
  <sheetViews>
    <sheetView workbookViewId="0">
      <selection activeCell="C4" sqref="C4:C6"/>
    </sheetView>
  </sheetViews>
  <sheetFormatPr baseColWidth="8" defaultColWidth="10.90625" defaultRowHeight="15.5" outlineLevelCol="0"/>
  <cols>
    <col customWidth="1" max="1" min="1" style="98" width="18.6328125"/>
    <col customWidth="1" max="16384" min="2" style="98" width="10.90625"/>
  </cols>
  <sheetData>
    <row customHeight="1" ht="52.5" r="1" s="5" spans="1:5">
      <c r="A1" s="60" t="s">
        <v>186</v>
      </c>
      <c r="B1" s="59" t="s">
        <v>133</v>
      </c>
      <c r="C1" s="59" t="s">
        <v>134</v>
      </c>
      <c r="D1" s="59" t="s">
        <v>135</v>
      </c>
      <c r="E1" s="59" t="s">
        <v>136</v>
      </c>
    </row>
    <row r="2" spans="1:5">
      <c r="A2" s="58" t="s">
        <v>1</v>
      </c>
      <c r="B2" s="98" t="s">
        <v>87</v>
      </c>
      <c r="C2" s="86" t="str">
        <f>1.5*0.61</f>
        <v>0.91500000000000004</v>
      </c>
      <c r="D2" s="86" t="n">
        <v>3.78</v>
      </c>
      <c r="E2" s="86" t="n">
        <v>0.05</v>
      </c>
    </row>
    <row r="3" spans="1:5">
      <c r="A3" s="98" t="n"/>
      <c r="B3" s="98" t="s">
        <v>64</v>
      </c>
      <c r="C3" s="86" t="str">
        <f>1.5*0.61</f>
        <v>0.91500000000000004</v>
      </c>
      <c r="D3" s="86" t="str">
        <f>10.49/4</f>
        <v>2.6225000000000001</v>
      </c>
      <c r="E3" s="86" t="n">
        <v>0.05</v>
      </c>
    </row>
    <row r="4" spans="1:5">
      <c r="A4" s="98" t="n"/>
      <c r="B4" s="98" t="s">
        <v>74</v>
      </c>
      <c r="C4" s="86" t="str">
        <f>1.5*0.61</f>
        <v>0.91500000000000004</v>
      </c>
      <c r="D4" s="86" t="str">
        <f>10.49/4</f>
        <v>2.6225000000000001</v>
      </c>
      <c r="E4" s="86" t="n">
        <v>0.05</v>
      </c>
    </row>
    <row r="5" spans="1:5">
      <c r="A5" s="98" t="n"/>
      <c r="B5" s="98" t="s">
        <v>75</v>
      </c>
      <c r="C5" s="86" t="str">
        <f>1.5*0.61</f>
        <v>0.91500000000000004</v>
      </c>
      <c r="D5" s="86" t="str">
        <f>10.49/4</f>
        <v>2.6225000000000001</v>
      </c>
      <c r="E5" s="86" t="n">
        <v>0.05</v>
      </c>
    </row>
    <row r="6" spans="1:5">
      <c r="A6" s="98" t="n"/>
      <c r="B6" s="98" t="s">
        <v>76</v>
      </c>
      <c r="C6" s="86" t="str">
        <f>1.5*0.61</f>
        <v>0.91500000000000004</v>
      </c>
      <c r="D6" s="86" t="str">
        <f>10.49/4</f>
        <v>2.6225000000000001</v>
      </c>
      <c r="E6" s="86" t="n">
        <v>0.05</v>
      </c>
    </row>
    <row r="9" spans="1:5">
      <c r="C9" s="56" t="n"/>
    </row>
  </sheetData>
  <sheetProtection algorithmName="SHA-512" autoFilter="1" deleteColumns="1" deleteRows="1" formatCells="1" formatColumns="1" formatRows="1" hashValue="YkAilk8U5+WtZR6nCkfDN8ui35T9ch6F4SSGibHKz/fgd0cR7PN7XzCjrZgYy30yo3z4WSXsLO+I4aha1E8L9A==" insertColumns="1" insertHyperlinks="1" insertRows="1" objects="0" pivotTables="1" saltValue="EovjrZ5MFBvM1LapaFAkZA==" scenarios="1" selectLockedCells="1" selectUnlockedCells="0" sheet="1" sort="1" spinCount="100000"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4" sqref="B4"/>
    </sheetView>
  </sheetViews>
  <sheetFormatPr baseColWidth="8" defaultColWidth="11.453125" defaultRowHeight="12.5" outlineLevelCol="0"/>
  <cols>
    <col bestFit="1" customWidth="1" max="1" min="1" style="52" width="53"/>
    <col customWidth="1" max="2" min="2" style="114" width="47.90625"/>
    <col customWidth="1" max="3" min="3" style="114" width="42.453125"/>
    <col customWidth="1" max="16384" min="4" style="114" width="11.453125"/>
  </cols>
  <sheetData>
    <row customHeight="1" ht="13" r="1" s="5" spans="1:3">
      <c r="A1" s="99" t="s">
        <v>144</v>
      </c>
      <c r="B1" s="99" t="s">
        <v>187</v>
      </c>
      <c r="C1" s="99" t="s">
        <v>188</v>
      </c>
    </row>
    <row r="2" spans="1:3">
      <c r="A2" s="88" t="s">
        <v>165</v>
      </c>
      <c r="B2" s="154" t="s">
        <v>175</v>
      </c>
      <c r="C2" s="154" t="n"/>
    </row>
    <row r="3" spans="1:3">
      <c r="A3" s="88" t="s">
        <v>166</v>
      </c>
      <c r="B3" s="154" t="s">
        <v>175</v>
      </c>
      <c r="C3" s="154" t="n"/>
    </row>
    <row r="4" spans="1:3">
      <c r="A4" s="89" t="s">
        <v>177</v>
      </c>
      <c r="B4" s="154" t="s">
        <v>170</v>
      </c>
      <c r="C4" s="154" t="n"/>
    </row>
    <row r="5" spans="1:3">
      <c r="A5" s="89" t="s">
        <v>174</v>
      </c>
      <c r="B5" s="154" t="s">
        <v>170</v>
      </c>
      <c r="C5" s="154" t="n"/>
    </row>
    <row r="6" spans="1:3">
      <c r="A6" s="89" t="n"/>
      <c r="B6" s="90" t="n"/>
      <c r="C6" s="90" t="n"/>
    </row>
    <row r="7" spans="1:3">
      <c r="A7" s="89" t="n"/>
      <c r="B7" s="90" t="n"/>
      <c r="C7" s="90" t="n"/>
    </row>
    <row r="8" spans="1:3">
      <c r="A8" s="89" t="n"/>
      <c r="B8" s="90" t="n"/>
      <c r="C8" s="90" t="n"/>
    </row>
    <row r="9" spans="1:3">
      <c r="A9" s="89" t="n"/>
      <c r="B9" s="90" t="n"/>
      <c r="C9" s="90" t="n"/>
    </row>
    <row r="10" spans="1:3">
      <c r="A10" s="89" t="n"/>
      <c r="B10" s="90" t="n"/>
      <c r="C10" s="90" t="n"/>
    </row>
    <row r="11" spans="1:3">
      <c r="A11" s="91" t="n"/>
      <c r="B11" s="90" t="n"/>
      <c r="C11" s="90" t="n"/>
    </row>
    <row r="12" spans="1:3">
      <c r="A12" s="91" t="n"/>
      <c r="B12" s="90" t="n"/>
      <c r="C12" s="90" t="n"/>
    </row>
    <row r="13" spans="1:3">
      <c r="A13" s="91" t="n"/>
      <c r="B13" s="90" t="n"/>
      <c r="C13" s="90" t="n"/>
    </row>
    <row r="14" spans="1:3">
      <c r="A14" s="91" t="n"/>
      <c r="B14" s="90" t="n"/>
      <c r="C14" s="90" t="n"/>
    </row>
    <row r="15" spans="1:3">
      <c r="A15" s="91" t="n"/>
      <c r="B15" s="90" t="n"/>
      <c r="C15" s="90" t="n"/>
    </row>
    <row r="16" spans="1:3">
      <c r="A16" s="91" t="n"/>
      <c r="B16" s="90" t="n"/>
      <c r="C16" s="90" t="n"/>
    </row>
    <row r="17" spans="1:3">
      <c r="A17" s="91" t="n"/>
      <c r="B17" s="90" t="n"/>
      <c r="C17" s="90" t="n"/>
    </row>
    <row r="18" spans="1:3">
      <c r="A18" s="91" t="n"/>
      <c r="B18" s="90" t="n"/>
      <c r="C18" s="90" t="n"/>
    </row>
    <row r="19" spans="1:3">
      <c r="A19" s="89" t="n"/>
      <c r="B19" s="90" t="n"/>
      <c r="C19" s="90" t="n"/>
    </row>
    <row r="20" spans="1:3">
      <c r="A20" s="89" t="n"/>
      <c r="B20" s="90" t="n"/>
      <c r="C20" s="90" t="n"/>
    </row>
  </sheetData>
  <sheetProtection algorithmName="SHA-512" autoFilter="1" deleteColumns="1" deleteRows="1" formatCells="1" formatColumns="1" formatRows="1" hashValue="mJIhFbJiXwMDYdaTQpBnnIuyYOuT68NH0zRKA9hB05n6uZvdwWxrgEXuFwGJ+96DUDA/ASxdRlcLT7WZRHSmMg==" insertColumns="1" insertHyperlinks="1" insertRows="1" objects="0" pivotTables="1" saltValue="bb4cIfhca5ee56tuIEArcQ==" scenarios="1" selectLockedCells="1" selectUnlockedCells="0" sheet="1" sort="1" spinCount="100000"/>
  <pageMargins bottom="0.75" footer="0.3" header="0.3" left="0.7" right="0.7" top="0.75"/>
  <pageSetup horizontalDpi="0" orientation="portrait" paperSize="9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53125" defaultRowHeight="12.5" outlineLevelCol="0"/>
  <cols>
    <col customWidth="1" max="1" min="1" style="114" width="30.08984375"/>
    <col customWidth="1" max="16384" min="2" style="114" width="11.453125"/>
  </cols>
  <sheetData>
    <row customHeight="1" ht="13" r="1" s="5" spans="1:1">
      <c r="A1" s="99" t="s">
        <v>144</v>
      </c>
    </row>
    <row r="2" spans="1:1">
      <c r="A2" s="156" t="s">
        <v>157</v>
      </c>
    </row>
    <row r="3" spans="1:1">
      <c r="A3" s="156" t="s">
        <v>167</v>
      </c>
    </row>
    <row r="4" spans="1:1">
      <c r="A4" s="156" t="s">
        <v>171</v>
      </c>
    </row>
    <row r="5" spans="1:1">
      <c r="A5" s="156" t="s">
        <v>179</v>
      </c>
    </row>
    <row r="6" spans="1:1">
      <c r="A6" s="156" t="s">
        <v>180</v>
      </c>
    </row>
    <row r="7" spans="1:1">
      <c r="A7" s="156" t="s">
        <v>181</v>
      </c>
    </row>
    <row r="8" spans="1:1">
      <c r="A8" s="156" t="s">
        <v>182</v>
      </c>
    </row>
    <row r="9" spans="1:1">
      <c r="A9" s="156" t="s">
        <v>183</v>
      </c>
    </row>
    <row r="10" spans="1:1">
      <c r="A10" s="156" t="n"/>
    </row>
    <row r="11" spans="1:1">
      <c r="A11" s="156" t="n"/>
    </row>
    <row r="12" spans="1:1">
      <c r="A12" s="156" t="n"/>
    </row>
    <row r="13" spans="1:1">
      <c r="A13" s="156" t="n"/>
    </row>
    <row r="14" spans="1:1">
      <c r="A14" s="156" t="n"/>
    </row>
    <row r="15" spans="1:1">
      <c r="A15" s="156" t="n"/>
    </row>
    <row r="16" spans="1:1">
      <c r="A16" s="156" t="n"/>
    </row>
    <row r="17" spans="1:1">
      <c r="A17" s="156" t="n"/>
    </row>
    <row r="18" spans="1:1">
      <c r="A18" s="156" t="n"/>
    </row>
    <row r="19" spans="1:1">
      <c r="A19" s="156" t="n"/>
    </row>
  </sheetData>
  <pageMargins bottom="0.75" footer="0.3" header="0.3" left="0.7" right="0.7" top="0.75"/>
  <pageSetup horizontalDpi="0" orientation="portrait" paperSize="9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C2" sqref="C2"/>
    </sheetView>
  </sheetViews>
  <sheetFormatPr baseColWidth="8" customHeight="1" defaultColWidth="14.453125" defaultRowHeight="15.75"/>
  <sheetData>
    <row customHeight="1" ht="15.75" r="1" s="5" spans="1:6">
      <c r="A1" s="6" t="s">
        <v>189</v>
      </c>
      <c r="B1" t="s">
        <v>64</v>
      </c>
      <c r="C1" t="s">
        <v>74</v>
      </c>
      <c r="D1" t="s">
        <v>75</v>
      </c>
      <c r="E1" t="s">
        <v>76</v>
      </c>
      <c r="F1" t="s">
        <v>77</v>
      </c>
    </row>
    <row customHeight="1" ht="15.75" r="2" s="5" spans="1:6">
      <c r="A2" s="6" t="s">
        <v>78</v>
      </c>
      <c r="B2" s="157" t="str">
        <f>'Baseline year population inputs'!C51</f>
        <v>1.66</v>
      </c>
      <c r="C2" s="157" t="str">
        <f>'Baseline year population inputs'!C52</f>
        <v>1.66</v>
      </c>
      <c r="D2" s="157" t="str">
        <f>'Baseline year population inputs'!C53</f>
        <v>5.64</v>
      </c>
      <c r="E2" s="157" t="str">
        <f>'Baseline year population inputs'!C54</f>
        <v>5.43</v>
      </c>
      <c r="F2" s="157" t="str">
        <f>'Baseline year population inputs'!C55</f>
        <v>1.91</v>
      </c>
    </row>
    <row customHeight="1" ht="15.75" r="3" s="5" spans="1:6">
      <c r="A3" s="6" t="s">
        <v>190</v>
      </c>
      <c r="B3" s="157" t="str">
        <f>frac_mam_1month * 2.6</f>
        <v>0.1404</v>
      </c>
      <c r="C3" s="157" t="str">
        <f>frac_mam_1_5months * 2.6</f>
        <v>0.1404</v>
      </c>
      <c r="D3" s="157" t="str">
        <f>frac_mam_6_11months * 2.6</f>
        <v>0.14045866666666668</v>
      </c>
      <c r="E3" s="157" t="str">
        <f>frac_mam_12_23months * 2.6</f>
        <v>0.11062404115996258</v>
      </c>
      <c r="F3" s="157" t="str">
        <f>frac_mam_24_59months * 2.6</f>
        <v>5.8059717622450747E-2</v>
      </c>
    </row>
    <row customHeight="1" ht="15.75" r="4" s="5" spans="1:6">
      <c r="A4" s="6" t="s">
        <v>191</v>
      </c>
      <c r="B4" s="157" t="str">
        <f>frac_sam_1month * 2.6</f>
        <v>0.10400000000000001</v>
      </c>
      <c r="C4" s="157" t="str">
        <f>frac_sam_1_5months * 2.6</f>
        <v>0.10400000000000001</v>
      </c>
      <c r="D4" s="157" t="str">
        <f>frac_sam_6_11months * 2.6</f>
        <v>4.0885333333333343E-2</v>
      </c>
      <c r="E4" s="157" t="str">
        <f>frac_sam_12_23months * 2.6</f>
        <v>2.6248082319925165E-2</v>
      </c>
      <c r="F4" s="157" t="str">
        <f>frac_sam_24_59months * 2.6</f>
        <v>1.9069687990238803E-2</v>
      </c>
    </row>
  </sheetData>
  <pageMargins bottom="1" footer="0.5" header="0.5" left="0.75" right="0.75" top="1"/>
  <pageSetup horizontalDpi="4294967292" orientation="portrait" paperSize="9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39"/>
  <sheetViews>
    <sheetView workbookViewId="0" zoomScale="85" zoomScaleNormal="118">
      <selection activeCell="D9" sqref="D9"/>
    </sheetView>
  </sheetViews>
  <sheetFormatPr baseColWidth="8" customHeight="1" defaultColWidth="14.453125" defaultRowHeight="15.75" outlineLevelCol="0"/>
  <cols>
    <col bestFit="1" customWidth="1" max="1" min="1" style="5" width="20"/>
    <col customWidth="1" max="2" min="2" style="5" width="45.90625"/>
    <col bestFit="1" customWidth="1" max="3" min="3" style="5" width="8.453125"/>
    <col bestFit="1" customWidth="1" max="4" min="4" style="5" width="10"/>
    <col bestFit="1" customWidth="1" max="5" min="5" style="5" width="10.90625"/>
    <col bestFit="1" customWidth="1" max="7" min="6" style="5" width="11.90625"/>
    <col bestFit="1" customWidth="1" max="11" min="8" style="5" width="13.90625"/>
    <col bestFit="1" customWidth="1" max="15" min="12" style="5" width="15.08984375"/>
  </cols>
  <sheetData>
    <row customHeight="1" ht="15.75" r="1" s="5" spans="1:15">
      <c r="A1" s="62" t="s">
        <v>192</v>
      </c>
      <c r="B1" s="1" t="s">
        <v>144</v>
      </c>
      <c r="C1" s="62" t="s">
        <v>64</v>
      </c>
      <c r="D1" s="62" t="s">
        <v>74</v>
      </c>
      <c r="E1" s="62" t="s">
        <v>75</v>
      </c>
      <c r="F1" s="62" t="s">
        <v>76</v>
      </c>
      <c r="G1" s="62" t="s">
        <v>77</v>
      </c>
      <c r="H1" s="62" t="s">
        <v>109</v>
      </c>
      <c r="I1" s="62" t="s">
        <v>110</v>
      </c>
      <c r="J1" s="62" t="s">
        <v>111</v>
      </c>
      <c r="K1" s="62" t="s">
        <v>112</v>
      </c>
      <c r="L1" s="62" t="s">
        <v>55</v>
      </c>
      <c r="M1" s="62" t="s">
        <v>56</v>
      </c>
      <c r="N1" s="62" t="s">
        <v>57</v>
      </c>
      <c r="O1" s="62" t="s">
        <v>58</v>
      </c>
    </row>
    <row customHeight="1" ht="15.75" r="2" s="5" spans="1:15">
      <c r="A2" s="62" t="s">
        <v>73</v>
      </c>
      <c r="B2" s="11" t="s">
        <v>155</v>
      </c>
      <c r="C2" s="92" t="n">
        <v>0</v>
      </c>
      <c r="D2" s="92" t="str">
        <f>food_insecure</f>
        <v>0.28199999999999997</v>
      </c>
      <c r="E2" s="92" t="str">
        <f>food_insecure</f>
        <v>0.28199999999999997</v>
      </c>
      <c r="F2" s="92" t="str">
        <f>food_insecure</f>
        <v>0.28199999999999997</v>
      </c>
      <c r="G2" s="92" t="str">
        <f>food_insecure</f>
        <v>0.28199999999999997</v>
      </c>
      <c r="H2" s="93" t="n">
        <v>0</v>
      </c>
      <c r="I2" s="93" t="n">
        <v>0</v>
      </c>
      <c r="J2" s="93" t="n">
        <v>0</v>
      </c>
      <c r="K2" s="93" t="n">
        <v>0</v>
      </c>
      <c r="L2" s="93" t="n">
        <v>0</v>
      </c>
      <c r="M2" s="93" t="n">
        <v>0</v>
      </c>
      <c r="N2" s="93" t="n">
        <v>0</v>
      </c>
      <c r="O2" s="93" t="n">
        <v>0</v>
      </c>
    </row>
    <row customHeight="1" ht="15.75" r="3" s="5" spans="1:15">
      <c r="B3" s="11" t="s">
        <v>156</v>
      </c>
      <c r="C3" s="92" t="n">
        <v>1</v>
      </c>
      <c r="D3" s="92" t="n">
        <v>0</v>
      </c>
      <c r="E3" s="92" t="n">
        <v>0</v>
      </c>
      <c r="F3" s="92" t="n">
        <v>0</v>
      </c>
      <c r="G3" s="92" t="n">
        <v>0</v>
      </c>
      <c r="H3" s="93" t="n">
        <v>0</v>
      </c>
      <c r="I3" s="93" t="n">
        <v>0</v>
      </c>
      <c r="J3" s="93" t="n">
        <v>0</v>
      </c>
      <c r="K3" s="93" t="n">
        <v>0</v>
      </c>
      <c r="L3" s="93" t="n">
        <v>0</v>
      </c>
      <c r="M3" s="93" t="n">
        <v>0</v>
      </c>
      <c r="N3" s="93" t="n">
        <v>0</v>
      </c>
      <c r="O3" s="93" t="n">
        <v>0</v>
      </c>
    </row>
    <row customHeight="1" ht="15.75" r="4" s="5" spans="1:15">
      <c r="B4" s="11" t="s">
        <v>169</v>
      </c>
      <c r="C4" s="92" t="n">
        <v>1</v>
      </c>
      <c r="D4" s="92" t="n">
        <v>0</v>
      </c>
      <c r="E4" s="92" t="n">
        <v>0</v>
      </c>
      <c r="F4" s="92" t="n">
        <v>0</v>
      </c>
      <c r="G4" s="92" t="n">
        <v>0</v>
      </c>
      <c r="H4" s="93" t="n">
        <v>0</v>
      </c>
      <c r="I4" s="93" t="n">
        <v>0</v>
      </c>
      <c r="J4" s="93" t="n">
        <v>0</v>
      </c>
      <c r="K4" s="93" t="n">
        <v>0</v>
      </c>
      <c r="L4" s="93" t="n">
        <v>0</v>
      </c>
      <c r="M4" s="93" t="n">
        <v>0</v>
      </c>
      <c r="N4" s="93" t="n">
        <v>0</v>
      </c>
      <c r="O4" s="93" t="n">
        <v>0</v>
      </c>
    </row>
    <row customHeight="1" ht="15.75" r="5" s="5" spans="1:15">
      <c r="B5" s="11" t="s">
        <v>170</v>
      </c>
      <c r="C5" s="92" t="n">
        <v>0</v>
      </c>
      <c r="D5" s="92" t="n">
        <v>0</v>
      </c>
      <c r="E5" s="92" t="str">
        <f>food_insecure</f>
        <v>0.28199999999999997</v>
      </c>
      <c r="F5" s="92" t="str">
        <f>food_insecure</f>
        <v>0.28199999999999997</v>
      </c>
      <c r="G5" s="92" t="n">
        <v>0</v>
      </c>
      <c r="H5" s="93" t="n">
        <v>0</v>
      </c>
      <c r="I5" s="93" t="n">
        <v>0</v>
      </c>
      <c r="J5" s="93" t="n">
        <v>0</v>
      </c>
      <c r="K5" s="93" t="n">
        <v>0</v>
      </c>
      <c r="L5" s="93" t="n">
        <v>0</v>
      </c>
      <c r="M5" s="93" t="n">
        <v>0</v>
      </c>
      <c r="N5" s="93" t="n">
        <v>0</v>
      </c>
      <c r="O5" s="93" t="n">
        <v>0</v>
      </c>
    </row>
    <row customHeight="1" ht="15.75" r="6" s="5" spans="1:15">
      <c r="B6" s="11" t="s">
        <v>174</v>
      </c>
      <c r="C6" s="92" t="n">
        <v>0</v>
      </c>
      <c r="D6" s="92" t="n">
        <v>0</v>
      </c>
      <c r="E6" s="92" t="str">
        <f>1</f>
        <v>1</v>
      </c>
      <c r="F6" s="92" t="str">
        <f>1</f>
        <v>1</v>
      </c>
      <c r="G6" s="92" t="str">
        <f>1</f>
        <v>1</v>
      </c>
      <c r="H6" s="93" t="n">
        <v>0</v>
      </c>
      <c r="I6" s="93" t="n">
        <v>0</v>
      </c>
      <c r="J6" s="93" t="n">
        <v>0</v>
      </c>
      <c r="K6" s="93" t="n">
        <v>0</v>
      </c>
      <c r="L6" s="93" t="n">
        <v>0</v>
      </c>
      <c r="M6" s="93" t="n">
        <v>0</v>
      </c>
      <c r="N6" s="93" t="n">
        <v>0</v>
      </c>
      <c r="O6" s="93" t="n">
        <v>0</v>
      </c>
    </row>
    <row customHeight="1" ht="15.75" r="7" s="5" spans="1:15">
      <c r="B7" s="33" t="s">
        <v>176</v>
      </c>
      <c r="C7" s="92" t="str">
        <f>diarrhoea_1mo/26</f>
        <v>6.3846153846153844E-2</v>
      </c>
      <c r="D7" s="92" t="str">
        <f>diarrhoea_1_5mo/26</f>
        <v>6.3846153846153844E-2</v>
      </c>
      <c r="E7" s="92" t="str">
        <f>diarrhoea_6_11mo/26</f>
        <v>0.21692307692307691</v>
      </c>
      <c r="F7" s="92" t="str">
        <f>diarrhoea_12_23mo/26</f>
        <v>0.20884615384615385</v>
      </c>
      <c r="G7" s="92" t="str">
        <f>diarrhoea_24_59mo/26</f>
        <v>7.3461538461538453E-2</v>
      </c>
      <c r="H7" s="93" t="n">
        <v>0</v>
      </c>
      <c r="I7" s="93" t="n">
        <v>0</v>
      </c>
      <c r="J7" s="93" t="n">
        <v>0</v>
      </c>
      <c r="K7" s="93" t="n">
        <v>0</v>
      </c>
      <c r="L7" s="93" t="n">
        <v>0</v>
      </c>
      <c r="M7" s="93" t="n">
        <v>0</v>
      </c>
      <c r="N7" s="93" t="n">
        <v>0</v>
      </c>
      <c r="O7" s="93" t="n">
        <v>0</v>
      </c>
    </row>
    <row customHeight="1" ht="15.75" r="8" s="5" spans="1:15">
      <c r="B8" s="11" t="s">
        <v>177</v>
      </c>
      <c r="C8" s="92" t="n">
        <v>0</v>
      </c>
      <c r="D8" s="92" t="n">
        <v>0</v>
      </c>
      <c r="E8" s="92" t="str">
        <f>food_insecure</f>
        <v>0.28199999999999997</v>
      </c>
      <c r="F8" s="92" t="str">
        <f>food_insecure</f>
        <v>0.28199999999999997</v>
      </c>
      <c r="G8" s="92" t="n">
        <v>0</v>
      </c>
      <c r="H8" s="93" t="n">
        <v>0</v>
      </c>
      <c r="I8" s="93" t="n">
        <v>0</v>
      </c>
      <c r="J8" s="93" t="n">
        <v>0</v>
      </c>
      <c r="K8" s="93" t="n">
        <v>0</v>
      </c>
      <c r="L8" s="93" t="n">
        <v>0</v>
      </c>
      <c r="M8" s="93" t="n">
        <v>0</v>
      </c>
      <c r="N8" s="93" t="n">
        <v>0</v>
      </c>
      <c r="O8" s="93" t="n">
        <v>0</v>
      </c>
    </row>
    <row customHeight="1" ht="15.75" r="9" s="5" spans="1:15">
      <c r="B9" s="11" t="s">
        <v>145</v>
      </c>
      <c r="C9" s="92" t="n">
        <v>0</v>
      </c>
      <c r="D9" s="92" t="str">
        <f>IF(ISBLANK(comm_deliv), frac_children_health_facility,1)</f>
        <v>0.37</v>
      </c>
      <c r="E9" s="92" t="str">
        <f>IF(ISBLANK(comm_deliv), frac_children_health_facility,1)</f>
        <v>0.37</v>
      </c>
      <c r="F9" s="92" t="str">
        <f>IF(ISBLANK(comm_deliv), frac_children_health_facility,1)</f>
        <v>0.37</v>
      </c>
      <c r="G9" s="92" t="str">
        <f>IF(ISBLANK(comm_deliv), frac_children_health_facility,1)</f>
        <v>0.37</v>
      </c>
      <c r="H9" s="93" t="n">
        <v>0</v>
      </c>
      <c r="I9" s="93" t="n">
        <v>0</v>
      </c>
      <c r="J9" s="93" t="n">
        <v>0</v>
      </c>
      <c r="K9" s="93" t="n">
        <v>0</v>
      </c>
      <c r="L9" s="93" t="n">
        <v>0</v>
      </c>
      <c r="M9" s="93" t="n">
        <v>0</v>
      </c>
      <c r="N9" s="93" t="n">
        <v>0</v>
      </c>
      <c r="O9" s="93" t="n">
        <v>0</v>
      </c>
    </row>
    <row customHeight="1" ht="15" r="10" s="5" spans="1:15">
      <c r="B10" s="11" t="s">
        <v>178</v>
      </c>
      <c r="C10" s="92" t="n">
        <v>0</v>
      </c>
      <c r="D10" s="92" t="n">
        <v>0</v>
      </c>
      <c r="E10" s="92" t="n">
        <v>1</v>
      </c>
      <c r="F10" s="92" t="n">
        <v>1</v>
      </c>
      <c r="G10" s="92" t="n">
        <v>1</v>
      </c>
      <c r="H10" s="93" t="n">
        <v>0</v>
      </c>
      <c r="I10" s="93" t="n">
        <v>0</v>
      </c>
      <c r="J10" s="93" t="n">
        <v>0</v>
      </c>
      <c r="K10" s="93" t="n">
        <v>0</v>
      </c>
      <c r="L10" s="93" t="n">
        <v>0</v>
      </c>
      <c r="M10" s="93" t="n">
        <v>0</v>
      </c>
      <c r="N10" s="93" t="n">
        <v>0</v>
      </c>
      <c r="O10" s="93" t="n">
        <v>0</v>
      </c>
    </row>
    <row customHeight="1" ht="15.75" r="11" s="5" spans="1:15">
      <c r="B11" s="33" t="s">
        <v>184</v>
      </c>
      <c r="C11" s="92" t="str">
        <f>diarrhoea_1mo/26</f>
        <v>6.3846153846153844E-2</v>
      </c>
      <c r="D11" s="92" t="str">
        <f>diarrhoea_1_5mo/26</f>
        <v>6.3846153846153844E-2</v>
      </c>
      <c r="E11" s="92" t="str">
        <f>diarrhoea_6_11mo/26</f>
        <v>0.21692307692307691</v>
      </c>
      <c r="F11" s="92" t="str">
        <f>diarrhoea_12_23mo/26</f>
        <v>0.20884615384615385</v>
      </c>
      <c r="G11" s="92" t="str">
        <f>diarrhoea_24_59mo/26</f>
        <v>7.3461538461538453E-2</v>
      </c>
      <c r="H11" s="93" t="n">
        <v>0</v>
      </c>
      <c r="I11" s="93" t="n">
        <v>0</v>
      </c>
      <c r="J11" s="93" t="n">
        <v>0</v>
      </c>
      <c r="K11" s="93" t="n">
        <v>0</v>
      </c>
      <c r="L11" s="93" t="n">
        <v>0</v>
      </c>
      <c r="M11" s="93" t="n">
        <v>0</v>
      </c>
      <c r="N11" s="93" t="n">
        <v>0</v>
      </c>
      <c r="O11" s="93" t="n">
        <v>0</v>
      </c>
    </row>
    <row customHeight="1" ht="15.75" r="12" s="5" spans="1:15">
      <c r="B12" s="11" t="s">
        <v>185</v>
      </c>
      <c r="C12" s="92" t="n">
        <v>0</v>
      </c>
      <c r="D12" s="92" t="n">
        <v>0</v>
      </c>
      <c r="E12" s="92" t="n">
        <v>1</v>
      </c>
      <c r="F12" s="92" t="n">
        <v>1</v>
      </c>
      <c r="G12" s="92" t="n">
        <v>1</v>
      </c>
      <c r="H12" s="93" t="n">
        <v>0</v>
      </c>
      <c r="I12" s="93" t="n">
        <v>0</v>
      </c>
      <c r="J12" s="93" t="n">
        <v>0</v>
      </c>
      <c r="K12" s="93" t="n">
        <v>0</v>
      </c>
      <c r="L12" s="93" t="n">
        <v>0</v>
      </c>
      <c r="M12" s="93" t="n">
        <v>0</v>
      </c>
      <c r="N12" s="93" t="n">
        <v>0</v>
      </c>
      <c r="O12" s="93" t="n">
        <v>0</v>
      </c>
    </row>
    <row customHeight="1" ht="15.75" r="13" s="5" spans="1:15">
      <c r="B13" s="33" t="n"/>
    </row>
    <row customHeight="1" ht="15.75" r="14" s="5" spans="1:15">
      <c r="A14" s="62" t="s">
        <v>87</v>
      </c>
      <c r="B14" s="33" t="s">
        <v>152</v>
      </c>
      <c r="C14" s="93" t="n">
        <v>0</v>
      </c>
      <c r="D14" s="93" t="n">
        <v>0</v>
      </c>
      <c r="E14" s="93" t="n">
        <v>0</v>
      </c>
      <c r="F14" s="93" t="n">
        <v>0</v>
      </c>
      <c r="G14" s="93" t="n">
        <v>0</v>
      </c>
      <c r="H14" s="92" t="str">
        <f>food_insecure</f>
        <v>0.28199999999999997</v>
      </c>
      <c r="I14" s="92" t="str">
        <f>food_insecure</f>
        <v>0.28199999999999997</v>
      </c>
      <c r="J14" s="92" t="str">
        <f>food_insecure</f>
        <v>0.28199999999999997</v>
      </c>
      <c r="K14" s="92" t="str">
        <f>food_insecure</f>
        <v>0.28199999999999997</v>
      </c>
      <c r="L14" s="93" t="n">
        <v>0</v>
      </c>
      <c r="M14" s="93" t="n">
        <v>0</v>
      </c>
      <c r="N14" s="93" t="n">
        <v>0</v>
      </c>
      <c r="O14" s="93" t="n">
        <v>0</v>
      </c>
    </row>
    <row customHeight="1" ht="15.75" r="15" s="5" spans="1:15">
      <c r="A15" s="62" t="n"/>
      <c r="B15" s="11" t="s">
        <v>154</v>
      </c>
      <c r="C15" s="93" t="n">
        <v>0</v>
      </c>
      <c r="D15" s="93" t="n">
        <v>0</v>
      </c>
      <c r="E15" s="93" t="n">
        <v>0</v>
      </c>
      <c r="F15" s="93" t="n">
        <v>0</v>
      </c>
      <c r="G15" s="93" t="n">
        <v>0</v>
      </c>
      <c r="H15" s="92" t="n">
        <v>1</v>
      </c>
      <c r="I15" s="92" t="n">
        <v>1</v>
      </c>
      <c r="J15" s="92" t="n">
        <v>1</v>
      </c>
      <c r="K15" s="92" t="n">
        <v>1</v>
      </c>
      <c r="L15" s="93" t="n">
        <v>0</v>
      </c>
      <c r="M15" s="93" t="n">
        <v>0</v>
      </c>
      <c r="N15" s="93" t="n">
        <v>0</v>
      </c>
      <c r="O15" s="93" t="n">
        <v>0</v>
      </c>
    </row>
    <row customHeight="1" ht="15.75" r="16" s="5" spans="1:15">
      <c r="A16" s="62" t="n"/>
      <c r="B16" s="11" t="s">
        <v>165</v>
      </c>
      <c r="C16" s="93" t="n">
        <v>0</v>
      </c>
      <c r="D16" s="93" t="n">
        <v>0</v>
      </c>
      <c r="E16" s="93" t="n">
        <v>0</v>
      </c>
      <c r="F16" s="93" t="n">
        <v>0</v>
      </c>
      <c r="G16" s="93" t="n">
        <v>0</v>
      </c>
      <c r="H16" s="92" t="str">
        <f> 1</f>
        <v>1</v>
      </c>
      <c r="I16" s="92" t="str">
        <f> 1</f>
        <v>1</v>
      </c>
      <c r="J16" s="92" t="str">
        <f> 1</f>
        <v>1</v>
      </c>
      <c r="K16" s="92" t="str">
        <f> 1</f>
        <v>1</v>
      </c>
      <c r="L16" s="93" t="n">
        <v>0</v>
      </c>
      <c r="M16" s="93" t="n">
        <v>0</v>
      </c>
      <c r="N16" s="93" t="n">
        <v>0</v>
      </c>
      <c r="O16" s="93" t="n">
        <v>0</v>
      </c>
    </row>
    <row customHeight="1" ht="15.75" r="17" s="5" spans="1:15">
      <c r="A17" s="62" t="n"/>
      <c r="B17" s="11" t="s">
        <v>166</v>
      </c>
      <c r="C17" s="93" t="n">
        <v>0</v>
      </c>
      <c r="D17" s="93" t="n">
        <v>0</v>
      </c>
      <c r="E17" s="93" t="n">
        <v>0</v>
      </c>
      <c r="F17" s="93" t="n">
        <v>0</v>
      </c>
      <c r="G17" s="93" t="n">
        <v>0</v>
      </c>
      <c r="H17" s="92" t="str">
        <f>frac_PW_health_facility</f>
        <v>0.51</v>
      </c>
      <c r="I17" s="92" t="str">
        <f>frac_PW_health_facility</f>
        <v>0.51</v>
      </c>
      <c r="J17" s="92" t="str">
        <f>frac_PW_health_facility</f>
        <v>0.51</v>
      </c>
      <c r="K17" s="92" t="str">
        <f>frac_PW_health_facility</f>
        <v>0.51</v>
      </c>
      <c r="L17" s="93" t="n">
        <v>0</v>
      </c>
      <c r="M17" s="93" t="n">
        <v>0</v>
      </c>
      <c r="N17" s="93" t="n">
        <v>0</v>
      </c>
      <c r="O17" s="93" t="n">
        <v>0</v>
      </c>
    </row>
    <row customHeight="1" ht="15" r="18" s="5" spans="1:15">
      <c r="B18" s="33" t="s">
        <v>167</v>
      </c>
      <c r="C18" s="93" t="n">
        <v>0</v>
      </c>
      <c r="D18" s="93" t="n">
        <v>0</v>
      </c>
      <c r="E18" s="93" t="n">
        <v>0</v>
      </c>
      <c r="F18" s="93" t="n">
        <v>0</v>
      </c>
      <c r="G18" s="93" t="n">
        <v>0</v>
      </c>
      <c r="H18" s="92" t="str">
        <f>frac_malaria_risk</f>
        <v>1</v>
      </c>
      <c r="I18" s="92" t="str">
        <f>frac_malaria_risk</f>
        <v>1</v>
      </c>
      <c r="J18" s="92" t="str">
        <f>frac_malaria_risk</f>
        <v>1</v>
      </c>
      <c r="K18" s="92" t="str">
        <f>frac_malaria_risk</f>
        <v>1</v>
      </c>
      <c r="L18" s="93" t="n">
        <v>0</v>
      </c>
      <c r="M18" s="93" t="n">
        <v>0</v>
      </c>
      <c r="N18" s="93" t="n">
        <v>0</v>
      </c>
      <c r="O18" s="93" t="n">
        <v>0</v>
      </c>
    </row>
    <row customHeight="1" ht="15.75" r="19" s="5" spans="1:15">
      <c r="B19" s="11" t="s">
        <v>172</v>
      </c>
      <c r="C19" s="93" t="n">
        <v>0</v>
      </c>
      <c r="D19" s="93" t="n">
        <v>0</v>
      </c>
      <c r="E19" s="93" t="n">
        <v>0</v>
      </c>
      <c r="F19" s="93" t="n">
        <v>0</v>
      </c>
      <c r="G19" s="93" t="n">
        <v>0</v>
      </c>
      <c r="H19" s="92" t="n">
        <v>1</v>
      </c>
      <c r="I19" s="92" t="n">
        <v>1</v>
      </c>
      <c r="J19" s="92" t="n">
        <v>1</v>
      </c>
      <c r="K19" s="92" t="n">
        <v>1</v>
      </c>
      <c r="L19" s="93" t="n">
        <v>0</v>
      </c>
      <c r="M19" s="93" t="n">
        <v>0</v>
      </c>
      <c r="N19" s="93" t="n">
        <v>0</v>
      </c>
      <c r="O19" s="93" t="n">
        <v>0</v>
      </c>
    </row>
    <row customHeight="1" ht="15.75" r="20" s="5" spans="1:15">
      <c r="B20" s="11" t="s">
        <v>173</v>
      </c>
      <c r="C20" s="93" t="n">
        <v>0</v>
      </c>
      <c r="D20" s="93" t="n">
        <v>0</v>
      </c>
      <c r="E20" s="93" t="n">
        <v>0</v>
      </c>
      <c r="F20" s="93" t="n">
        <v>0</v>
      </c>
      <c r="G20" s="93" t="n">
        <v>0</v>
      </c>
      <c r="H20" s="92" t="n">
        <v>1</v>
      </c>
      <c r="I20" s="92" t="n">
        <v>1</v>
      </c>
      <c r="J20" s="92" t="n">
        <v>1</v>
      </c>
      <c r="K20" s="92" t="n">
        <v>1</v>
      </c>
      <c r="L20" s="93" t="n">
        <v>0</v>
      </c>
      <c r="M20" s="93" t="n">
        <v>0</v>
      </c>
      <c r="N20" s="93" t="n">
        <v>0</v>
      </c>
      <c r="O20" s="93" t="n">
        <v>0</v>
      </c>
    </row>
    <row customHeight="1" ht="15.75" r="21" s="5" spans="1:15">
      <c r="B21" s="33" t="s">
        <v>175</v>
      </c>
      <c r="C21" s="93" t="n">
        <v>0</v>
      </c>
      <c r="D21" s="93" t="n">
        <v>0</v>
      </c>
      <c r="E21" s="93" t="n">
        <v>0</v>
      </c>
      <c r="F21" s="93" t="n">
        <v>0</v>
      </c>
      <c r="G21" s="93" t="n">
        <v>0</v>
      </c>
      <c r="H21" s="92" t="str">
        <f>1</f>
        <v>1</v>
      </c>
      <c r="I21" s="92" t="str">
        <f>1</f>
        <v>1</v>
      </c>
      <c r="J21" s="92" t="str">
        <f>1</f>
        <v>1</v>
      </c>
      <c r="K21" s="92" t="str">
        <f>1</f>
        <v>1</v>
      </c>
      <c r="L21" s="93" t="n">
        <v>0</v>
      </c>
      <c r="M21" s="93" t="n">
        <v>0</v>
      </c>
      <c r="N21" s="93" t="n">
        <v>0</v>
      </c>
      <c r="O21" s="93" t="n">
        <v>0</v>
      </c>
    </row>
    <row customHeight="1" ht="15.75" r="22" s="5" spans="1:15">
      <c r="B22" s="33" t="n"/>
    </row>
    <row customHeight="1" ht="15.75" r="23" s="5" spans="1:15">
      <c r="A23" s="62" t="s">
        <v>193</v>
      </c>
      <c r="B23" s="118" t="s">
        <v>157</v>
      </c>
      <c r="C23" s="93" t="n">
        <v>0</v>
      </c>
      <c r="D23" s="93" t="n">
        <v>0</v>
      </c>
      <c r="E23" s="93" t="n">
        <v>0</v>
      </c>
      <c r="F23" s="93" t="n">
        <v>0</v>
      </c>
      <c r="G23" s="93" t="n">
        <v>0</v>
      </c>
      <c r="H23" s="93" t="n">
        <v>0</v>
      </c>
      <c r="I23" s="93" t="n">
        <v>0</v>
      </c>
      <c r="J23" s="93" t="n">
        <v>0</v>
      </c>
      <c r="K23" s="93" t="n">
        <v>0</v>
      </c>
      <c r="L23" s="92" t="str">
        <f>famplan_unmet_need</f>
        <v>0.221</v>
      </c>
      <c r="M23" s="92" t="str">
        <f>famplan_unmet_need</f>
        <v>0.221</v>
      </c>
      <c r="N23" s="92" t="str">
        <f>famplan_unmet_need</f>
        <v>0.221</v>
      </c>
      <c r="O23" s="92" t="str">
        <f>famplan_unmet_need</f>
        <v>0.221</v>
      </c>
    </row>
    <row customHeight="1" ht="15.75" r="24" s="5" spans="1:15">
      <c r="B24" s="118" t="s">
        <v>161</v>
      </c>
      <c r="C24" s="93" t="n">
        <v>0</v>
      </c>
      <c r="D24" s="93" t="n">
        <v>0</v>
      </c>
      <c r="E24" s="93" t="n">
        <v>0</v>
      </c>
      <c r="F24" s="93" t="n">
        <v>0</v>
      </c>
      <c r="G24" s="93" t="n">
        <v>0</v>
      </c>
      <c r="H24" s="93" t="n">
        <v>0</v>
      </c>
      <c r="I24" s="93" t="n">
        <v>0</v>
      </c>
      <c r="J24" s="93" t="n">
        <v>0</v>
      </c>
      <c r="K24" s="93" t="n">
        <v>0</v>
      </c>
      <c r="L24" s="92" t="str">
        <f>(1-food_insecure)*(0.49)*(1-school_attendance) + food_insecure*(0.7)*(1-school_attendance)</f>
        <v>0.42289939999999993</v>
      </c>
      <c r="M24" s="92" t="str">
        <f>(1-food_insecure)*(0.49)+food_insecure*(0.7)</f>
        <v>0.54921999999999993</v>
      </c>
      <c r="N24" s="92" t="str">
        <f>(1-food_insecure)*(0.49)+food_insecure*(0.7)</f>
        <v>0.54921999999999993</v>
      </c>
      <c r="O24" s="92" t="str">
        <f>(1-food_insecure)*(0.49)+food_insecure*(0.7)</f>
        <v>0.54921999999999993</v>
      </c>
    </row>
    <row customHeight="1" ht="15.75" r="25" s="5" spans="1:15">
      <c r="B25" s="118" t="s">
        <v>162</v>
      </c>
      <c r="C25" s="93" t="n">
        <v>0</v>
      </c>
      <c r="D25" s="93" t="n">
        <v>0</v>
      </c>
      <c r="E25" s="93" t="n">
        <v>0</v>
      </c>
      <c r="F25" s="93" t="n">
        <v>0</v>
      </c>
      <c r="G25" s="93" t="n">
        <v>0</v>
      </c>
      <c r="H25" s="93" t="n">
        <v>0</v>
      </c>
      <c r="I25" s="93" t="n">
        <v>0</v>
      </c>
      <c r="J25" s="93" t="n">
        <v>0</v>
      </c>
      <c r="K25" s="93" t="n">
        <v>0</v>
      </c>
      <c r="L25" s="92" t="str">
        <f>(1-food_insecure)*(0.21)*(1-school_attendance) + food_insecure*(0.3)*(1-school_attendance)</f>
        <v>0.18124259999999998</v>
      </c>
      <c r="M25" s="92" t="str">
        <f>(1-food_insecure)*(0.21)+food_insecure*(0.3)</f>
        <v>0.23537999999999998</v>
      </c>
      <c r="N25" s="92" t="str">
        <f>(1-food_insecure)*(0.21)+food_insecure*(0.3)</f>
        <v>0.23537999999999998</v>
      </c>
      <c r="O25" s="92" t="str">
        <f>(1-food_insecure)*(0.21)+food_insecure*(0.3)</f>
        <v>0.23537999999999998</v>
      </c>
    </row>
    <row customHeight="1" ht="15.75" r="26" s="5" spans="1:15">
      <c r="B26" s="118" t="s">
        <v>163</v>
      </c>
      <c r="C26" s="93" t="n">
        <v>0</v>
      </c>
      <c r="D26" s="93" t="n">
        <v>0</v>
      </c>
      <c r="E26" s="93" t="n">
        <v>0</v>
      </c>
      <c r="F26" s="93" t="n">
        <v>0</v>
      </c>
      <c r="G26" s="93" t="n">
        <v>0</v>
      </c>
      <c r="H26" s="93" t="n">
        <v>0</v>
      </c>
      <c r="I26" s="93" t="n">
        <v>0</v>
      </c>
      <c r="J26" s="93" t="n">
        <v>0</v>
      </c>
      <c r="K26" s="93" t="n">
        <v>0</v>
      </c>
      <c r="L26" s="92" t="str">
        <f>(1-food_insecure)*(0.3)*(1-school_attendance)</f>
        <v>0.16585799999999998</v>
      </c>
      <c r="M26" s="92" t="str">
        <f>(1-food_insecure)*(0.3)</f>
        <v>0.21539999999999998</v>
      </c>
      <c r="N26" s="92" t="str">
        <f>(1-food_insecure)*(0.3)</f>
        <v>0.21539999999999998</v>
      </c>
      <c r="O26" s="92" t="str">
        <f>(1-food_insecure)*(0.3)</f>
        <v>0.21539999999999998</v>
      </c>
    </row>
    <row customHeight="1" ht="15.75" r="27" s="5" spans="1:15">
      <c r="B27" s="118" t="s">
        <v>164</v>
      </c>
      <c r="C27" s="93" t="n">
        <v>0</v>
      </c>
      <c r="D27" s="93" t="n">
        <v>0</v>
      </c>
      <c r="E27" s="93" t="n">
        <v>0</v>
      </c>
      <c r="F27" s="93" t="n">
        <v>0</v>
      </c>
      <c r="G27" s="93" t="n">
        <v>0</v>
      </c>
      <c r="H27" s="93" t="n">
        <v>0</v>
      </c>
      <c r="I27" s="93" t="n">
        <v>0</v>
      </c>
      <c r="J27" s="93" t="n">
        <v>0</v>
      </c>
      <c r="K27" s="93" t="n">
        <v>0</v>
      </c>
      <c r="L27" s="92" t="str">
        <f>(1-food_insecure)*1*school_attendance + food_insecure*1*school_attendance</f>
        <v>0.23</v>
      </c>
      <c r="M27" s="92" t="n">
        <v>0</v>
      </c>
      <c r="N27" s="92" t="n">
        <v>0</v>
      </c>
      <c r="O27" s="92" t="n">
        <v>0</v>
      </c>
    </row>
    <row customHeight="1" ht="15.75" r="28" s="5" spans="1:15">
      <c r="B28" s="11" t="n"/>
      <c r="C28" s="2" t="n"/>
      <c r="D28" s="2" t="n"/>
      <c r="E28" s="10" t="n"/>
      <c r="F28" s="10" t="n"/>
      <c r="G28" s="10" t="n"/>
      <c r="H28" s="10" t="n"/>
      <c r="I28" s="10" t="n"/>
    </row>
    <row customHeight="1" ht="15.75" r="29" s="5" spans="1:15">
      <c r="A29" s="62" t="s">
        <v>194</v>
      </c>
      <c r="B29" s="11" t="s">
        <v>158</v>
      </c>
      <c r="C29" s="92" t="n">
        <v>0</v>
      </c>
      <c r="D29" s="92" t="n">
        <v>0</v>
      </c>
      <c r="E29" s="92" t="str">
        <f>frac_maize</f>
        <v>0.8</v>
      </c>
      <c r="F29" s="92" t="str">
        <f>frac_maize</f>
        <v>0.8</v>
      </c>
      <c r="G29" s="92" t="str">
        <f>frac_maize</f>
        <v>0.8</v>
      </c>
      <c r="H29" s="92" t="str">
        <f>frac_maize</f>
        <v>0.8</v>
      </c>
      <c r="I29" s="92" t="str">
        <f>frac_maize</f>
        <v>0.8</v>
      </c>
      <c r="J29" s="92" t="str">
        <f>frac_maize</f>
        <v>0.8</v>
      </c>
      <c r="K29" s="92" t="str">
        <f>frac_maize</f>
        <v>0.8</v>
      </c>
      <c r="L29" s="92" t="str">
        <f>frac_maize</f>
        <v>0.8</v>
      </c>
      <c r="M29" s="92" t="str">
        <f>frac_maize</f>
        <v>0.8</v>
      </c>
      <c r="N29" s="92" t="str">
        <f>frac_maize</f>
        <v>0.8</v>
      </c>
      <c r="O29" s="92" t="str">
        <f>frac_maize</f>
        <v>0.8</v>
      </c>
    </row>
    <row customHeight="1" ht="15.75" r="30" s="5" spans="1:15">
      <c r="B30" s="11" t="s">
        <v>159</v>
      </c>
      <c r="C30" s="92" t="n">
        <v>0</v>
      </c>
      <c r="D30" s="92" t="n">
        <v>0</v>
      </c>
      <c r="E30" s="92" t="str">
        <f>frac_rice</f>
        <v>0.1</v>
      </c>
      <c r="F30" s="92" t="str">
        <f>frac_rice</f>
        <v>0.1</v>
      </c>
      <c r="G30" s="92" t="str">
        <f>frac_rice</f>
        <v>0.1</v>
      </c>
      <c r="H30" s="92" t="str">
        <f>frac_rice</f>
        <v>0.1</v>
      </c>
      <c r="I30" s="92" t="str">
        <f>frac_rice</f>
        <v>0.1</v>
      </c>
      <c r="J30" s="92" t="str">
        <f>frac_rice</f>
        <v>0.1</v>
      </c>
      <c r="K30" s="92" t="str">
        <f>frac_rice</f>
        <v>0.1</v>
      </c>
      <c r="L30" s="92" t="str">
        <f>frac_rice</f>
        <v>0.1</v>
      </c>
      <c r="M30" s="92" t="str">
        <f>frac_rice</f>
        <v>0.1</v>
      </c>
      <c r="N30" s="92" t="str">
        <f>frac_rice</f>
        <v>0.1</v>
      </c>
      <c r="O30" s="92" t="str">
        <f>frac_rice</f>
        <v>0.1</v>
      </c>
    </row>
    <row customHeight="1" ht="15.75" r="31" s="5" spans="1:15">
      <c r="B31" s="11" t="s">
        <v>160</v>
      </c>
      <c r="C31" s="92" t="n">
        <v>0</v>
      </c>
      <c r="D31" s="92" t="n">
        <v>0</v>
      </c>
      <c r="E31" s="92" t="str">
        <f>frac_wheat</f>
        <v>0.1</v>
      </c>
      <c r="F31" s="92" t="str">
        <f>frac_wheat</f>
        <v>0.1</v>
      </c>
      <c r="G31" s="92" t="str">
        <f>frac_wheat</f>
        <v>0.1</v>
      </c>
      <c r="H31" s="92" t="str">
        <f>frac_wheat</f>
        <v>0.1</v>
      </c>
      <c r="I31" s="92" t="str">
        <f>frac_wheat</f>
        <v>0.1</v>
      </c>
      <c r="J31" s="92" t="str">
        <f>frac_wheat</f>
        <v>0.1</v>
      </c>
      <c r="K31" s="92" t="str">
        <f>frac_wheat</f>
        <v>0.1</v>
      </c>
      <c r="L31" s="92" t="str">
        <f>frac_wheat</f>
        <v>0.1</v>
      </c>
      <c r="M31" s="92" t="str">
        <f>frac_wheat</f>
        <v>0.1</v>
      </c>
      <c r="N31" s="92" t="str">
        <f>frac_wheat</f>
        <v>0.1</v>
      </c>
      <c r="O31" s="92" t="str">
        <f>frac_wheat</f>
        <v>0.1</v>
      </c>
    </row>
    <row customHeight="1" ht="15.75" r="32" s="5" spans="1:15">
      <c r="B32" s="11" t="s">
        <v>168</v>
      </c>
      <c r="C32" s="92" t="n">
        <v>0</v>
      </c>
      <c r="D32" s="92" t="n">
        <v>0</v>
      </c>
      <c r="E32" s="92" t="n">
        <v>1</v>
      </c>
      <c r="F32" s="92" t="n">
        <v>1</v>
      </c>
      <c r="G32" s="92" t="n">
        <v>1</v>
      </c>
      <c r="H32" s="92" t="n">
        <v>1</v>
      </c>
      <c r="I32" s="92" t="n">
        <v>1</v>
      </c>
      <c r="J32" s="92" t="n">
        <v>1</v>
      </c>
      <c r="K32" s="92" t="n">
        <v>1</v>
      </c>
      <c r="L32" s="92" t="n">
        <v>1</v>
      </c>
      <c r="M32" s="92" t="n">
        <v>1</v>
      </c>
      <c r="N32" s="92" t="n">
        <v>1</v>
      </c>
      <c r="O32" s="92" t="n">
        <v>1</v>
      </c>
    </row>
    <row customHeight="1" ht="15.75" r="33" s="5" spans="1:15">
      <c r="B33" s="11" t="s">
        <v>171</v>
      </c>
      <c r="C33" s="92" t="str">
        <f>frac_malaria_risk</f>
        <v>1</v>
      </c>
      <c r="D33" s="92" t="str">
        <f>frac_malaria_risk</f>
        <v>1</v>
      </c>
      <c r="E33" s="92" t="str">
        <f>frac_malaria_risk</f>
        <v>1</v>
      </c>
      <c r="F33" s="92" t="str">
        <f>frac_malaria_risk</f>
        <v>1</v>
      </c>
      <c r="G33" s="92" t="str">
        <f>frac_malaria_risk</f>
        <v>1</v>
      </c>
      <c r="H33" s="92" t="str">
        <f>frac_malaria_risk</f>
        <v>1</v>
      </c>
      <c r="I33" s="92" t="str">
        <f>frac_malaria_risk</f>
        <v>1</v>
      </c>
      <c r="J33" s="92" t="str">
        <f>frac_malaria_risk</f>
        <v>1</v>
      </c>
      <c r="K33" s="92" t="str">
        <f>frac_malaria_risk</f>
        <v>1</v>
      </c>
      <c r="L33" s="92" t="str">
        <f>frac_malaria_risk</f>
        <v>1</v>
      </c>
      <c r="M33" s="92" t="str">
        <f>frac_malaria_risk</f>
        <v>1</v>
      </c>
      <c r="N33" s="92" t="str">
        <f>frac_malaria_risk</f>
        <v>1</v>
      </c>
      <c r="O33" s="92" t="str">
        <f>frac_malaria_risk</f>
        <v>1</v>
      </c>
    </row>
    <row customHeight="1" ht="15.75" r="34" s="5" spans="1:15">
      <c r="B34" s="33" t="s">
        <v>179</v>
      </c>
      <c r="C34" s="92" t="n">
        <v>1</v>
      </c>
      <c r="D34" s="92" t="n">
        <v>1</v>
      </c>
      <c r="E34" s="92" t="n">
        <v>1</v>
      </c>
      <c r="F34" s="92" t="n">
        <v>1</v>
      </c>
      <c r="G34" s="92" t="n">
        <v>1</v>
      </c>
      <c r="H34" s="92" t="n">
        <v>1</v>
      </c>
      <c r="I34" s="92" t="n">
        <v>1</v>
      </c>
      <c r="J34" s="92" t="n">
        <v>1</v>
      </c>
      <c r="K34" s="92" t="n">
        <v>1</v>
      </c>
      <c r="L34" s="92" t="n">
        <v>1</v>
      </c>
      <c r="M34" s="92" t="n">
        <v>1</v>
      </c>
      <c r="N34" s="92" t="n">
        <v>1</v>
      </c>
      <c r="O34" s="92" t="n">
        <v>1</v>
      </c>
    </row>
    <row customHeight="1" ht="15.75" r="35" s="5" spans="1:15">
      <c r="B35" s="33" t="s">
        <v>180</v>
      </c>
      <c r="C35" s="92" t="n">
        <v>1</v>
      </c>
      <c r="D35" s="92" t="n">
        <v>1</v>
      </c>
      <c r="E35" s="92" t="n">
        <v>1</v>
      </c>
      <c r="F35" s="92" t="n">
        <v>1</v>
      </c>
      <c r="G35" s="92" t="n">
        <v>1</v>
      </c>
      <c r="H35" s="92" t="n">
        <v>1</v>
      </c>
      <c r="I35" s="92" t="n">
        <v>1</v>
      </c>
      <c r="J35" s="92" t="n">
        <v>1</v>
      </c>
      <c r="K35" s="92" t="n">
        <v>1</v>
      </c>
      <c r="L35" s="92" t="n">
        <v>1</v>
      </c>
      <c r="M35" s="92" t="n">
        <v>1</v>
      </c>
      <c r="N35" s="92" t="n">
        <v>1</v>
      </c>
      <c r="O35" s="92" t="n">
        <v>1</v>
      </c>
    </row>
    <row customHeight="1" ht="15.75" r="36" s="5" spans="1:15">
      <c r="B36" s="33" t="s">
        <v>181</v>
      </c>
      <c r="C36" s="92" t="n">
        <v>1</v>
      </c>
      <c r="D36" s="92" t="n">
        <v>1</v>
      </c>
      <c r="E36" s="92" t="n">
        <v>1</v>
      </c>
      <c r="F36" s="92" t="n">
        <v>1</v>
      </c>
      <c r="G36" s="92" t="n">
        <v>1</v>
      </c>
      <c r="H36" s="92" t="n">
        <v>1</v>
      </c>
      <c r="I36" s="92" t="n">
        <v>1</v>
      </c>
      <c r="J36" s="92" t="n">
        <v>1</v>
      </c>
      <c r="K36" s="92" t="n">
        <v>1</v>
      </c>
      <c r="L36" s="92" t="n">
        <v>1</v>
      </c>
      <c r="M36" s="92" t="n">
        <v>1</v>
      </c>
      <c r="N36" s="92" t="n">
        <v>1</v>
      </c>
      <c r="O36" s="92" t="n">
        <v>1</v>
      </c>
    </row>
    <row customHeight="1" ht="15.75" r="37" s="5" spans="1:15">
      <c r="B37" s="33" t="s">
        <v>182</v>
      </c>
      <c r="C37" s="92" t="n">
        <v>1</v>
      </c>
      <c r="D37" s="92" t="n">
        <v>1</v>
      </c>
      <c r="E37" s="92" t="n">
        <v>1</v>
      </c>
      <c r="F37" s="92" t="n">
        <v>1</v>
      </c>
      <c r="G37" s="92" t="n">
        <v>1</v>
      </c>
      <c r="H37" s="92" t="n">
        <v>1</v>
      </c>
      <c r="I37" s="92" t="n">
        <v>1</v>
      </c>
      <c r="J37" s="92" t="n">
        <v>1</v>
      </c>
      <c r="K37" s="92" t="n">
        <v>1</v>
      </c>
      <c r="L37" s="92" t="n">
        <v>1</v>
      </c>
      <c r="M37" s="92" t="n">
        <v>1</v>
      </c>
      <c r="N37" s="92" t="n">
        <v>1</v>
      </c>
      <c r="O37" s="92" t="n">
        <v>1</v>
      </c>
    </row>
    <row customHeight="1" ht="15.75" r="38" s="5" spans="1:15">
      <c r="B38" s="33" t="s">
        <v>183</v>
      </c>
      <c r="C38" s="92" t="n">
        <v>1</v>
      </c>
      <c r="D38" s="92" t="n">
        <v>1</v>
      </c>
      <c r="E38" s="92" t="n">
        <v>1</v>
      </c>
      <c r="F38" s="92" t="n">
        <v>1</v>
      </c>
      <c r="G38" s="92" t="n">
        <v>1</v>
      </c>
      <c r="H38" s="92" t="n">
        <v>1</v>
      </c>
      <c r="I38" s="92" t="n">
        <v>1</v>
      </c>
      <c r="J38" s="92" t="n">
        <v>1</v>
      </c>
      <c r="K38" s="92" t="n">
        <v>1</v>
      </c>
      <c r="L38" s="92" t="n">
        <v>1</v>
      </c>
      <c r="M38" s="92" t="n">
        <v>1</v>
      </c>
      <c r="N38" s="92" t="n">
        <v>1</v>
      </c>
      <c r="O38" s="92" t="n">
        <v>1</v>
      </c>
    </row>
    <row customHeight="1" ht="15.75" r="39" s="5" spans="1:15">
      <c r="B39" s="33" t="n"/>
    </row>
  </sheetData>
  <sheetProtection algorithmName="SHA-512" autoFilter="1" deleteColumns="1" deleteRows="1" formatCells="1" formatColumns="1" formatRows="1" hashValue="8AA2I9UZPCvjoGOxL0MMyqqXoHDNS7n4JtfrsQRho74JNJJKUigxuy0/aEjLs4m9INQV0OZqejhY0qqpkSRx4A==" insertColumns="1" insertHyperlinks="1" insertRows="1" objects="0" pivotTables="1" saltValue="BKXFXqwFrNK8M/n7gCZbMQ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53125" defaultRowHeight="12.5"/>
  <sheetData>
    <row r="1" spans="1:1">
      <c r="A1" s="13" t="s">
        <v>153</v>
      </c>
    </row>
    <row r="2" spans="1:1">
      <c r="A2" s="13" t="s">
        <v>195</v>
      </c>
    </row>
    <row r="3" spans="1:1">
      <c r="A3" s="13" t="s">
        <v>196</v>
      </c>
    </row>
    <row r="4" spans="1:1">
      <c r="A4" s="13" t="s">
        <v>197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1"/>
  <sheetViews>
    <sheetView workbookViewId="0">
      <selection activeCell="F8" sqref="F8"/>
    </sheetView>
  </sheetViews>
  <sheetFormatPr baseColWidth="8" defaultColWidth="11.453125" defaultRowHeight="12.5" outlineLevelCol="0"/>
  <cols>
    <col customWidth="1" max="1" min="1" style="114" width="33.6328125"/>
    <col customWidth="1" max="2" min="2" style="114" width="12.453125"/>
    <col customWidth="1" max="4" min="3" style="114" width="11.453125"/>
    <col customWidth="1" max="5" min="5" style="114" width="17.453125"/>
    <col customWidth="1" max="16384" min="6" style="114" width="11.453125"/>
  </cols>
  <sheetData>
    <row customHeight="1" ht="13" r="1" s="5" spans="1:5">
      <c r="A1" s="99" t="s">
        <v>198</v>
      </c>
      <c r="B1" s="99" t="s">
        <v>199</v>
      </c>
      <c r="C1" s="99" t="s">
        <v>200</v>
      </c>
      <c r="D1" s="99" t="s">
        <v>201</v>
      </c>
      <c r="E1" s="99" t="s">
        <v>202</v>
      </c>
    </row>
    <row customHeight="1" ht="14" r="2" s="5" spans="1:5">
      <c r="A2" s="39" t="s">
        <v>203</v>
      </c>
      <c r="B2" s="39" t="n">
        <v>0.9</v>
      </c>
      <c r="C2" s="114" t="n">
        <v>0.09</v>
      </c>
      <c r="D2" s="114" t="n">
        <v>0.8</v>
      </c>
      <c r="E2" s="114" t="str">
        <f>C2*D2</f>
        <v>7.1999999999999995E-2</v>
      </c>
    </row>
    <row customHeight="1" ht="14" r="3" s="5" spans="1:5">
      <c r="A3" s="39" t="s">
        <v>204</v>
      </c>
      <c r="B3" s="39" t="n">
        <v>1</v>
      </c>
      <c r="C3" s="114" t="n">
        <v>0.02</v>
      </c>
      <c r="D3" s="114" t="n">
        <v>1.9</v>
      </c>
      <c r="E3" s="114" t="str">
        <f>C3*D3</f>
        <v>3.7999999999999999E-2</v>
      </c>
    </row>
    <row customHeight="1" ht="14" r="4" s="5" spans="1:5">
      <c r="A4" s="39" t="s">
        <v>205</v>
      </c>
      <c r="B4" s="39" t="n">
        <v>1</v>
      </c>
      <c r="C4" s="114" t="n">
        <v>0.08</v>
      </c>
      <c r="D4" s="114" t="n">
        <v>2</v>
      </c>
      <c r="E4" s="114" t="str">
        <f>C4*D4</f>
        <v>0.16</v>
      </c>
    </row>
    <row customHeight="1" ht="14" r="5" s="5" spans="1:5">
      <c r="A5" s="39" t="s">
        <v>206</v>
      </c>
      <c r="B5" s="39" t="n">
        <v>1</v>
      </c>
      <c r="C5" s="114" t="n">
        <v>0.18</v>
      </c>
      <c r="D5" s="114" t="n">
        <v>0.7</v>
      </c>
      <c r="E5" s="114" t="str">
        <f>C5*D5</f>
        <v>0.126</v>
      </c>
    </row>
    <row customHeight="1" ht="14" r="6" s="5" spans="1:5">
      <c r="A6" s="39" t="s">
        <v>207</v>
      </c>
      <c r="B6" s="39" t="n">
        <v>1</v>
      </c>
      <c r="C6" s="114" t="n">
        <v>0.02</v>
      </c>
      <c r="D6" s="114" t="n">
        <v>0.7</v>
      </c>
      <c r="E6" s="114" t="str">
        <f>C6*D6</f>
        <v>1.3999999999999999E-2</v>
      </c>
    </row>
    <row customHeight="1" ht="14" r="7" s="5" spans="1:5">
      <c r="A7" s="39" t="s">
        <v>208</v>
      </c>
      <c r="B7" s="39" t="n">
        <v>0.93</v>
      </c>
      <c r="C7" s="114" t="n">
        <v>0.45</v>
      </c>
      <c r="D7" s="114" t="n">
        <v>0.9</v>
      </c>
      <c r="E7" s="114" t="str">
        <f>C7*D7</f>
        <v>0.40500000000000003</v>
      </c>
    </row>
    <row customHeight="1" ht="14" r="8" s="5" spans="1:5">
      <c r="A8" s="39" t="s">
        <v>209</v>
      </c>
      <c r="B8" s="39" t="n">
        <v>0.5</v>
      </c>
      <c r="C8" s="114" t="n">
        <v>0.03</v>
      </c>
      <c r="D8" s="114" t="n">
        <v>0</v>
      </c>
      <c r="E8" s="114" t="str">
        <f>C8*D8</f>
        <v>0</v>
      </c>
    </row>
    <row customHeight="1" ht="14" r="9" s="5" spans="1:5">
      <c r="A9" s="39" t="s">
        <v>210</v>
      </c>
      <c r="B9" s="39" t="n">
        <v>0.5</v>
      </c>
      <c r="C9" s="114" t="n">
        <v>0.11</v>
      </c>
      <c r="D9" s="114" t="n">
        <v>0</v>
      </c>
      <c r="E9" s="114" t="str">
        <f>C9*D9</f>
        <v>0</v>
      </c>
    </row>
    <row customHeight="1" ht="14" r="10" s="5" spans="1:5">
      <c r="A10" s="39" t="s">
        <v>211</v>
      </c>
      <c r="B10" s="39" t="n">
        <v>0.98</v>
      </c>
      <c r="C10" s="114" t="n">
        <v>0.01</v>
      </c>
      <c r="D10" s="114" t="n">
        <v>0.6</v>
      </c>
      <c r="E10" s="114" t="str">
        <f>C10*D10</f>
        <v>6.0000000000000001E-3</v>
      </c>
    </row>
    <row r="11" spans="1:5">
      <c r="C11" s="114" t="n"/>
    </row>
  </sheetData>
  <pageMargins bottom="1" footer="0.5" header="0.5" left="0.75" right="0.75" top="1"/>
  <pageSetup horizontalDpi="4294967292" orientation="portrait" paperSize="9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1"/>
  <sheetViews>
    <sheetView topLeftCell="B9" workbookViewId="0">
      <selection activeCell="F8" sqref="F8"/>
    </sheetView>
  </sheetViews>
  <sheetFormatPr baseColWidth="8" customHeight="1" defaultColWidth="16.08984375" defaultRowHeight="15.75" outlineLevelCol="0"/>
  <cols>
    <col bestFit="1" customWidth="1" max="1" min="1" style="98" width="22.1796875"/>
    <col bestFit="1" customWidth="1" max="2" min="2" style="98" width="58.90625"/>
    <col bestFit="1" customWidth="1" max="3" min="3" style="98" width="9.453125"/>
    <col bestFit="1" customWidth="1" max="4" min="4" style="98" width="11.08984375"/>
    <col bestFit="1" customWidth="1" max="5" min="5" style="98" width="12"/>
    <col bestFit="1" customWidth="1" max="7" min="6" style="98" width="13.08984375"/>
    <col bestFit="1" customWidth="1" max="11" min="8" style="98" width="15.36328125"/>
    <col bestFit="1" customWidth="1" max="15" min="12" style="98" width="16.90625"/>
    <col customWidth="1" max="16384" min="16" style="98" width="16.08984375"/>
  </cols>
  <sheetData>
    <row customHeight="1" ht="15.75" r="1" s="5" spans="1:16">
      <c r="A1" s="59" t="s">
        <v>192</v>
      </c>
      <c r="B1" s="94" t="s">
        <v>144</v>
      </c>
      <c r="C1" s="59" t="s">
        <v>64</v>
      </c>
      <c r="D1" s="59" t="s">
        <v>74</v>
      </c>
      <c r="E1" s="59" t="s">
        <v>75</v>
      </c>
      <c r="F1" s="59" t="s">
        <v>76</v>
      </c>
      <c r="G1" s="59" t="s">
        <v>77</v>
      </c>
      <c r="H1" s="59" t="s">
        <v>109</v>
      </c>
      <c r="I1" s="59" t="s">
        <v>110</v>
      </c>
      <c r="J1" s="59" t="s">
        <v>111</v>
      </c>
      <c r="K1" s="59" t="s">
        <v>112</v>
      </c>
      <c r="L1" s="59" t="s">
        <v>55</v>
      </c>
      <c r="M1" s="59" t="s">
        <v>56</v>
      </c>
      <c r="N1" s="59" t="s">
        <v>57</v>
      </c>
      <c r="O1" s="59" t="s">
        <v>58</v>
      </c>
    </row>
    <row customHeight="1" ht="15.75" r="2" s="5" spans="1:16">
      <c r="A2" s="59" t="s">
        <v>73</v>
      </c>
      <c r="B2" s="52" t="s">
        <v>155</v>
      </c>
      <c r="C2" s="138" t="n">
        <v>0</v>
      </c>
      <c r="D2" s="138" t="n">
        <v>1</v>
      </c>
      <c r="E2" s="138" t="n">
        <v>1</v>
      </c>
      <c r="F2" s="138" t="n">
        <v>1</v>
      </c>
      <c r="G2" s="138" t="n">
        <v>1</v>
      </c>
      <c r="H2" s="138" t="n">
        <v>0</v>
      </c>
      <c r="I2" s="138" t="n">
        <v>0</v>
      </c>
      <c r="J2" s="138" t="n">
        <v>0</v>
      </c>
      <c r="K2" s="138" t="n">
        <v>0</v>
      </c>
      <c r="L2" s="138" t="n">
        <v>0</v>
      </c>
      <c r="M2" s="138" t="n">
        <v>0</v>
      </c>
      <c r="N2" s="138" t="n">
        <v>0</v>
      </c>
      <c r="O2" s="138" t="n">
        <v>0</v>
      </c>
    </row>
    <row customHeight="1" ht="15.75" r="3" s="5" spans="1:16">
      <c r="B3" s="52" t="s">
        <v>156</v>
      </c>
      <c r="C3" s="138" t="n">
        <v>1</v>
      </c>
      <c r="D3" s="138" t="n">
        <v>1</v>
      </c>
      <c r="E3" s="138" t="n">
        <v>0</v>
      </c>
      <c r="F3" s="138" t="n">
        <v>0</v>
      </c>
      <c r="G3" s="138" t="n">
        <v>0</v>
      </c>
      <c r="H3" s="138" t="n">
        <v>0</v>
      </c>
      <c r="I3" s="138" t="n">
        <v>0</v>
      </c>
      <c r="J3" s="138" t="n">
        <v>0</v>
      </c>
      <c r="K3" s="138" t="n">
        <v>0</v>
      </c>
      <c r="L3" s="138" t="n">
        <v>0</v>
      </c>
      <c r="M3" s="138" t="n">
        <v>0</v>
      </c>
      <c r="N3" s="138" t="n">
        <v>0</v>
      </c>
      <c r="O3" s="138" t="n">
        <v>0</v>
      </c>
    </row>
    <row customHeight="1" ht="15.75" r="4" s="5" spans="1:16">
      <c r="B4" s="52" t="s">
        <v>137</v>
      </c>
      <c r="C4" s="138" t="n">
        <v>1</v>
      </c>
      <c r="D4" s="138" t="n">
        <v>1</v>
      </c>
      <c r="E4" s="138" t="n">
        <v>1</v>
      </c>
      <c r="F4" s="138" t="n">
        <v>1</v>
      </c>
      <c r="G4" s="138" t="n">
        <v>1</v>
      </c>
      <c r="H4" s="138" t="n">
        <v>0</v>
      </c>
      <c r="I4" s="138" t="n">
        <v>0</v>
      </c>
      <c r="J4" s="138" t="n">
        <v>0</v>
      </c>
      <c r="K4" s="138" t="n">
        <v>0</v>
      </c>
      <c r="L4" s="138" t="n">
        <v>0</v>
      </c>
      <c r="M4" s="138" t="n">
        <v>0</v>
      </c>
      <c r="N4" s="138" t="n">
        <v>0</v>
      </c>
      <c r="O4" s="138" t="n">
        <v>0</v>
      </c>
    </row>
    <row customHeight="1" ht="15.75" r="5" s="5" spans="1:16">
      <c r="B5" s="52" t="s">
        <v>139</v>
      </c>
      <c r="C5" s="138" t="n">
        <v>1</v>
      </c>
      <c r="D5" s="138" t="n">
        <v>1</v>
      </c>
      <c r="E5" s="138" t="n">
        <v>1</v>
      </c>
      <c r="F5" s="138" t="n">
        <v>1</v>
      </c>
      <c r="G5" s="138" t="n">
        <v>1</v>
      </c>
      <c r="H5" s="138" t="n">
        <v>0</v>
      </c>
      <c r="I5" s="138" t="n">
        <v>0</v>
      </c>
      <c r="J5" s="138" t="n">
        <v>0</v>
      </c>
      <c r="K5" s="138" t="n">
        <v>0</v>
      </c>
      <c r="L5" s="138" t="n">
        <v>0</v>
      </c>
      <c r="M5" s="138" t="n">
        <v>0</v>
      </c>
      <c r="N5" s="138" t="n">
        <v>0</v>
      </c>
      <c r="O5" s="138" t="n">
        <v>0</v>
      </c>
    </row>
    <row customHeight="1" ht="15.75" r="6" s="5" spans="1:16">
      <c r="B6" s="52" t="s">
        <v>140</v>
      </c>
      <c r="C6" s="138" t="n">
        <v>1</v>
      </c>
      <c r="D6" s="138" t="n">
        <v>1</v>
      </c>
      <c r="E6" s="138" t="n">
        <v>1</v>
      </c>
      <c r="F6" s="138" t="n">
        <v>1</v>
      </c>
      <c r="G6" s="138" t="n">
        <v>1</v>
      </c>
      <c r="H6" s="138" t="n">
        <v>0</v>
      </c>
      <c r="I6" s="138" t="n">
        <v>0</v>
      </c>
      <c r="J6" s="138" t="n">
        <v>0</v>
      </c>
      <c r="K6" s="138" t="n">
        <v>0</v>
      </c>
      <c r="L6" s="138" t="n">
        <v>0</v>
      </c>
      <c r="M6" s="138" t="n">
        <v>0</v>
      </c>
      <c r="N6" s="138" t="n">
        <v>0</v>
      </c>
      <c r="O6" s="138" t="n">
        <v>0</v>
      </c>
    </row>
    <row customHeight="1" ht="15.75" r="7" s="5" spans="1:16">
      <c r="B7" s="52" t="s">
        <v>169</v>
      </c>
      <c r="C7" s="138" t="n">
        <v>1</v>
      </c>
      <c r="D7" s="138" t="n">
        <v>1</v>
      </c>
      <c r="E7" s="138" t="n">
        <v>0</v>
      </c>
      <c r="F7" s="138" t="n">
        <v>0</v>
      </c>
      <c r="G7" s="138" t="n">
        <v>0</v>
      </c>
      <c r="H7" s="138" t="n">
        <v>0</v>
      </c>
      <c r="I7" s="138" t="n">
        <v>0</v>
      </c>
      <c r="J7" s="138" t="n">
        <v>0</v>
      </c>
      <c r="K7" s="138" t="n">
        <v>0</v>
      </c>
      <c r="L7" s="138" t="n">
        <v>0</v>
      </c>
      <c r="M7" s="138" t="n">
        <v>0</v>
      </c>
      <c r="N7" s="138" t="n">
        <v>0</v>
      </c>
      <c r="O7" s="138" t="n">
        <v>0</v>
      </c>
    </row>
    <row customHeight="1" ht="15.75" r="8" s="5" spans="1:16">
      <c r="B8" s="52" t="s">
        <v>170</v>
      </c>
      <c r="C8" s="138" t="n">
        <v>0</v>
      </c>
      <c r="D8" s="138" t="n">
        <v>0</v>
      </c>
      <c r="E8" s="138" t="n">
        <v>1</v>
      </c>
      <c r="F8" s="138" t="n">
        <v>1</v>
      </c>
      <c r="G8" s="138" t="n">
        <v>0</v>
      </c>
      <c r="H8" s="138" t="n">
        <v>0</v>
      </c>
      <c r="I8" s="138" t="n">
        <v>0</v>
      </c>
      <c r="J8" s="138" t="n">
        <v>0</v>
      </c>
      <c r="K8" s="138" t="n">
        <v>0</v>
      </c>
      <c r="L8" s="138" t="n">
        <v>0</v>
      </c>
      <c r="M8" s="138" t="n">
        <v>0</v>
      </c>
      <c r="N8" s="138" t="n">
        <v>0</v>
      </c>
      <c r="O8" s="138" t="n">
        <v>0</v>
      </c>
    </row>
    <row customHeight="1" ht="15.75" r="9" s="5" spans="1:16">
      <c r="B9" s="52" t="s">
        <v>174</v>
      </c>
      <c r="C9" s="138" t="n">
        <v>0</v>
      </c>
      <c r="D9" s="138" t="n">
        <v>0</v>
      </c>
      <c r="E9" s="138" t="n">
        <v>1</v>
      </c>
      <c r="F9" s="138" t="n">
        <v>1</v>
      </c>
      <c r="G9" s="138" t="n">
        <v>1</v>
      </c>
      <c r="H9" s="138" t="n">
        <v>0</v>
      </c>
      <c r="I9" s="138" t="n">
        <v>0</v>
      </c>
      <c r="J9" s="138" t="n">
        <v>0</v>
      </c>
      <c r="K9" s="138" t="n">
        <v>0</v>
      </c>
      <c r="L9" s="138" t="n">
        <v>0</v>
      </c>
      <c r="M9" s="138" t="n">
        <v>0</v>
      </c>
      <c r="N9" s="138" t="n">
        <v>0</v>
      </c>
      <c r="O9" s="138" t="n">
        <v>0</v>
      </c>
    </row>
    <row customHeight="1" ht="15.75" r="10" s="5" spans="1:16">
      <c r="B10" s="52" t="s">
        <v>176</v>
      </c>
      <c r="C10" s="138" t="n">
        <v>1</v>
      </c>
      <c r="D10" s="138" t="n">
        <v>1</v>
      </c>
      <c r="E10" s="138" t="n">
        <v>1</v>
      </c>
      <c r="F10" s="138" t="n">
        <v>1</v>
      </c>
      <c r="G10" s="138" t="n">
        <v>1</v>
      </c>
      <c r="H10" s="138" t="n">
        <v>0</v>
      </c>
      <c r="I10" s="138" t="n">
        <v>0</v>
      </c>
      <c r="J10" s="138" t="n">
        <v>0</v>
      </c>
      <c r="K10" s="138" t="n">
        <v>0</v>
      </c>
      <c r="L10" s="138" t="n">
        <v>0</v>
      </c>
      <c r="M10" s="138" t="n">
        <v>0</v>
      </c>
      <c r="N10" s="138" t="n">
        <v>0</v>
      </c>
      <c r="O10" s="138" t="n">
        <v>0</v>
      </c>
    </row>
    <row customHeight="1" ht="15.75" r="11" s="5" spans="1:16">
      <c r="B11" s="52" t="s">
        <v>177</v>
      </c>
      <c r="C11" s="138" t="n">
        <v>0</v>
      </c>
      <c r="D11" s="138" t="n">
        <v>0</v>
      </c>
      <c r="E11" s="138" t="n">
        <v>1</v>
      </c>
      <c r="F11" s="138" t="n">
        <v>1</v>
      </c>
      <c r="G11" s="138" t="n">
        <v>0</v>
      </c>
      <c r="H11" s="138" t="n">
        <v>0</v>
      </c>
      <c r="I11" s="138" t="n">
        <v>0</v>
      </c>
      <c r="J11" s="138" t="n">
        <v>0</v>
      </c>
      <c r="K11" s="138" t="n">
        <v>0</v>
      </c>
      <c r="L11" s="138" t="n">
        <v>0</v>
      </c>
      <c r="M11" s="138" t="n">
        <v>0</v>
      </c>
      <c r="N11" s="138" t="n">
        <v>0</v>
      </c>
      <c r="O11" s="138" t="n">
        <v>0</v>
      </c>
    </row>
    <row customHeight="1" ht="15.75" r="12" s="5" spans="1:16">
      <c r="B12" s="52" t="s">
        <v>145</v>
      </c>
      <c r="C12" s="138" t="n">
        <v>0</v>
      </c>
      <c r="D12" s="138" t="n">
        <v>1</v>
      </c>
      <c r="E12" s="138" t="n">
        <v>1</v>
      </c>
      <c r="F12" s="138" t="n">
        <v>1</v>
      </c>
      <c r="G12" s="138" t="n">
        <v>1</v>
      </c>
      <c r="H12" s="138" t="n">
        <v>0</v>
      </c>
      <c r="I12" s="138" t="n">
        <v>0</v>
      </c>
      <c r="J12" s="138" t="n">
        <v>0</v>
      </c>
      <c r="K12" s="138" t="n">
        <v>0</v>
      </c>
      <c r="L12" s="138" t="n">
        <v>0</v>
      </c>
      <c r="M12" s="138" t="n">
        <v>0</v>
      </c>
      <c r="N12" s="138" t="n">
        <v>0</v>
      </c>
      <c r="O12" s="138" t="n">
        <v>0</v>
      </c>
    </row>
    <row customHeight="1" ht="15.75" r="13" s="5" spans="1:16">
      <c r="B13" s="52" t="s">
        <v>178</v>
      </c>
      <c r="C13" s="138" t="n">
        <v>0</v>
      </c>
      <c r="D13" s="138" t="n">
        <v>0</v>
      </c>
      <c r="E13" s="138" t="n">
        <v>1</v>
      </c>
      <c r="F13" s="138" t="n">
        <v>1</v>
      </c>
      <c r="G13" s="138" t="n">
        <v>1</v>
      </c>
      <c r="H13" s="138" t="n">
        <v>0</v>
      </c>
      <c r="I13" s="138" t="n">
        <v>0</v>
      </c>
      <c r="J13" s="138" t="n">
        <v>0</v>
      </c>
      <c r="K13" s="138" t="n">
        <v>0</v>
      </c>
      <c r="L13" s="138" t="n">
        <v>0</v>
      </c>
      <c r="M13" s="138" t="n">
        <v>0</v>
      </c>
      <c r="N13" s="138" t="n">
        <v>0</v>
      </c>
      <c r="O13" s="138" t="n">
        <v>0</v>
      </c>
    </row>
    <row customHeight="1" ht="15.75" r="14" s="5" spans="1:16">
      <c r="B14" s="52" t="s">
        <v>184</v>
      </c>
      <c r="C14" s="138" t="n">
        <v>1</v>
      </c>
      <c r="D14" s="138" t="n">
        <v>1</v>
      </c>
      <c r="E14" s="138" t="n">
        <v>1</v>
      </c>
      <c r="F14" s="138" t="n">
        <v>1</v>
      </c>
      <c r="G14" s="138" t="n">
        <v>1</v>
      </c>
      <c r="H14" s="138" t="n">
        <v>0</v>
      </c>
      <c r="I14" s="138" t="n">
        <v>0</v>
      </c>
      <c r="J14" s="138" t="n">
        <v>0</v>
      </c>
      <c r="K14" s="138" t="n">
        <v>0</v>
      </c>
      <c r="L14" s="138" t="n">
        <v>0</v>
      </c>
      <c r="M14" s="138" t="n">
        <v>0</v>
      </c>
      <c r="N14" s="138" t="n">
        <v>0</v>
      </c>
      <c r="O14" s="138" t="n">
        <v>0</v>
      </c>
    </row>
    <row customHeight="1" ht="15.75" r="15" s="5" spans="1:16">
      <c r="B15" s="52" t="s">
        <v>185</v>
      </c>
      <c r="C15" s="138" t="n">
        <v>0</v>
      </c>
      <c r="D15" s="138" t="n">
        <v>0</v>
      </c>
      <c r="E15" s="138" t="n">
        <v>1</v>
      </c>
      <c r="F15" s="138" t="n">
        <v>1</v>
      </c>
      <c r="G15" s="138" t="n">
        <v>1</v>
      </c>
      <c r="H15" s="138" t="n">
        <v>0</v>
      </c>
      <c r="I15" s="138" t="n">
        <v>0</v>
      </c>
      <c r="J15" s="138" t="n">
        <v>0</v>
      </c>
      <c r="K15" s="138" t="n">
        <v>0</v>
      </c>
      <c r="L15" s="138" t="n">
        <v>0</v>
      </c>
      <c r="M15" s="138" t="n">
        <v>0</v>
      </c>
      <c r="N15" s="138" t="n">
        <v>0</v>
      </c>
      <c r="O15" s="138" t="n">
        <v>0</v>
      </c>
    </row>
    <row customHeight="1" ht="15.75" r="16" s="5" spans="1:16">
      <c r="B16" s="52" t="n"/>
      <c r="C16" s="134" t="n"/>
      <c r="D16" s="134" t="n"/>
      <c r="E16" s="134" t="n"/>
      <c r="F16" s="134" t="n"/>
      <c r="G16" s="134" t="n"/>
      <c r="H16" s="134" t="n"/>
      <c r="I16" s="134" t="n"/>
      <c r="J16" s="134" t="n"/>
      <c r="K16" s="134" t="n"/>
      <c r="L16" s="134" t="n"/>
      <c r="M16" s="134" t="n"/>
      <c r="N16" s="134" t="n"/>
      <c r="O16" s="134" t="n"/>
    </row>
    <row customHeight="1" ht="15.75" r="17" s="5" spans="1:16">
      <c r="A17" s="59" t="s">
        <v>87</v>
      </c>
      <c r="B17" s="52" t="s">
        <v>152</v>
      </c>
      <c r="C17" s="138" t="n">
        <v>0</v>
      </c>
      <c r="D17" s="138" t="n">
        <v>0</v>
      </c>
      <c r="E17" s="138" t="n">
        <v>0</v>
      </c>
      <c r="F17" s="138" t="n">
        <v>0</v>
      </c>
      <c r="G17" s="138" t="n">
        <v>0</v>
      </c>
      <c r="H17" s="138" t="n">
        <v>1</v>
      </c>
      <c r="I17" s="138" t="n">
        <v>1</v>
      </c>
      <c r="J17" s="138" t="n">
        <v>1</v>
      </c>
      <c r="K17" s="138" t="n">
        <v>1</v>
      </c>
      <c r="L17" s="138" t="n">
        <v>0</v>
      </c>
      <c r="M17" s="138" t="n">
        <v>0</v>
      </c>
      <c r="N17" s="138" t="n">
        <v>0</v>
      </c>
      <c r="O17" s="138" t="n">
        <v>0</v>
      </c>
    </row>
    <row customHeight="1" ht="15.75" r="18" s="5" spans="1:16">
      <c r="A18" s="59" t="n"/>
      <c r="B18" s="52" t="s">
        <v>154</v>
      </c>
      <c r="C18" s="138" t="n">
        <v>0</v>
      </c>
      <c r="D18" s="138" t="n">
        <v>0</v>
      </c>
      <c r="E18" s="138" t="n">
        <v>0</v>
      </c>
      <c r="F18" s="138" t="n">
        <v>0</v>
      </c>
      <c r="G18" s="138" t="n">
        <v>0</v>
      </c>
      <c r="H18" s="138" t="n">
        <v>1</v>
      </c>
      <c r="I18" s="138" t="n">
        <v>1</v>
      </c>
      <c r="J18" s="138" t="n">
        <v>1</v>
      </c>
      <c r="K18" s="138" t="n">
        <v>1</v>
      </c>
      <c r="L18" s="138" t="n">
        <v>0</v>
      </c>
      <c r="M18" s="138" t="n">
        <v>0</v>
      </c>
      <c r="N18" s="138" t="n">
        <v>0</v>
      </c>
      <c r="O18" s="138" t="n">
        <v>0</v>
      </c>
    </row>
    <row customHeight="1" ht="15.75" r="19" s="5" spans="1:16">
      <c r="B19" s="122" t="s">
        <v>165</v>
      </c>
      <c r="C19" s="138" t="n">
        <v>0</v>
      </c>
      <c r="D19" s="138" t="n">
        <v>0</v>
      </c>
      <c r="E19" s="138" t="n">
        <v>0</v>
      </c>
      <c r="F19" s="138" t="n">
        <v>0</v>
      </c>
      <c r="G19" s="138" t="n">
        <v>0</v>
      </c>
      <c r="H19" s="138" t="n">
        <v>1</v>
      </c>
      <c r="I19" s="138" t="n">
        <v>1</v>
      </c>
      <c r="J19" s="138" t="n">
        <v>1</v>
      </c>
      <c r="K19" s="138" t="n">
        <v>1</v>
      </c>
      <c r="L19" s="138" t="n">
        <v>0</v>
      </c>
      <c r="M19" s="138" t="n">
        <v>0</v>
      </c>
      <c r="N19" s="138" t="n">
        <v>0</v>
      </c>
      <c r="O19" s="138" t="n">
        <v>0</v>
      </c>
    </row>
    <row customHeight="1" ht="15.75" r="20" s="5" spans="1:16">
      <c r="B20" s="122" t="s">
        <v>166</v>
      </c>
      <c r="C20" s="138" t="n">
        <v>0</v>
      </c>
      <c r="D20" s="138" t="n">
        <v>0</v>
      </c>
      <c r="E20" s="138" t="n">
        <v>0</v>
      </c>
      <c r="F20" s="138" t="n">
        <v>0</v>
      </c>
      <c r="G20" s="138" t="n">
        <v>0</v>
      </c>
      <c r="H20" s="138" t="n">
        <v>1</v>
      </c>
      <c r="I20" s="138" t="n">
        <v>1</v>
      </c>
      <c r="J20" s="138" t="n">
        <v>1</v>
      </c>
      <c r="K20" s="138" t="n">
        <v>1</v>
      </c>
      <c r="L20" s="138" t="n">
        <v>0</v>
      </c>
      <c r="M20" s="138" t="n">
        <v>0</v>
      </c>
      <c r="N20" s="138" t="n">
        <v>0</v>
      </c>
      <c r="O20" s="138" t="n">
        <v>0</v>
      </c>
    </row>
    <row customHeight="1" ht="15.75" r="21" s="5" spans="1:16">
      <c r="B21" s="96" t="s">
        <v>167</v>
      </c>
      <c r="C21" s="138" t="n">
        <v>0</v>
      </c>
      <c r="D21" s="138" t="n">
        <v>0</v>
      </c>
      <c r="E21" s="138" t="n">
        <v>0</v>
      </c>
      <c r="F21" s="138" t="n">
        <v>0</v>
      </c>
      <c r="G21" s="138" t="n">
        <v>0</v>
      </c>
      <c r="H21" s="138" t="n">
        <v>1</v>
      </c>
      <c r="I21" s="138" t="n">
        <v>1</v>
      </c>
      <c r="J21" s="138" t="n">
        <v>1</v>
      </c>
      <c r="K21" s="138" t="n">
        <v>1</v>
      </c>
      <c r="L21" s="138" t="n">
        <v>0</v>
      </c>
      <c r="M21" s="138" t="n">
        <v>0</v>
      </c>
      <c r="N21" s="138" t="n">
        <v>0</v>
      </c>
      <c r="O21" s="138" t="n">
        <v>0</v>
      </c>
    </row>
    <row customHeight="1" ht="15.75" r="22" s="5" spans="1:16">
      <c r="B22" s="52" t="s">
        <v>172</v>
      </c>
      <c r="C22" s="138" t="n">
        <v>0</v>
      </c>
      <c r="D22" s="138" t="n">
        <v>0</v>
      </c>
      <c r="E22" s="138" t="n">
        <v>0</v>
      </c>
      <c r="F22" s="138" t="n">
        <v>0</v>
      </c>
      <c r="G22" s="138" t="n">
        <v>0</v>
      </c>
      <c r="H22" s="138" t="n">
        <v>1</v>
      </c>
      <c r="I22" s="138" t="n">
        <v>1</v>
      </c>
      <c r="J22" s="138" t="n">
        <v>1</v>
      </c>
      <c r="K22" s="138" t="n">
        <v>1</v>
      </c>
      <c r="L22" s="138" t="n">
        <v>0</v>
      </c>
      <c r="M22" s="138" t="n">
        <v>0</v>
      </c>
      <c r="N22" s="138" t="n">
        <v>0</v>
      </c>
      <c r="O22" s="138" t="n">
        <v>0</v>
      </c>
    </row>
    <row customHeight="1" ht="15.75" r="23" s="5" spans="1:16">
      <c r="B23" s="52" t="s">
        <v>173</v>
      </c>
      <c r="C23" s="138" t="n">
        <v>0</v>
      </c>
      <c r="D23" s="138" t="n">
        <v>0</v>
      </c>
      <c r="E23" s="138" t="n">
        <v>0</v>
      </c>
      <c r="F23" s="138" t="n">
        <v>0</v>
      </c>
      <c r="G23" s="138" t="n">
        <v>0</v>
      </c>
      <c r="H23" s="138" t="n">
        <v>1</v>
      </c>
      <c r="I23" s="138" t="n">
        <v>1</v>
      </c>
      <c r="J23" s="138" t="n">
        <v>1</v>
      </c>
      <c r="K23" s="138" t="n">
        <v>1</v>
      </c>
      <c r="L23" s="138" t="n">
        <v>0</v>
      </c>
      <c r="M23" s="138" t="n">
        <v>0</v>
      </c>
      <c r="N23" s="138" t="n">
        <v>0</v>
      </c>
      <c r="O23" s="138" t="n">
        <v>0</v>
      </c>
    </row>
    <row customHeight="1" ht="15.75" r="24" s="5" spans="1:16">
      <c r="B24" s="52" t="s">
        <v>175</v>
      </c>
      <c r="C24" s="138" t="n">
        <v>0</v>
      </c>
      <c r="D24" s="138" t="n">
        <v>0</v>
      </c>
      <c r="E24" s="138" t="n">
        <v>0</v>
      </c>
      <c r="F24" s="138" t="n">
        <v>0</v>
      </c>
      <c r="G24" s="138" t="n">
        <v>0</v>
      </c>
      <c r="H24" s="138" t="n">
        <v>1</v>
      </c>
      <c r="I24" s="138" t="n">
        <v>1</v>
      </c>
      <c r="J24" s="138" t="n">
        <v>1</v>
      </c>
      <c r="K24" s="138" t="n">
        <v>1</v>
      </c>
      <c r="L24" s="138" t="n">
        <v>0</v>
      </c>
      <c r="M24" s="138" t="n">
        <v>0</v>
      </c>
      <c r="N24" s="138" t="n">
        <v>0</v>
      </c>
      <c r="O24" s="138" t="n">
        <v>0</v>
      </c>
    </row>
    <row customHeight="1" ht="15.75" r="25" s="5" spans="1:16">
      <c r="B25" s="52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</row>
    <row customHeight="1" ht="16" r="26" s="5" spans="1:16">
      <c r="A26" s="59" t="s">
        <v>193</v>
      </c>
      <c r="B26" s="52" t="s">
        <v>157</v>
      </c>
      <c r="C26" s="138" t="n">
        <v>0</v>
      </c>
      <c r="D26" s="138" t="n">
        <v>0</v>
      </c>
      <c r="E26" s="138" t="n">
        <v>0</v>
      </c>
      <c r="F26" s="138" t="n">
        <v>0</v>
      </c>
      <c r="G26" s="138" t="n">
        <v>0</v>
      </c>
      <c r="H26" s="138" t="n">
        <v>0</v>
      </c>
      <c r="I26" s="138" t="n">
        <v>0</v>
      </c>
      <c r="J26" s="138" t="n">
        <v>0</v>
      </c>
      <c r="K26" s="138" t="n">
        <v>0</v>
      </c>
      <c r="L26" s="138" t="n">
        <v>1</v>
      </c>
      <c r="M26" s="138" t="n">
        <v>0</v>
      </c>
      <c r="N26" s="138" t="n">
        <v>0</v>
      </c>
      <c r="O26" s="138" t="n">
        <v>0</v>
      </c>
      <c r="P26" s="97" t="n"/>
    </row>
    <row customHeight="1" ht="15.75" r="27" s="5" spans="1:16">
      <c r="B27" s="118" t="s">
        <v>161</v>
      </c>
      <c r="C27" s="138" t="n">
        <v>0</v>
      </c>
      <c r="D27" s="138" t="n">
        <v>0</v>
      </c>
      <c r="E27" s="138" t="n">
        <v>0</v>
      </c>
      <c r="F27" s="138" t="n">
        <v>0</v>
      </c>
      <c r="G27" s="138" t="n">
        <v>0</v>
      </c>
      <c r="H27" s="138" t="n">
        <v>0</v>
      </c>
      <c r="I27" s="138" t="n">
        <v>0</v>
      </c>
      <c r="J27" s="138" t="n">
        <v>0</v>
      </c>
      <c r="K27" s="138" t="n">
        <v>0</v>
      </c>
      <c r="L27" s="138" t="n">
        <v>1</v>
      </c>
      <c r="M27" s="138" t="n">
        <v>1</v>
      </c>
      <c r="N27" s="138" t="n">
        <v>1</v>
      </c>
      <c r="O27" s="138" t="n">
        <v>1</v>
      </c>
    </row>
    <row customHeight="1" ht="15.75" r="28" s="5" spans="1:16">
      <c r="A28" s="59" t="n"/>
      <c r="B28" s="118" t="s">
        <v>162</v>
      </c>
      <c r="C28" s="138" t="n">
        <v>0</v>
      </c>
      <c r="D28" s="138" t="n">
        <v>0</v>
      </c>
      <c r="E28" s="138" t="n">
        <v>0</v>
      </c>
      <c r="F28" s="138" t="n">
        <v>0</v>
      </c>
      <c r="G28" s="138" t="n">
        <v>0</v>
      </c>
      <c r="H28" s="138" t="n">
        <v>0</v>
      </c>
      <c r="I28" s="138" t="n">
        <v>0</v>
      </c>
      <c r="J28" s="138" t="n">
        <v>0</v>
      </c>
      <c r="K28" s="138" t="n">
        <v>0</v>
      </c>
      <c r="L28" s="138" t="n">
        <v>1</v>
      </c>
      <c r="M28" s="138" t="n">
        <v>1</v>
      </c>
      <c r="N28" s="138" t="n">
        <v>1</v>
      </c>
      <c r="O28" s="138" t="n">
        <v>1</v>
      </c>
    </row>
    <row customHeight="1" ht="15.75" r="29" s="5" spans="1:16">
      <c r="B29" s="118" t="s">
        <v>163</v>
      </c>
      <c r="C29" s="138" t="n">
        <v>0</v>
      </c>
      <c r="D29" s="138" t="n">
        <v>0</v>
      </c>
      <c r="E29" s="138" t="n">
        <v>0</v>
      </c>
      <c r="F29" s="138" t="n">
        <v>0</v>
      </c>
      <c r="G29" s="138" t="n">
        <v>0</v>
      </c>
      <c r="H29" s="138" t="n">
        <v>0</v>
      </c>
      <c r="I29" s="138" t="n">
        <v>0</v>
      </c>
      <c r="J29" s="138" t="n">
        <v>0</v>
      </c>
      <c r="K29" s="138" t="n">
        <v>0</v>
      </c>
      <c r="L29" s="138" t="n">
        <v>1</v>
      </c>
      <c r="M29" s="138" t="n">
        <v>1</v>
      </c>
      <c r="N29" s="138" t="n">
        <v>1</v>
      </c>
      <c r="O29" s="138" t="n">
        <v>1</v>
      </c>
    </row>
    <row customHeight="1" ht="15.75" r="30" s="5" spans="1:16">
      <c r="B30" s="118" t="s">
        <v>164</v>
      </c>
      <c r="C30" s="138" t="n">
        <v>0</v>
      </c>
      <c r="D30" s="138" t="n">
        <v>0</v>
      </c>
      <c r="E30" s="138" t="n">
        <v>0</v>
      </c>
      <c r="F30" s="138" t="n">
        <v>0</v>
      </c>
      <c r="G30" s="138" t="n">
        <v>0</v>
      </c>
      <c r="H30" s="138" t="n">
        <v>0</v>
      </c>
      <c r="I30" s="138" t="n">
        <v>0</v>
      </c>
      <c r="J30" s="138" t="n">
        <v>0</v>
      </c>
      <c r="K30" s="138" t="n">
        <v>0</v>
      </c>
      <c r="L30" s="138" t="n">
        <v>1</v>
      </c>
      <c r="M30" s="138" t="n">
        <v>0</v>
      </c>
      <c r="N30" s="138" t="n">
        <v>0</v>
      </c>
      <c r="O30" s="138" t="n">
        <v>0</v>
      </c>
    </row>
    <row customHeight="1" ht="15.75" r="31" s="5" spans="1:16">
      <c r="B31" s="52" t="n"/>
      <c r="C31" s="136" t="n"/>
      <c r="D31" s="136" t="n"/>
      <c r="E31" s="136" t="n"/>
      <c r="F31" s="136" t="n"/>
      <c r="G31" s="136" t="n"/>
      <c r="H31" s="136" t="n"/>
      <c r="I31" s="136" t="n"/>
      <c r="J31" s="134" t="n"/>
      <c r="K31" s="134" t="n"/>
      <c r="L31" s="134" t="n"/>
      <c r="M31" s="134" t="n"/>
      <c r="N31" s="134" t="n"/>
      <c r="O31" s="134" t="n"/>
    </row>
    <row customHeight="1" ht="15.75" r="32" s="5" spans="1:16">
      <c r="A32" s="59" t="s">
        <v>194</v>
      </c>
      <c r="B32" s="52" t="s">
        <v>158</v>
      </c>
      <c r="C32" s="138" t="n">
        <v>1</v>
      </c>
      <c r="D32" s="138" t="n">
        <v>0</v>
      </c>
      <c r="E32" s="138" t="n">
        <v>1</v>
      </c>
      <c r="F32" s="138" t="n">
        <v>1</v>
      </c>
      <c r="G32" s="138" t="n">
        <v>1</v>
      </c>
      <c r="H32" s="138" t="n">
        <v>1</v>
      </c>
      <c r="I32" s="138" t="n">
        <v>1</v>
      </c>
      <c r="J32" s="138" t="n">
        <v>1</v>
      </c>
      <c r="K32" s="138" t="n">
        <v>1</v>
      </c>
      <c r="L32" s="138" t="n">
        <v>1</v>
      </c>
      <c r="M32" s="138" t="n">
        <v>1</v>
      </c>
      <c r="N32" s="138" t="n">
        <v>1</v>
      </c>
      <c r="O32" s="138" t="n">
        <v>1</v>
      </c>
    </row>
    <row customHeight="1" ht="15.75" r="33" s="5" spans="1:16">
      <c r="B33" s="52" t="s">
        <v>159</v>
      </c>
      <c r="C33" s="138" t="n">
        <v>1</v>
      </c>
      <c r="D33" s="138" t="n">
        <v>0</v>
      </c>
      <c r="E33" s="138" t="n">
        <v>1</v>
      </c>
      <c r="F33" s="138" t="n">
        <v>1</v>
      </c>
      <c r="G33" s="138" t="n">
        <v>1</v>
      </c>
      <c r="H33" s="138" t="n">
        <v>1</v>
      </c>
      <c r="I33" s="138" t="n">
        <v>1</v>
      </c>
      <c r="J33" s="138" t="n">
        <v>1</v>
      </c>
      <c r="K33" s="138" t="n">
        <v>1</v>
      </c>
      <c r="L33" s="138" t="n">
        <v>1</v>
      </c>
      <c r="M33" s="138" t="n">
        <v>1</v>
      </c>
      <c r="N33" s="138" t="n">
        <v>1</v>
      </c>
      <c r="O33" s="138" t="n">
        <v>1</v>
      </c>
    </row>
    <row customHeight="1" ht="15.75" r="34" s="5" spans="1:16">
      <c r="B34" s="52" t="s">
        <v>160</v>
      </c>
      <c r="C34" s="138" t="n">
        <v>1</v>
      </c>
      <c r="D34" s="138" t="n">
        <v>0</v>
      </c>
      <c r="E34" s="138" t="n">
        <v>1</v>
      </c>
      <c r="F34" s="138" t="n">
        <v>1</v>
      </c>
      <c r="G34" s="138" t="n">
        <v>1</v>
      </c>
      <c r="H34" s="138" t="n">
        <v>1</v>
      </c>
      <c r="I34" s="138" t="n">
        <v>1</v>
      </c>
      <c r="J34" s="138" t="n">
        <v>1</v>
      </c>
      <c r="K34" s="138" t="n">
        <v>1</v>
      </c>
      <c r="L34" s="138" t="n">
        <v>1</v>
      </c>
      <c r="M34" s="138" t="n">
        <v>1</v>
      </c>
      <c r="N34" s="138" t="n">
        <v>1</v>
      </c>
      <c r="O34" s="138" t="n">
        <v>1</v>
      </c>
    </row>
    <row customHeight="1" ht="15.75" r="35" s="5" spans="1:16">
      <c r="B35" s="52" t="s">
        <v>168</v>
      </c>
      <c r="C35" s="138" t="n">
        <v>1</v>
      </c>
      <c r="D35" s="138" t="n">
        <v>0</v>
      </c>
      <c r="E35" s="138" t="n">
        <v>1</v>
      </c>
      <c r="F35" s="138" t="n">
        <v>1</v>
      </c>
      <c r="G35" s="138" t="n">
        <v>1</v>
      </c>
      <c r="H35" s="138" t="n">
        <v>1</v>
      </c>
      <c r="I35" s="138" t="n">
        <v>1</v>
      </c>
      <c r="J35" s="138" t="n">
        <v>1</v>
      </c>
      <c r="K35" s="138" t="n">
        <v>1</v>
      </c>
      <c r="L35" s="138" t="n">
        <v>1</v>
      </c>
      <c r="M35" s="138" t="n">
        <v>1</v>
      </c>
      <c r="N35" s="138" t="n">
        <v>1</v>
      </c>
      <c r="O35" s="138" t="n">
        <v>1</v>
      </c>
    </row>
    <row customHeight="1" ht="15.75" r="36" s="5" spans="1:16">
      <c r="B36" s="52" t="s">
        <v>171</v>
      </c>
      <c r="C36" s="138" t="n">
        <v>1</v>
      </c>
      <c r="D36" s="138" t="n">
        <v>1</v>
      </c>
      <c r="E36" s="138" t="n">
        <v>1</v>
      </c>
      <c r="F36" s="138" t="n">
        <v>1</v>
      </c>
      <c r="G36" s="138" t="n">
        <v>1</v>
      </c>
      <c r="H36" s="138" t="n">
        <v>1</v>
      </c>
      <c r="I36" s="138" t="n">
        <v>1</v>
      </c>
      <c r="J36" s="138" t="n">
        <v>1</v>
      </c>
      <c r="K36" s="138" t="n">
        <v>1</v>
      </c>
      <c r="L36" s="138" t="n">
        <v>1</v>
      </c>
      <c r="M36" s="138" t="n">
        <v>1</v>
      </c>
      <c r="N36" s="138" t="n">
        <v>1</v>
      </c>
      <c r="O36" s="138" t="n">
        <v>1</v>
      </c>
    </row>
    <row customHeight="1" ht="15.75" r="37" s="5" spans="1:16">
      <c r="A37" s="98" t="n"/>
      <c r="B37" s="52" t="s">
        <v>179</v>
      </c>
      <c r="C37" s="138" t="n">
        <v>1</v>
      </c>
      <c r="D37" s="138" t="n">
        <v>1</v>
      </c>
      <c r="E37" s="138" t="n">
        <v>1</v>
      </c>
      <c r="F37" s="138" t="n">
        <v>1</v>
      </c>
      <c r="G37" s="138" t="n">
        <v>1</v>
      </c>
      <c r="H37" s="138" t="n">
        <v>1</v>
      </c>
      <c r="I37" s="138" t="n">
        <v>1</v>
      </c>
      <c r="J37" s="138" t="n">
        <v>1</v>
      </c>
      <c r="K37" s="138" t="n">
        <v>1</v>
      </c>
      <c r="L37" s="138" t="n">
        <v>1</v>
      </c>
      <c r="M37" s="138" t="n">
        <v>1</v>
      </c>
      <c r="N37" s="138" t="n">
        <v>1</v>
      </c>
      <c r="O37" s="138" t="n">
        <v>1</v>
      </c>
    </row>
    <row customFormat="1" customHeight="1" ht="15.75" r="38" s="98" spans="1:16">
      <c r="B38" s="52" t="s">
        <v>180</v>
      </c>
      <c r="C38" s="138" t="n">
        <v>1</v>
      </c>
      <c r="D38" s="138" t="n">
        <v>1</v>
      </c>
      <c r="E38" s="138" t="n">
        <v>1</v>
      </c>
      <c r="F38" s="138" t="n">
        <v>1</v>
      </c>
      <c r="G38" s="138" t="n">
        <v>1</v>
      </c>
      <c r="H38" s="138" t="n">
        <v>1</v>
      </c>
      <c r="I38" s="138" t="n">
        <v>1</v>
      </c>
      <c r="J38" s="138" t="n">
        <v>1</v>
      </c>
      <c r="K38" s="138" t="n">
        <v>1</v>
      </c>
      <c r="L38" s="138" t="n">
        <v>1</v>
      </c>
      <c r="M38" s="138" t="n">
        <v>1</v>
      </c>
      <c r="N38" s="138" t="n">
        <v>1</v>
      </c>
      <c r="O38" s="138" t="n">
        <v>1</v>
      </c>
    </row>
    <row customFormat="1" customHeight="1" ht="15.75" r="39" s="98" spans="1:16">
      <c r="B39" s="52" t="s">
        <v>181</v>
      </c>
      <c r="C39" s="138" t="n">
        <v>1</v>
      </c>
      <c r="D39" s="138" t="n">
        <v>1</v>
      </c>
      <c r="E39" s="138" t="n">
        <v>1</v>
      </c>
      <c r="F39" s="138" t="n">
        <v>1</v>
      </c>
      <c r="G39" s="138" t="n">
        <v>1</v>
      </c>
      <c r="H39" s="138" t="n">
        <v>1</v>
      </c>
      <c r="I39" s="138" t="n">
        <v>1</v>
      </c>
      <c r="J39" s="138" t="n">
        <v>1</v>
      </c>
      <c r="K39" s="138" t="n">
        <v>1</v>
      </c>
      <c r="L39" s="138" t="n">
        <v>1</v>
      </c>
      <c r="M39" s="138" t="n">
        <v>1</v>
      </c>
      <c r="N39" s="138" t="n">
        <v>1</v>
      </c>
      <c r="O39" s="138" t="n">
        <v>1</v>
      </c>
    </row>
    <row customFormat="1" customHeight="1" ht="15.75" r="40" s="98" spans="1:16">
      <c r="B40" s="52" t="s">
        <v>182</v>
      </c>
      <c r="C40" s="138" t="n">
        <v>1</v>
      </c>
      <c r="D40" s="138" t="n">
        <v>1</v>
      </c>
      <c r="E40" s="138" t="n">
        <v>1</v>
      </c>
      <c r="F40" s="138" t="n">
        <v>1</v>
      </c>
      <c r="G40" s="138" t="n">
        <v>1</v>
      </c>
      <c r="H40" s="138" t="n">
        <v>1</v>
      </c>
      <c r="I40" s="138" t="n">
        <v>1</v>
      </c>
      <c r="J40" s="138" t="n">
        <v>1</v>
      </c>
      <c r="K40" s="138" t="n">
        <v>1</v>
      </c>
      <c r="L40" s="138" t="n">
        <v>1</v>
      </c>
      <c r="M40" s="138" t="n">
        <v>1</v>
      </c>
      <c r="N40" s="138" t="n">
        <v>1</v>
      </c>
      <c r="O40" s="138" t="n">
        <v>1</v>
      </c>
    </row>
    <row customHeight="1" ht="15" r="41" s="5" spans="1:16">
      <c r="B41" s="52" t="s">
        <v>183</v>
      </c>
      <c r="C41" s="138" t="n">
        <v>1</v>
      </c>
      <c r="D41" s="138" t="n">
        <v>1</v>
      </c>
      <c r="E41" s="138" t="n">
        <v>1</v>
      </c>
      <c r="F41" s="138" t="n">
        <v>1</v>
      </c>
      <c r="G41" s="138" t="n">
        <v>1</v>
      </c>
      <c r="H41" s="138" t="n">
        <v>1</v>
      </c>
      <c r="I41" s="138" t="n">
        <v>1</v>
      </c>
      <c r="J41" s="138" t="n">
        <v>1</v>
      </c>
      <c r="K41" s="138" t="n">
        <v>1</v>
      </c>
      <c r="L41" s="138" t="n">
        <v>1</v>
      </c>
      <c r="M41" s="138" t="n">
        <v>1</v>
      </c>
      <c r="N41" s="138" t="n">
        <v>1</v>
      </c>
      <c r="O41" s="138" t="n">
        <v>1</v>
      </c>
    </row>
  </sheetData>
  <sheetProtection algorithmName="SHA-512" autoFilter="1" deleteColumns="1" deleteRows="1" formatCells="1" formatColumns="1" formatRows="1" hashValue="UTAD6hDPFf/Ul0P2TkEmcVLwJIskng6BwO7PQn9KQppd8AxlpMXDzh2uUA/A2vdLAdLHbrkvLJZl/FHFHl0BRA==" insertColumns="1" insertHyperlinks="1" insertRows="1" objects="0" pivotTables="1" saltValue="WyzBb18fC4LyksUq9iofgA==" scenarios="1" selectLockedCells="1" selectUnlockedCells="0" sheet="1" sort="1" spinCount="100000"/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8"/>
  <sheetViews>
    <sheetView workbookViewId="0">
      <selection activeCell="F8" sqref="F8"/>
    </sheetView>
  </sheetViews>
  <sheetFormatPr baseColWidth="8" defaultColWidth="12.81640625" defaultRowHeight="12.5" outlineLevelCol="0"/>
  <cols>
    <col bestFit="1" customWidth="1" max="1" min="1" style="114" width="58.90625"/>
    <col bestFit="1" customWidth="1" max="2" min="2" style="114" width="8.6328125"/>
    <col bestFit="1" customWidth="1" max="3" min="3" style="114" width="8.90625"/>
    <col bestFit="1" customWidth="1" max="4" min="4" style="114" width="18.36328125"/>
    <col bestFit="1" customWidth="1" max="5" min="5" style="114" width="17.453125"/>
    <col bestFit="1" customWidth="1" max="6" min="6" style="114" width="13.54296875"/>
    <col bestFit="1" customWidth="1" max="7" min="7" style="114" width="9.81640625"/>
    <col bestFit="1" customWidth="1" max="8" min="8" style="114" width="8.90625"/>
    <col bestFit="1" customWidth="1" max="9" min="9" style="114" width="14.81640625"/>
    <col bestFit="1" customWidth="1" max="10" min="10" style="114" width="15.36328125"/>
    <col customWidth="1" max="16384" min="11" style="114" width="12.81640625"/>
  </cols>
  <sheetData>
    <row customHeight="1" ht="13" r="1" s="5" spans="1:11">
      <c r="A1" s="99" t="s">
        <v>144</v>
      </c>
      <c r="B1" s="114" t="s">
        <v>212</v>
      </c>
      <c r="C1" s="114" t="s">
        <v>108</v>
      </c>
      <c r="D1" s="114" t="s">
        <v>213</v>
      </c>
      <c r="E1" s="114" t="s">
        <v>214</v>
      </c>
      <c r="F1" s="114" t="s">
        <v>115</v>
      </c>
      <c r="G1" s="114" t="s">
        <v>78</v>
      </c>
      <c r="H1" s="114" t="s">
        <v>32</v>
      </c>
      <c r="I1" s="114" t="s">
        <v>215</v>
      </c>
      <c r="J1" s="114" t="s">
        <v>25</v>
      </c>
      <c r="K1" s="114" t="s">
        <v>216</v>
      </c>
    </row>
    <row r="2" spans="1:11">
      <c r="A2" s="52" t="s">
        <v>152</v>
      </c>
      <c r="B2" s="138" t="n"/>
      <c r="C2" s="138" t="n"/>
      <c r="D2" s="138" t="n"/>
      <c r="E2" s="138" t="n"/>
      <c r="F2" s="138" t="n"/>
      <c r="G2" s="138" t="n"/>
      <c r="H2" s="138" t="n"/>
      <c r="I2" s="138" t="s">
        <v>217</v>
      </c>
      <c r="J2" s="138" t="n"/>
      <c r="K2" s="138" t="n"/>
    </row>
    <row r="3" spans="1:11">
      <c r="A3" s="52" t="s">
        <v>154</v>
      </c>
      <c r="B3" s="138" t="n"/>
      <c r="C3" s="138" t="n"/>
      <c r="D3" s="138" t="n"/>
      <c r="E3" s="138" t="n"/>
      <c r="F3" s="138" t="n"/>
      <c r="G3" s="138" t="n"/>
      <c r="H3" s="138" t="s">
        <v>217</v>
      </c>
      <c r="I3" s="138" t="n"/>
      <c r="J3" s="138" t="n"/>
      <c r="K3" s="138" t="n"/>
    </row>
    <row r="4" spans="1:11">
      <c r="A4" s="52" t="s">
        <v>155</v>
      </c>
      <c r="B4" s="138" t="n"/>
      <c r="C4" s="138" t="n"/>
      <c r="D4" s="138" t="s">
        <v>217</v>
      </c>
      <c r="E4" s="138" t="n"/>
      <c r="F4" s="138" t="n"/>
      <c r="G4" s="138" t="n"/>
      <c r="H4" s="138" t="n"/>
      <c r="I4" s="138" t="n"/>
      <c r="J4" s="138" t="n"/>
      <c r="K4" s="138" t="n"/>
    </row>
    <row r="5" spans="1:11">
      <c r="A5" s="52" t="s">
        <v>156</v>
      </c>
      <c r="B5" s="138" t="n"/>
      <c r="C5" s="138" t="s">
        <v>217</v>
      </c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 spans="1:11">
      <c r="A6" s="52" t="s">
        <v>157</v>
      </c>
      <c r="B6" s="138" t="n"/>
      <c r="C6" s="138" t="n"/>
      <c r="D6" s="138" t="n"/>
      <c r="E6" s="138" t="n"/>
      <c r="F6" s="138" t="n"/>
      <c r="G6" s="138" t="n"/>
      <c r="H6" s="138" t="n"/>
      <c r="I6" s="138" t="n"/>
      <c r="J6" s="138" t="s">
        <v>217</v>
      </c>
      <c r="K6" s="138" t="s">
        <v>217</v>
      </c>
    </row>
    <row r="7" spans="1:11">
      <c r="A7" s="52" t="s">
        <v>158</v>
      </c>
      <c r="B7" s="138" t="n"/>
      <c r="C7" s="138" t="s">
        <v>217</v>
      </c>
      <c r="D7" s="138" t="n"/>
      <c r="E7" s="138" t="n"/>
      <c r="F7" s="138" t="n"/>
      <c r="G7" s="138" t="n"/>
      <c r="H7" s="138" t="s">
        <v>217</v>
      </c>
      <c r="I7" s="138" t="n"/>
      <c r="J7" s="138" t="n"/>
      <c r="K7" s="138" t="n"/>
    </row>
    <row r="8" spans="1:11">
      <c r="A8" s="52" t="s">
        <v>159</v>
      </c>
      <c r="B8" s="138" t="n"/>
      <c r="C8" s="138" t="s">
        <v>217</v>
      </c>
      <c r="D8" s="138" t="n"/>
      <c r="E8" s="138" t="n"/>
      <c r="F8" s="138" t="n"/>
      <c r="G8" s="138" t="n"/>
      <c r="H8" s="138" t="s">
        <v>217</v>
      </c>
      <c r="I8" s="138" t="n"/>
      <c r="J8" s="138" t="n"/>
      <c r="K8" s="138" t="n"/>
    </row>
    <row r="9" spans="1:11">
      <c r="A9" s="52" t="s">
        <v>160</v>
      </c>
      <c r="B9" s="138" t="n"/>
      <c r="C9" s="138" t="s">
        <v>217</v>
      </c>
      <c r="D9" s="138" t="n"/>
      <c r="E9" s="138" t="n"/>
      <c r="F9" s="138" t="n"/>
      <c r="G9" s="138" t="n"/>
      <c r="H9" s="138" t="s">
        <v>217</v>
      </c>
      <c r="I9" s="138" t="n"/>
      <c r="J9" s="138" t="n"/>
      <c r="K9" s="138" t="n"/>
    </row>
    <row r="10" spans="1:11">
      <c r="A10" s="118" t="s">
        <v>161</v>
      </c>
      <c r="B10" s="138" t="n"/>
      <c r="C10" s="138" t="s">
        <v>217</v>
      </c>
      <c r="D10" s="138" t="n"/>
      <c r="E10" s="138" t="n"/>
      <c r="F10" s="138" t="n"/>
      <c r="G10" s="138" t="n"/>
      <c r="H10" s="138" t="n"/>
      <c r="I10" s="138" t="n"/>
      <c r="J10" s="138" t="n"/>
      <c r="K10" s="138" t="n"/>
    </row>
    <row r="11" spans="1:11">
      <c r="A11" s="118" t="s">
        <v>162</v>
      </c>
      <c r="B11" s="138" t="n"/>
      <c r="C11" s="138" t="s">
        <v>217</v>
      </c>
      <c r="D11" s="138" t="n"/>
      <c r="E11" s="138" t="n"/>
      <c r="F11" s="138" t="n"/>
      <c r="G11" s="138" t="n"/>
      <c r="H11" s="138" t="n"/>
      <c r="I11" s="138" t="n"/>
      <c r="J11" s="138" t="n"/>
      <c r="K11" s="138" t="n"/>
    </row>
    <row r="12" spans="1:11">
      <c r="A12" s="118" t="s">
        <v>163</v>
      </c>
      <c r="B12" s="138" t="n"/>
      <c r="C12" s="138" t="s">
        <v>217</v>
      </c>
      <c r="D12" s="138" t="n"/>
      <c r="E12" s="138" t="n"/>
      <c r="F12" s="138" t="n"/>
      <c r="G12" s="138" t="n"/>
      <c r="H12" s="138" t="n"/>
      <c r="I12" s="138" t="n"/>
      <c r="J12" s="138" t="n"/>
      <c r="K12" s="138" t="n"/>
    </row>
    <row r="13" spans="1:11">
      <c r="A13" s="118" t="s">
        <v>164</v>
      </c>
      <c r="B13" s="138" t="n"/>
      <c r="C13" s="138" t="s">
        <v>217</v>
      </c>
      <c r="D13" s="138" t="n"/>
      <c r="E13" s="138" t="n"/>
      <c r="F13" s="138" t="n"/>
      <c r="G13" s="138" t="n"/>
      <c r="H13" s="138" t="n"/>
      <c r="I13" s="138" t="n"/>
      <c r="J13" s="138" t="n"/>
      <c r="K13" s="138" t="n"/>
    </row>
    <row r="14" spans="1:11">
      <c r="A14" s="122" t="s">
        <v>165</v>
      </c>
      <c r="B14" s="138" t="n"/>
      <c r="C14" s="138" t="s">
        <v>217</v>
      </c>
      <c r="D14" s="138" t="n"/>
      <c r="E14" s="138" t="n"/>
      <c r="F14" s="138" t="n"/>
      <c r="G14" s="138" t="n"/>
      <c r="H14" s="138" t="n"/>
      <c r="I14" s="138" t="s">
        <v>217</v>
      </c>
      <c r="J14" s="138" t="n"/>
      <c r="K14" s="138" t="n"/>
    </row>
    <row r="15" spans="1:11">
      <c r="A15" s="122" t="s">
        <v>166</v>
      </c>
      <c r="B15" s="138" t="n"/>
      <c r="C15" s="138" t="s">
        <v>217</v>
      </c>
      <c r="D15" s="138" t="n"/>
      <c r="E15" s="138" t="n"/>
      <c r="F15" s="138" t="n"/>
      <c r="G15" s="138" t="n"/>
      <c r="H15" s="138" t="n"/>
      <c r="I15" s="138" t="s">
        <v>217</v>
      </c>
      <c r="J15" s="138" t="n"/>
      <c r="K15" s="138" t="n"/>
    </row>
    <row r="16" spans="1:11">
      <c r="A16" s="52" t="s">
        <v>167</v>
      </c>
      <c r="B16" s="138" t="n"/>
      <c r="C16" s="138" t="s">
        <v>217</v>
      </c>
      <c r="D16" s="138" t="n"/>
      <c r="E16" s="138" t="n"/>
      <c r="F16" s="138" t="n"/>
      <c r="G16" s="138" t="n"/>
      <c r="H16" s="138" t="s">
        <v>217</v>
      </c>
      <c r="I16" s="138" t="s">
        <v>217</v>
      </c>
      <c r="J16" s="138" t="n"/>
      <c r="K16" s="138" t="n"/>
    </row>
    <row r="17" spans="1:11">
      <c r="A17" s="52" t="s">
        <v>168</v>
      </c>
      <c r="B17" s="138" t="n"/>
      <c r="C17" s="138" t="s">
        <v>217</v>
      </c>
      <c r="D17" s="138" t="n"/>
      <c r="E17" s="138" t="n"/>
      <c r="F17" s="138" t="n"/>
      <c r="G17" s="138" t="n"/>
      <c r="H17" s="138" t="n"/>
      <c r="I17" s="138" t="n"/>
      <c r="J17" s="138" t="n"/>
      <c r="K17" s="138" t="n"/>
    </row>
    <row r="18" spans="1:11">
      <c r="A18" s="52" t="s">
        <v>137</v>
      </c>
      <c r="B18" s="138" t="s">
        <v>217</v>
      </c>
      <c r="C18" s="138" t="n"/>
      <c r="D18" s="138" t="n"/>
      <c r="E18" s="138" t="n"/>
      <c r="F18" s="138" t="s">
        <v>217</v>
      </c>
      <c r="G18" s="138" t="n"/>
      <c r="H18" s="138" t="n"/>
      <c r="I18" s="138" t="n"/>
      <c r="J18" s="138" t="n"/>
      <c r="K18" s="138" t="n"/>
    </row>
    <row r="19" spans="1:11">
      <c r="A19" s="52" t="s">
        <v>139</v>
      </c>
      <c r="B19" s="138" t="s">
        <v>217</v>
      </c>
      <c r="C19" s="138" t="n"/>
      <c r="D19" s="138" t="n"/>
      <c r="E19" s="138" t="n"/>
      <c r="F19" s="138" t="s">
        <v>217</v>
      </c>
      <c r="G19" s="138" t="n"/>
      <c r="H19" s="138" t="n"/>
      <c r="I19" s="138" t="n"/>
      <c r="J19" s="138" t="n"/>
      <c r="K19" s="138" t="n"/>
    </row>
    <row r="20" spans="1:11">
      <c r="A20" s="52" t="s">
        <v>140</v>
      </c>
      <c r="B20" s="138" t="s">
        <v>217</v>
      </c>
      <c r="C20" s="138" t="n"/>
      <c r="D20" s="138" t="n"/>
      <c r="E20" s="138" t="n"/>
      <c r="F20" s="138" t="s">
        <v>217</v>
      </c>
      <c r="G20" s="138" t="n"/>
      <c r="H20" s="138" t="n"/>
      <c r="I20" s="138" t="n"/>
      <c r="J20" s="138" t="n"/>
      <c r="K20" s="138" t="n"/>
    </row>
    <row r="21" spans="1:11">
      <c r="A21" s="52" t="s">
        <v>169</v>
      </c>
      <c r="B21" s="138" t="n"/>
      <c r="C21" s="138" t="n"/>
      <c r="D21" s="138" t="n"/>
      <c r="E21" s="138" t="n"/>
      <c r="F21" s="138" t="n"/>
      <c r="G21" s="138" t="n"/>
      <c r="H21" s="138" t="s">
        <v>217</v>
      </c>
      <c r="I21" s="138" t="s">
        <v>217</v>
      </c>
      <c r="J21" s="138" t="n"/>
      <c r="K21" s="138" t="n"/>
    </row>
    <row r="22" spans="1:11">
      <c r="A22" s="52" t="s">
        <v>170</v>
      </c>
      <c r="B22" s="138" t="s">
        <v>217</v>
      </c>
      <c r="C22" s="138" t="s">
        <v>217</v>
      </c>
      <c r="D22" s="138" t="s">
        <v>217</v>
      </c>
      <c r="E22" s="138" t="n"/>
      <c r="F22" s="138" t="n"/>
      <c r="G22" s="138" t="n"/>
      <c r="H22" s="138" t="n"/>
      <c r="I22" s="138" t="n"/>
      <c r="J22" s="138" t="n"/>
      <c r="K22" s="138" t="n"/>
    </row>
    <row r="23" spans="1:11">
      <c r="A23" s="52" t="s">
        <v>171</v>
      </c>
      <c r="B23" s="138" t="n"/>
      <c r="C23" s="138" t="s">
        <v>217</v>
      </c>
      <c r="D23" s="138" t="n"/>
      <c r="E23" s="138" t="n"/>
      <c r="F23" s="138" t="n"/>
      <c r="G23" s="138" t="n"/>
      <c r="H23" s="138" t="n"/>
      <c r="I23" s="138" t="s">
        <v>217</v>
      </c>
      <c r="J23" s="138" t="n"/>
      <c r="K23" s="138" t="n"/>
    </row>
    <row r="24" spans="1:11">
      <c r="A24" s="52" t="s">
        <v>172</v>
      </c>
      <c r="B24" s="138" t="n"/>
      <c r="C24" s="138" t="n"/>
      <c r="D24" s="138" t="n"/>
      <c r="E24" s="138" t="n"/>
      <c r="F24" s="138" t="n"/>
      <c r="G24" s="138" t="n"/>
      <c r="H24" s="138" t="s">
        <v>217</v>
      </c>
      <c r="I24" s="138" t="n"/>
      <c r="J24" s="138" t="n"/>
      <c r="K24" s="138" t="n"/>
    </row>
    <row r="25" spans="1:11">
      <c r="A25" s="52" t="s">
        <v>173</v>
      </c>
      <c r="B25" s="138" t="n"/>
      <c r="C25" s="138" t="n"/>
      <c r="D25" s="138" t="n"/>
      <c r="E25" s="138" t="n"/>
      <c r="F25" s="138" t="n"/>
      <c r="G25" s="138" t="n"/>
      <c r="H25" s="138" t="s">
        <v>217</v>
      </c>
      <c r="I25" s="138" t="n"/>
      <c r="J25" s="138" t="n"/>
      <c r="K25" s="138" t="n"/>
    </row>
    <row r="26" spans="1:11">
      <c r="A26" s="52" t="s">
        <v>174</v>
      </c>
      <c r="B26" s="138" t="n"/>
      <c r="C26" s="138" t="s">
        <v>217</v>
      </c>
      <c r="D26" s="138" t="n"/>
      <c r="E26" s="138" t="n"/>
      <c r="F26" s="138" t="n"/>
      <c r="G26" s="138" t="n"/>
      <c r="H26" s="138" t="n"/>
      <c r="I26" s="138" t="n"/>
      <c r="J26" s="138" t="n"/>
      <c r="K26" s="138" t="n"/>
    </row>
    <row r="27" spans="1:11">
      <c r="A27" s="52" t="s">
        <v>175</v>
      </c>
      <c r="B27" s="138" t="n"/>
      <c r="C27" s="138" t="s">
        <v>217</v>
      </c>
      <c r="D27" s="138" t="n"/>
      <c r="E27" s="138" t="n"/>
      <c r="F27" s="138" t="n"/>
      <c r="G27" s="138" t="n"/>
      <c r="H27" s="138" t="n"/>
      <c r="I27" s="138" t="s">
        <v>217</v>
      </c>
      <c r="J27" s="138" t="n"/>
      <c r="K27" s="138" t="n"/>
    </row>
    <row r="28" spans="1:11">
      <c r="A28" s="52" t="s">
        <v>176</v>
      </c>
      <c r="B28" s="138" t="n"/>
      <c r="C28" s="138" t="n"/>
      <c r="D28" s="138" t="n"/>
      <c r="E28" s="138" t="n"/>
      <c r="F28" s="138" t="n"/>
      <c r="G28" s="138" t="n"/>
      <c r="H28" s="138" t="s">
        <v>217</v>
      </c>
      <c r="I28" s="138" t="n"/>
      <c r="J28" s="138" t="n"/>
      <c r="K28" s="138" t="n"/>
    </row>
    <row r="29" spans="1:11">
      <c r="A29" s="52" t="s">
        <v>177</v>
      </c>
      <c r="B29" s="138" t="s">
        <v>217</v>
      </c>
      <c r="C29" s="138" t="n"/>
      <c r="D29" s="138" t="s">
        <v>217</v>
      </c>
      <c r="E29" s="138" t="n"/>
      <c r="F29" s="138" t="n"/>
      <c r="G29" s="138" t="n"/>
      <c r="H29" s="138" t="n"/>
      <c r="I29" s="138" t="n"/>
      <c r="J29" s="138" t="n"/>
      <c r="K29" s="138" t="n"/>
    </row>
    <row r="30" spans="1:11">
      <c r="A30" s="52" t="s">
        <v>145</v>
      </c>
      <c r="B30" s="138" t="n"/>
      <c r="C30" s="138" t="n"/>
      <c r="D30" s="138" t="n"/>
      <c r="E30" s="138" t="s">
        <v>217</v>
      </c>
      <c r="F30" s="138" t="n"/>
      <c r="G30" s="138" t="n"/>
      <c r="H30" s="138" t="n"/>
      <c r="I30" s="138" t="n"/>
      <c r="J30" s="138" t="n"/>
      <c r="K30" s="138" t="n"/>
    </row>
    <row r="31" spans="1:11">
      <c r="A31" s="52" t="s">
        <v>178</v>
      </c>
      <c r="B31" s="138" t="n"/>
      <c r="C31" s="138" t="n"/>
      <c r="D31" s="138" t="n"/>
      <c r="E31" s="138" t="n"/>
      <c r="F31" s="138" t="n"/>
      <c r="G31" s="138" t="s">
        <v>217</v>
      </c>
      <c r="H31" s="138" t="s">
        <v>217</v>
      </c>
      <c r="I31" s="138" t="n"/>
      <c r="J31" s="138" t="n"/>
      <c r="K31" s="138" t="n"/>
    </row>
    <row r="32" spans="1:11">
      <c r="A32" s="52" t="s">
        <v>179</v>
      </c>
      <c r="B32" s="138" t="n"/>
      <c r="C32" s="138" t="n"/>
      <c r="D32" s="138" t="n"/>
      <c r="E32" s="138" t="n"/>
      <c r="F32" s="138" t="n"/>
      <c r="G32" s="138" t="s">
        <v>217</v>
      </c>
      <c r="H32" s="138" t="s">
        <v>217</v>
      </c>
      <c r="I32" s="138" t="n"/>
      <c r="J32" s="138" t="n"/>
      <c r="K32" s="138" t="n"/>
    </row>
    <row r="33" spans="1:11">
      <c r="A33" s="52" t="s">
        <v>180</v>
      </c>
      <c r="B33" s="138" t="n"/>
      <c r="C33" s="138" t="n"/>
      <c r="D33" s="138" t="n"/>
      <c r="E33" s="138" t="n"/>
      <c r="F33" s="138" t="n"/>
      <c r="G33" s="138" t="s">
        <v>217</v>
      </c>
      <c r="H33" s="138" t="s">
        <v>217</v>
      </c>
      <c r="I33" s="138" t="n"/>
      <c r="J33" s="138" t="n"/>
      <c r="K33" s="138" t="n"/>
    </row>
    <row r="34" spans="1:11">
      <c r="A34" s="52" t="s">
        <v>181</v>
      </c>
      <c r="B34" s="138" t="n"/>
      <c r="C34" s="138" t="n"/>
      <c r="D34" s="138" t="n"/>
      <c r="E34" s="138" t="n"/>
      <c r="F34" s="138" t="n"/>
      <c r="G34" s="138" t="s">
        <v>217</v>
      </c>
      <c r="H34" s="138" t="s">
        <v>217</v>
      </c>
      <c r="I34" s="138" t="n"/>
      <c r="J34" s="138" t="n"/>
      <c r="K34" s="138" t="n"/>
    </row>
    <row r="35" spans="1:11">
      <c r="A35" s="52" t="s">
        <v>182</v>
      </c>
      <c r="B35" s="138" t="n"/>
      <c r="C35" s="138" t="n"/>
      <c r="D35" s="138" t="n"/>
      <c r="E35" s="138" t="n"/>
      <c r="F35" s="138" t="n"/>
      <c r="G35" s="138" t="s">
        <v>217</v>
      </c>
      <c r="H35" s="138" t="s">
        <v>217</v>
      </c>
      <c r="I35" s="138" t="n"/>
      <c r="J35" s="138" t="n"/>
      <c r="K35" s="138" t="n"/>
    </row>
    <row r="36" spans="1:11">
      <c r="A36" s="52" t="s">
        <v>183</v>
      </c>
      <c r="B36" s="138" t="n"/>
      <c r="C36" s="138" t="n"/>
      <c r="D36" s="138" t="n"/>
      <c r="E36" s="138" t="n"/>
      <c r="F36" s="138" t="n"/>
      <c r="G36" s="138" t="s">
        <v>217</v>
      </c>
      <c r="H36" s="138" t="s">
        <v>217</v>
      </c>
      <c r="I36" s="138" t="n"/>
      <c r="J36" s="138" t="n"/>
      <c r="K36" s="138" t="n"/>
    </row>
    <row r="37" spans="1:11">
      <c r="A37" s="52" t="s">
        <v>184</v>
      </c>
      <c r="B37" s="138" t="n"/>
      <c r="C37" s="138" t="n"/>
      <c r="D37" s="138" t="n"/>
      <c r="E37" s="138" t="n"/>
      <c r="F37" s="138" t="n"/>
      <c r="G37" s="138" t="n"/>
      <c r="H37" s="138" t="s">
        <v>217</v>
      </c>
      <c r="I37" s="138" t="n"/>
      <c r="J37" s="138" t="n"/>
      <c r="K37" s="138" t="n"/>
    </row>
    <row r="38" spans="1:11">
      <c r="A38" s="52" t="s">
        <v>185</v>
      </c>
      <c r="B38" s="138" t="s">
        <v>217</v>
      </c>
      <c r="C38" s="138" t="n"/>
      <c r="D38" s="138" t="n"/>
      <c r="E38" s="138" t="n"/>
      <c r="F38" s="138" t="n"/>
      <c r="G38" s="138" t="s">
        <v>217</v>
      </c>
      <c r="H38" s="138" t="s">
        <v>217</v>
      </c>
      <c r="I38" s="138" t="n"/>
      <c r="J38" s="138" t="n"/>
      <c r="K38" s="138" t="n"/>
    </row>
  </sheetData>
  <sheetProtection algorithmName="SHA-512" autoFilter="1" deleteColumns="1" deleteRows="1" formatCells="1" formatColumns="1" formatRows="1" hashValue="oiGH8ykkK4bW2BTY+0QBtgAZA6QVYaID3ACaTwjfensJoFK/mp4iBWWYi82MR3y0NDcWoVIY4HiBlMUBKqM6yA==" insertColumns="1" insertHyperlinks="1" insertRows="1" objects="0" pivotTables="1" saltValue="6eqoI7d0CysiCWo+LkMlXw==" scenarios="1" selectLockedCells="1" selectUnlockedCells="0" sheet="1" sort="1" spinCount="100000"/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81640625" defaultRowHeight="12.5" outlineLevelCol="0"/>
  <cols>
    <col bestFit="1" customWidth="1" max="1" min="1" style="114" width="16.90625"/>
    <col bestFit="1" customWidth="1" max="2" min="2" style="114" width="8.6328125"/>
    <col bestFit="1" customWidth="1" max="3" min="3" style="114" width="8.90625"/>
    <col bestFit="1" customWidth="1" max="4" min="4" style="114" width="18.36328125"/>
    <col bestFit="1" customWidth="1" max="5" min="5" style="114" width="17.453125"/>
    <col bestFit="1" customWidth="1" max="6" min="6" style="114" width="13.54296875"/>
    <col bestFit="1" customWidth="1" max="7" min="7" style="114" width="9.81640625"/>
    <col bestFit="1" customWidth="1" max="8" min="8" style="114" width="8.90625"/>
    <col bestFit="1" customWidth="1" max="9" min="9" style="114" width="14.81640625"/>
    <col bestFit="1" customWidth="1" max="10" min="10" style="114" width="15.36328125"/>
    <col customWidth="1" max="16384" min="11" style="114" width="12.81640625"/>
  </cols>
  <sheetData>
    <row customHeight="1" ht="13" r="1" s="5" spans="1:11">
      <c r="A1" s="99" t="s">
        <v>218</v>
      </c>
      <c r="B1" s="114" t="s">
        <v>212</v>
      </c>
      <c r="C1" s="114" t="s">
        <v>108</v>
      </c>
      <c r="D1" s="114" t="s">
        <v>213</v>
      </c>
      <c r="E1" s="114" t="s">
        <v>214</v>
      </c>
      <c r="F1" s="114" t="s">
        <v>115</v>
      </c>
      <c r="G1" s="114" t="s">
        <v>78</v>
      </c>
      <c r="H1" s="114" t="s">
        <v>32</v>
      </c>
      <c r="I1" s="114" t="s">
        <v>215</v>
      </c>
      <c r="J1" s="114" t="s">
        <v>25</v>
      </c>
      <c r="K1" s="114" t="s">
        <v>216</v>
      </c>
    </row>
    <row r="2" spans="1:11">
      <c r="A2" s="114" t="s">
        <v>64</v>
      </c>
      <c r="B2" s="138" t="s">
        <v>217</v>
      </c>
      <c r="C2" s="138" t="s">
        <v>217</v>
      </c>
      <c r="D2" s="138" t="s">
        <v>217</v>
      </c>
      <c r="E2" s="138" t="s">
        <v>217</v>
      </c>
      <c r="F2" s="138" t="s">
        <v>217</v>
      </c>
      <c r="G2" s="138" t="s">
        <v>217</v>
      </c>
      <c r="H2" s="138" t="s">
        <v>217</v>
      </c>
      <c r="I2" s="138" t="n"/>
      <c r="J2" s="138" t="n"/>
      <c r="K2" s="138" t="n"/>
    </row>
    <row r="3" spans="1:11">
      <c r="A3" s="114" t="s">
        <v>74</v>
      </c>
      <c r="B3" s="138" t="s">
        <v>217</v>
      </c>
      <c r="C3" s="138" t="s">
        <v>217</v>
      </c>
      <c r="D3" s="138" t="s">
        <v>217</v>
      </c>
      <c r="E3" s="138" t="s">
        <v>217</v>
      </c>
      <c r="F3" s="138" t="s">
        <v>217</v>
      </c>
      <c r="G3" s="138" t="s">
        <v>217</v>
      </c>
      <c r="H3" s="138" t="s">
        <v>217</v>
      </c>
      <c r="I3" s="138" t="n"/>
      <c r="J3" s="138" t="n"/>
      <c r="K3" s="138" t="n"/>
    </row>
    <row r="4" spans="1:11">
      <c r="A4" s="114" t="s">
        <v>75</v>
      </c>
      <c r="B4" s="138" t="s">
        <v>217</v>
      </c>
      <c r="C4" s="138" t="s">
        <v>217</v>
      </c>
      <c r="D4" s="138" t="s">
        <v>217</v>
      </c>
      <c r="E4" s="138" t="s">
        <v>217</v>
      </c>
      <c r="F4" s="138" t="s">
        <v>217</v>
      </c>
      <c r="G4" s="138" t="s">
        <v>217</v>
      </c>
      <c r="H4" s="138" t="s">
        <v>217</v>
      </c>
      <c r="I4" s="138" t="n"/>
      <c r="J4" s="138" t="n"/>
      <c r="K4" s="138" t="n"/>
    </row>
    <row r="5" spans="1:11">
      <c r="A5" s="114" t="s">
        <v>76</v>
      </c>
      <c r="B5" s="138" t="s">
        <v>217</v>
      </c>
      <c r="C5" s="138" t="s">
        <v>217</v>
      </c>
      <c r="D5" s="138" t="s">
        <v>217</v>
      </c>
      <c r="E5" s="138" t="s">
        <v>217</v>
      </c>
      <c r="F5" s="138" t="s">
        <v>217</v>
      </c>
      <c r="G5" s="138" t="s">
        <v>217</v>
      </c>
      <c r="H5" s="138" t="s">
        <v>217</v>
      </c>
      <c r="I5" s="138" t="n"/>
      <c r="J5" s="138" t="n"/>
      <c r="K5" s="138" t="n"/>
    </row>
    <row r="6" spans="1:11">
      <c r="A6" s="114" t="s">
        <v>77</v>
      </c>
      <c r="B6" s="138" t="s">
        <v>217</v>
      </c>
      <c r="C6" s="138" t="s">
        <v>217</v>
      </c>
      <c r="D6" s="138" t="s">
        <v>217</v>
      </c>
      <c r="E6" s="138" t="s">
        <v>217</v>
      </c>
      <c r="F6" s="138" t="s">
        <v>217</v>
      </c>
      <c r="G6" s="138" t="s">
        <v>217</v>
      </c>
      <c r="H6" s="138" t="s">
        <v>217</v>
      </c>
      <c r="I6" s="138" t="n"/>
      <c r="J6" s="138" t="n"/>
      <c r="K6" s="138" t="n"/>
    </row>
    <row r="7" spans="1:11">
      <c r="A7" s="114" t="s">
        <v>109</v>
      </c>
      <c r="B7" s="138" t="n"/>
      <c r="C7" s="138" t="s">
        <v>217</v>
      </c>
      <c r="D7" s="138" t="n"/>
      <c r="E7" s="138" t="n"/>
      <c r="F7" s="138" t="n"/>
      <c r="G7" s="138" t="n"/>
      <c r="H7" s="138" t="s">
        <v>217</v>
      </c>
      <c r="I7" s="138" t="s">
        <v>217</v>
      </c>
      <c r="J7" s="138" t="n"/>
      <c r="K7" s="138" t="n"/>
    </row>
    <row r="8" spans="1:11">
      <c r="A8" s="114" t="s">
        <v>110</v>
      </c>
      <c r="B8" s="138" t="n"/>
      <c r="C8" s="138" t="s">
        <v>217</v>
      </c>
      <c r="D8" s="138" t="n"/>
      <c r="E8" s="138" t="n"/>
      <c r="F8" s="138" t="n"/>
      <c r="G8" s="138" t="n"/>
      <c r="H8" s="138" t="s">
        <v>217</v>
      </c>
      <c r="I8" s="138" t="s">
        <v>217</v>
      </c>
      <c r="J8" s="138" t="n"/>
      <c r="K8" s="138" t="n"/>
    </row>
    <row r="9" spans="1:11">
      <c r="A9" s="114" t="s">
        <v>111</v>
      </c>
      <c r="B9" s="138" t="n"/>
      <c r="C9" s="138" t="s">
        <v>217</v>
      </c>
      <c r="D9" s="138" t="n"/>
      <c r="E9" s="138" t="n"/>
      <c r="F9" s="138" t="n"/>
      <c r="G9" s="138" t="n"/>
      <c r="H9" s="138" t="s">
        <v>217</v>
      </c>
      <c r="I9" s="138" t="s">
        <v>217</v>
      </c>
      <c r="J9" s="138" t="n"/>
      <c r="K9" s="138" t="n"/>
    </row>
    <row r="10" spans="1:11">
      <c r="A10" s="114" t="s">
        <v>112</v>
      </c>
      <c r="B10" s="138" t="n"/>
      <c r="C10" s="138" t="s">
        <v>217</v>
      </c>
      <c r="D10" s="138" t="n"/>
      <c r="E10" s="138" t="n"/>
      <c r="F10" s="138" t="n"/>
      <c r="G10" s="138" t="n"/>
      <c r="H10" s="138" t="s">
        <v>217</v>
      </c>
      <c r="I10" s="138" t="s">
        <v>217</v>
      </c>
      <c r="J10" s="138" t="n"/>
      <c r="K10" s="138" t="n"/>
    </row>
    <row r="11" spans="1:11">
      <c r="A11" s="114" t="s">
        <v>55</v>
      </c>
      <c r="B11" s="138" t="n"/>
      <c r="C11" s="138" t="s">
        <v>217</v>
      </c>
      <c r="D11" s="138" t="n"/>
      <c r="E11" s="138" t="n"/>
      <c r="F11" s="138" t="n"/>
      <c r="G11" s="138" t="n"/>
      <c r="H11" s="138" t="n"/>
      <c r="I11" s="138" t="n"/>
      <c r="J11" s="138" t="s">
        <v>217</v>
      </c>
      <c r="K11" s="138" t="s">
        <v>217</v>
      </c>
    </row>
    <row r="12" spans="1:11">
      <c r="A12" s="114" t="s">
        <v>56</v>
      </c>
      <c r="B12" s="138" t="n"/>
      <c r="C12" s="138" t="s">
        <v>217</v>
      </c>
      <c r="D12" s="138" t="n"/>
      <c r="E12" s="138" t="n"/>
      <c r="F12" s="138" t="n"/>
      <c r="G12" s="138" t="n"/>
      <c r="H12" s="138" t="n"/>
      <c r="I12" s="138" t="n"/>
      <c r="J12" s="138" t="n"/>
      <c r="K12" s="138" t="s">
        <v>217</v>
      </c>
    </row>
    <row r="13" spans="1:11">
      <c r="A13" s="114" t="s">
        <v>57</v>
      </c>
      <c r="B13" s="138" t="n"/>
      <c r="C13" s="138" t="s">
        <v>217</v>
      </c>
      <c r="D13" s="138" t="n"/>
      <c r="E13" s="138" t="n"/>
      <c r="F13" s="138" t="n"/>
      <c r="G13" s="138" t="n"/>
      <c r="H13" s="138" t="n"/>
      <c r="I13" s="138" t="n"/>
      <c r="J13" s="138" t="n"/>
      <c r="K13" s="138" t="s">
        <v>217</v>
      </c>
    </row>
    <row r="14" spans="1:11">
      <c r="A14" s="114" t="s">
        <v>58</v>
      </c>
      <c r="B14" s="138" t="n"/>
      <c r="C14" s="138" t="s">
        <v>217</v>
      </c>
      <c r="D14" s="138" t="n"/>
      <c r="E14" s="138" t="n"/>
      <c r="F14" s="138" t="n"/>
      <c r="G14" s="138" t="n"/>
      <c r="H14" s="138" t="n"/>
      <c r="I14" s="138" t="n"/>
      <c r="J14" s="138" t="n"/>
      <c r="K14" s="138" t="s">
        <v>217</v>
      </c>
    </row>
  </sheetData>
  <sheetProtection algorithmName="SHA-512" autoFilter="1" deleteColumns="1" deleteRows="1" formatCells="1" formatColumns="1" formatRows="1" hashValue="9wIG9Gim71KVsT3md4UjHKWLN/dmVTAHDAhRa4jGvwy4VGKHj7mGyWZMKQgGvDCmZmlmSsHFRHQVC+GKpvnATg==" insertColumns="1" insertHyperlinks="1" insertRows="1" objects="0" pivotTables="1" saltValue="lgc1Xvk31gXE9M1YSAdFWQ==" scenarios="1" selectLockedCells="1" selectUnlockedCells="0" sheet="1" sort="1" spinCount="100000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workbookViewId="0" zoomScale="85" zoomScaleNormal="85">
      <selection activeCell="D17" sqref="D17"/>
    </sheetView>
  </sheetViews>
  <sheetFormatPr baseColWidth="8" customHeight="1" defaultColWidth="14.453125" defaultRowHeight="15.75" outlineLevelCol="0"/>
  <cols>
    <col customWidth="1" max="1" min="1" style="13" width="8.453125"/>
    <col customWidth="1" max="9" min="2" style="13" width="16.90625"/>
    <col customWidth="1" max="16384" min="10" style="13" width="14.453125"/>
  </cols>
  <sheetData>
    <row customFormat="1" customHeight="1" ht="30" r="1" s="21" spans="1:9">
      <c r="A1" s="31" t="s">
        <v>53</v>
      </c>
      <c r="B1" s="25" t="s">
        <v>54</v>
      </c>
      <c r="C1" s="23" t="s">
        <v>55</v>
      </c>
      <c r="D1" s="23" t="s">
        <v>56</v>
      </c>
      <c r="E1" s="23" t="s">
        <v>57</v>
      </c>
      <c r="F1" s="23" t="s">
        <v>58</v>
      </c>
      <c r="G1" s="23" t="s">
        <v>59</v>
      </c>
      <c r="H1" s="23" t="s">
        <v>60</v>
      </c>
      <c r="I1" s="23" t="s">
        <v>61</v>
      </c>
    </row>
    <row customHeight="1" ht="15.75" r="2" s="5" spans="1:9">
      <c r="A2" s="11" t="str">
        <f>start_year</f>
        <v>2017</v>
      </c>
      <c r="B2" s="77" t="n">
        <v>2110000</v>
      </c>
      <c r="C2" s="146" t="n">
        <v>3032037</v>
      </c>
      <c r="D2" s="146" t="n">
        <v>4756743</v>
      </c>
      <c r="E2" s="146" t="n">
        <v>3406589</v>
      </c>
      <c r="F2" s="146" t="n">
        <v>2174712</v>
      </c>
      <c r="G2" s="147" t="str">
        <f>C2+D2+E2+F2</f>
        <v>13370081</v>
      </c>
      <c r="H2" s="147" t="str">
        <f>(B2 + stillbirth*B2/(1000-stillbirth))/(1-abortion)</f>
        <v>2480858.588708919</v>
      </c>
      <c r="I2" s="147" t="str">
        <f>G2-H2</f>
        <v>10889222.411291081</v>
      </c>
    </row>
    <row customHeight="1" ht="15.75" r="3" s="5" spans="1:9">
      <c r="A3" s="11" t="str">
        <f>IF($A$2+ROW(A3)-2&lt;=end_year,A2+1,"")</f>
        <v>2018</v>
      </c>
      <c r="B3" s="77" t="n">
        <v>2150000</v>
      </c>
      <c r="C3" s="146" t="n">
        <v>3164674</v>
      </c>
      <c r="D3" s="146" t="n">
        <v>4882700</v>
      </c>
      <c r="E3" s="146" t="n">
        <v>3520083</v>
      </c>
      <c r="F3" s="146" t="n">
        <v>2275309</v>
      </c>
      <c r="G3" s="147" t="str">
        <f>C3+D3+E3+F3</f>
        <v>13842766</v>
      </c>
      <c r="H3" s="147" t="str">
        <f>(B3 + stillbirth*B3/(1000-stillbirth))/(1-abortion)</f>
        <v>2527889.0832815999</v>
      </c>
      <c r="I3" s="147" t="str">
        <f>G3-H3</f>
        <v>11314876.916718401</v>
      </c>
    </row>
    <row customHeight="1" ht="15.75" r="4" s="5" spans="1:9">
      <c r="A4" s="11" t="str">
        <f>IF($A$2+ROW(A4)-2&lt;=end_year,A3+1,"")</f>
        <v>2019</v>
      </c>
      <c r="B4" s="77" t="n">
        <v>2200000</v>
      </c>
      <c r="C4" s="146" t="n">
        <v>3296354</v>
      </c>
      <c r="D4" s="146" t="n">
        <v>5018666</v>
      </c>
      <c r="E4" s="146" t="n">
        <v>3634703</v>
      </c>
      <c r="F4" s="146" t="n">
        <v>2379017</v>
      </c>
      <c r="G4" s="147" t="str">
        <f>C4+D4+E4+F4</f>
        <v>14328740</v>
      </c>
      <c r="H4" s="147" t="str">
        <f>(B4 + stillbirth*B4/(1000-stillbirth))/(1-abortion)</f>
        <v>2586677.2014974509</v>
      </c>
      <c r="I4" s="147" t="str">
        <f>G4-H4</f>
        <v>11742062.79850255</v>
      </c>
    </row>
    <row customHeight="1" ht="15.75" r="5" s="5" spans="1:9">
      <c r="A5" s="11" t="str">
        <f>IF($A$2+ROW(A5)-2&lt;=end_year,A4+1,"")</f>
        <v>2020</v>
      </c>
      <c r="B5" s="77" t="n">
        <v>2240000</v>
      </c>
      <c r="C5" s="146" t="n">
        <v>3418969</v>
      </c>
      <c r="D5" s="146" t="n">
        <v>5168014</v>
      </c>
      <c r="E5" s="146" t="n">
        <v>3750324</v>
      </c>
      <c r="F5" s="146" t="n">
        <v>2484409</v>
      </c>
      <c r="G5" s="147" t="str">
        <f>C5+D5+E5+F5</f>
        <v>14821716</v>
      </c>
      <c r="H5" s="147" t="str">
        <f>(B5 + stillbirth*B5/(1000-stillbirth))/(1-abortion)</f>
        <v>2633707.6960701318</v>
      </c>
      <c r="I5" s="147" t="str">
        <f>G5-H5</f>
        <v>12188008.303929869</v>
      </c>
    </row>
    <row customHeight="1" ht="15.75" r="6" s="5" spans="1:9">
      <c r="A6" s="11" t="str">
        <f>IF($A$2+ROW(A6)-2&lt;=end_year,A5+1,"")</f>
        <v>2021</v>
      </c>
      <c r="B6" s="77" t="n">
        <v>2280000</v>
      </c>
      <c r="C6" s="146" t="n">
        <v>3532758</v>
      </c>
      <c r="D6" s="146" t="n">
        <v>5332455</v>
      </c>
      <c r="E6" s="146" t="n">
        <v>3869436</v>
      </c>
      <c r="F6" s="146" t="n">
        <v>2592003</v>
      </c>
      <c r="G6" s="147" t="str">
        <f>C6+D6+E6+F6</f>
        <v>15326652</v>
      </c>
      <c r="H6" s="147" t="str">
        <f>(B6 + stillbirth*B6/(1000-stillbirth))/(1-abortion)</f>
        <v>2680738.1906428128</v>
      </c>
      <c r="I6" s="147" t="str">
        <f>G6-H6</f>
        <v>12645913.809357187</v>
      </c>
    </row>
    <row customHeight="1" ht="15.75" r="7" s="5" spans="1:9">
      <c r="A7" s="11" t="str">
        <f>IF($A$2+ROW(A7)-2&lt;=end_year,A6+1,"")</f>
        <v>2022</v>
      </c>
      <c r="B7" s="77" t="n">
        <v>2330000</v>
      </c>
      <c r="C7" s="146" t="n">
        <v>3637390</v>
      </c>
      <c r="D7" s="146" t="n">
        <v>5508952</v>
      </c>
      <c r="E7" s="146" t="n">
        <v>3990560</v>
      </c>
      <c r="F7" s="146" t="n">
        <v>2701259</v>
      </c>
      <c r="G7" s="147" t="str">
        <f>C7+D7+E7+F7</f>
        <v>15838161</v>
      </c>
      <c r="H7" s="147" t="str">
        <f>(B7 + stillbirth*B7/(1000-stillbirth))/(1-abortion)</f>
        <v>2739526.3088586638</v>
      </c>
      <c r="I7" s="147" t="str">
        <f>G7-H7</f>
        <v>13098634.691141337</v>
      </c>
    </row>
    <row customHeight="1" ht="15.75" r="8" s="5" spans="1:9">
      <c r="A8" s="11" t="str">
        <f>IF($A$2+ROW(A8)-2&lt;=end_year,A7+1,"")</f>
        <v>2023</v>
      </c>
      <c r="B8" s="77" t="n">
        <v>2380000</v>
      </c>
      <c r="C8" s="146" t="n">
        <v>3737403</v>
      </c>
      <c r="D8" s="146" t="n">
        <v>5696990</v>
      </c>
      <c r="E8" s="146" t="n">
        <v>4112898</v>
      </c>
      <c r="F8" s="146" t="n">
        <v>2811667</v>
      </c>
      <c r="G8" s="147" t="str">
        <f>C8+D8+E8+F8</f>
        <v>16358958</v>
      </c>
      <c r="H8" s="147" t="str">
        <f>(B8 + stillbirth*B8/(1000-stillbirth))/(1-abortion)</f>
        <v>2798314.4270745148</v>
      </c>
      <c r="I8" s="147" t="str">
        <f>G8-H8</f>
        <v>13560643.572925486</v>
      </c>
    </row>
    <row customHeight="1" ht="15.75" r="9" s="5" spans="1:9">
      <c r="A9" s="11" t="str">
        <f>IF($A$2+ROW(A9)-2&lt;=end_year,A8+1,"")</f>
        <v>2024</v>
      </c>
      <c r="B9" s="77" t="n">
        <v>2420000</v>
      </c>
      <c r="C9" s="146" t="n">
        <v>3840674</v>
      </c>
      <c r="D9" s="146" t="n">
        <v>5895615</v>
      </c>
      <c r="E9" s="146" t="n">
        <v>4235117</v>
      </c>
      <c r="F9" s="146" t="n">
        <v>2922818</v>
      </c>
      <c r="G9" s="147" t="str">
        <f>C9+D9+E9+F9</f>
        <v>16894224</v>
      </c>
      <c r="H9" s="147" t="str">
        <f>(B9 + stillbirth*B9/(1000-stillbirth))/(1-abortion)</f>
        <v>2845344.9216471957</v>
      </c>
      <c r="I9" s="147" t="str">
        <f>G9-H9</f>
        <v>14048879.078352805</v>
      </c>
    </row>
    <row customHeight="1" ht="15.75" r="10" s="5" spans="1:9">
      <c r="A10" s="11" t="str">
        <f>IF($A$2+ROW(A10)-2&lt;=end_year,A9+1,"")</f>
        <v>2025</v>
      </c>
      <c r="B10" s="77" t="n">
        <v>2480000</v>
      </c>
      <c r="C10" s="146" t="n">
        <v>3951644</v>
      </c>
      <c r="D10" s="146" t="n">
        <v>6103745</v>
      </c>
      <c r="E10" s="146" t="n">
        <v>4356516</v>
      </c>
      <c r="F10" s="146" t="n">
        <v>3034340</v>
      </c>
      <c r="G10" s="147" t="str">
        <f>C10+D10+E10+F10</f>
        <v>17446245</v>
      </c>
      <c r="H10" s="147" t="str">
        <f>(B10 + stillbirth*B10/(1000-stillbirth))/(1-abortion)</f>
        <v>2915890.6635062173</v>
      </c>
      <c r="I10" s="147" t="str">
        <f>G10-H10</f>
        <v>14530354.336493783</v>
      </c>
    </row>
    <row customHeight="1" ht="15.75" r="11" s="5" spans="1:9">
      <c r="A11" s="11" t="str">
        <f>IF($A$2+ROW(A11)-2&lt;=end_year,A10+1,"")</f>
        <v>2026</v>
      </c>
      <c r="B11" s="77" t="n">
        <v>2530000</v>
      </c>
      <c r="C11" s="146" t="n">
        <v>4065313</v>
      </c>
      <c r="D11" s="146" t="n">
        <v>6319831</v>
      </c>
      <c r="E11" s="146" t="n">
        <v>4477188</v>
      </c>
      <c r="F11" s="146" t="n">
        <v>3144612</v>
      </c>
      <c r="G11" s="147" t="str">
        <f>C11+D11+E11+F11</f>
        <v>18006944</v>
      </c>
      <c r="H11" s="147" t="str">
        <f>(B11 + stillbirth*B11/(1000-stillbirth))/(1-abortion)</f>
        <v>2974678.7817220683</v>
      </c>
      <c r="I11" s="147" t="str">
        <f>G11-H11</f>
        <v>15032265.218277931</v>
      </c>
    </row>
    <row customHeight="1" ht="15.75" r="12" s="5" spans="1:9">
      <c r="A12" s="11" t="str">
        <f>IF($A$2+ROW(A12)-2&lt;=end_year,A11+1,"")</f>
        <v>2027</v>
      </c>
      <c r="B12" s="77" t="n">
        <v>2580000</v>
      </c>
      <c r="C12" s="146" t="n">
        <v>4185562</v>
      </c>
      <c r="D12" s="146" t="n">
        <v>6545116</v>
      </c>
      <c r="E12" s="146" t="n">
        <v>4597739</v>
      </c>
      <c r="F12" s="146" t="n">
        <v>3255252</v>
      </c>
      <c r="G12" s="147" t="str">
        <f>C12+D12+E12+F12</f>
        <v>18583669</v>
      </c>
      <c r="H12" s="147" t="str">
        <f>(B12 + stillbirth*B12/(1000-stillbirth))/(1-abortion)</f>
        <v>3033466.8999379198</v>
      </c>
      <c r="I12" s="147" t="str">
        <f>G12-H12</f>
        <v>15550202.10006208</v>
      </c>
    </row>
    <row customHeight="1" ht="15.75" r="13" s="5" spans="1:9">
      <c r="A13" s="11" t="str">
        <f>IF($A$2+ROW(A13)-2&lt;=end_year,A12+1,"")</f>
        <v>2028</v>
      </c>
      <c r="B13" s="77" t="n">
        <v>2630000</v>
      </c>
      <c r="C13" s="146" t="n">
        <v>4309237</v>
      </c>
      <c r="D13" s="146" t="n">
        <v>6776307</v>
      </c>
      <c r="E13" s="146" t="n">
        <v>4722286</v>
      </c>
      <c r="F13" s="146" t="n">
        <v>3366750</v>
      </c>
      <c r="G13" s="147" t="str">
        <f>C13+D13+E13+F13</f>
        <v>19174580</v>
      </c>
      <c r="H13" s="147" t="str">
        <f>(B13 + stillbirth*B13/(1000-stillbirth))/(1-abortion)</f>
        <v>3092255.0181537713</v>
      </c>
      <c r="I13" s="147" t="str">
        <f>G13-H13</f>
        <v>16082324.981846228</v>
      </c>
    </row>
    <row customHeight="1" ht="15.75" r="14" s="5" spans="1:9">
      <c r="A14" s="11" t="str">
        <f>IF($A$2+ROW(A14)-2&lt;=end_year,A13+1,"")</f>
        <v>2029</v>
      </c>
      <c r="B14" s="77" t="n">
        <v>2690000</v>
      </c>
      <c r="C14" s="146" t="n">
        <v>4430738</v>
      </c>
      <c r="D14" s="146" t="n">
        <v>7008703</v>
      </c>
      <c r="E14" s="146" t="n">
        <v>4856898</v>
      </c>
      <c r="F14" s="146" t="n">
        <v>3479917</v>
      </c>
      <c r="G14" s="147" t="str">
        <f>C14+D14+E14+F14</f>
        <v>19776256</v>
      </c>
      <c r="H14" s="147" t="str">
        <f>(B14 + stillbirth*B14/(1000-stillbirth))/(1-abortion)</f>
        <v>3162800.7600127924</v>
      </c>
      <c r="I14" s="147" t="str">
        <f>G14-H14</f>
        <v>16613455.239987208</v>
      </c>
    </row>
    <row customHeight="1" ht="15.75" r="15" s="5" spans="1:9">
      <c r="A15" s="11" t="str">
        <f>IF($A$2+ROW(A15)-2&lt;=end_year,A14+1,"")</f>
        <v>2030</v>
      </c>
      <c r="B15" s="77" t="n">
        <v>2740000</v>
      </c>
      <c r="C15" s="146" t="n">
        <v>4546624</v>
      </c>
      <c r="D15" s="146" t="n">
        <v>7239465</v>
      </c>
      <c r="E15" s="146" t="n">
        <v>5005361</v>
      </c>
      <c r="F15" s="146" t="n">
        <v>3595278</v>
      </c>
      <c r="G15" s="147" t="str">
        <f>C15+D15+E15+F15</f>
        <v>20386728</v>
      </c>
      <c r="H15" s="147" t="str">
        <f>(B15 + stillbirth*B15/(1000-stillbirth))/(1-abortion)</f>
        <v>3221588.8782286434</v>
      </c>
      <c r="I15" s="147" t="str">
        <f>G15-H15</f>
        <v>17165139.121771358</v>
      </c>
    </row>
    <row customHeight="1" ht="15.75" r="16" s="5" spans="1:9">
      <c r="A16" s="11" t="n">
        <f>IF($A$2+ROW(A16)-2&lt;=end_year,A15+1,"")</f>
        <v/>
      </c>
      <c r="B16" s="77" t="n"/>
      <c r="C16" s="146" t="n"/>
      <c r="D16" s="146" t="n"/>
      <c r="E16" s="146" t="n"/>
      <c r="F16" s="146" t="n"/>
      <c r="G16" s="147" t="str">
        <f>C16+D16+E16+F16</f>
        <v>0</v>
      </c>
      <c r="H16" s="147" t="str">
        <f>(B16 + stillbirth*B16/(1000-stillbirth))/(1-abortion)</f>
        <v>0</v>
      </c>
      <c r="I16" s="147" t="str">
        <f>G16-H16</f>
        <v>0</v>
      </c>
    </row>
    <row customHeight="1" ht="15.75" r="17" s="5" spans="1:9">
      <c r="A17" s="11" t="n">
        <f>IF($A$2+ROW(A17)-2&lt;=end_year,A16+1,"")</f>
        <v/>
      </c>
      <c r="B17" s="77" t="n"/>
      <c r="C17" s="146" t="n"/>
      <c r="D17" s="146" t="n"/>
      <c r="E17" s="146" t="n"/>
      <c r="F17" s="146" t="n"/>
      <c r="G17" s="147" t="str">
        <f>C17+D17+E17+F17</f>
        <v>0</v>
      </c>
      <c r="H17" s="147" t="str">
        <f>(B17 + stillbirth*B17/(1000-stillbirth))/(1-abortion)</f>
        <v>0</v>
      </c>
      <c r="I17" s="147" t="str">
        <f>G17-H17</f>
        <v>0</v>
      </c>
    </row>
    <row customHeight="1" ht="15.75" r="18" s="5" spans="1:9">
      <c r="A18" s="11" t="n">
        <f>IF($A$2+ROW(A18)-2&lt;=end_year,A17+1,"")</f>
        <v/>
      </c>
      <c r="B18" s="77" t="n"/>
      <c r="C18" s="146" t="n"/>
      <c r="D18" s="146" t="n"/>
      <c r="E18" s="146" t="n"/>
      <c r="F18" s="146" t="n"/>
      <c r="G18" s="147" t="str">
        <f>C18+D18+E18+F18</f>
        <v>0</v>
      </c>
      <c r="H18" s="147" t="str">
        <f>(B18 + stillbirth*B18/(1000-stillbirth))/(1-abortion)</f>
        <v>0</v>
      </c>
      <c r="I18" s="147" t="str">
        <f>G18-H18</f>
        <v>0</v>
      </c>
    </row>
    <row customHeight="1" ht="15.75" r="19" s="5" spans="1:9">
      <c r="A19" s="11" t="n">
        <f>IF($A$2+ROW(A19)-2&lt;=end_year,A18+1,"")</f>
        <v/>
      </c>
      <c r="B19" s="77" t="n"/>
      <c r="C19" s="146" t="n"/>
      <c r="D19" s="146" t="n"/>
      <c r="E19" s="146" t="n"/>
      <c r="F19" s="146" t="n"/>
      <c r="G19" s="147" t="str">
        <f>C19+D19+E19+F19</f>
        <v>0</v>
      </c>
      <c r="H19" s="147" t="str">
        <f>(B19 + stillbirth*B19/(1000-stillbirth))/(1-abortion)</f>
        <v>0</v>
      </c>
      <c r="I19" s="147" t="str">
        <f>G19-H19</f>
        <v>0</v>
      </c>
    </row>
    <row customHeight="1" ht="15.75" r="20" s="5" spans="1:9">
      <c r="A20" s="11" t="n">
        <f>IF($A$2+ROW(A20)-2&lt;=end_year,A19+1,"")</f>
        <v/>
      </c>
      <c r="B20" s="77" t="n"/>
      <c r="C20" s="146" t="n"/>
      <c r="D20" s="146" t="n"/>
      <c r="E20" s="146" t="n"/>
      <c r="F20" s="146" t="n"/>
      <c r="G20" s="147" t="str">
        <f>C20+D20+E20+F20</f>
        <v>0</v>
      </c>
      <c r="H20" s="147" t="str">
        <f>(B20 + stillbirth*B20/(1000-stillbirth))/(1-abortion)</f>
        <v>0</v>
      </c>
      <c r="I20" s="147" t="str">
        <f>G20-H20</f>
        <v>0</v>
      </c>
    </row>
    <row customHeight="1" ht="15.75" r="21" s="5" spans="1:9">
      <c r="A21" s="11" t="n">
        <f>IF($A$2+ROW(A21)-2&lt;=end_year,A20+1,"")</f>
        <v/>
      </c>
      <c r="B21" s="77" t="n"/>
      <c r="C21" s="146" t="n"/>
      <c r="D21" s="146" t="n"/>
      <c r="E21" s="146" t="n"/>
      <c r="F21" s="146" t="n"/>
      <c r="G21" s="147" t="str">
        <f>C21+D21+E21+F21</f>
        <v>0</v>
      </c>
      <c r="H21" s="147" t="str">
        <f>(B21 + stillbirth*B21/(1000-stillbirth))/(1-abortion)</f>
        <v>0</v>
      </c>
      <c r="I21" s="147" t="str">
        <f>G21-H21</f>
        <v>0</v>
      </c>
    </row>
    <row customHeight="1" ht="15.75" r="22" s="5" spans="1:9">
      <c r="A22" s="11" t="n">
        <f>IF($A$2+ROW(A22)-2&lt;=end_year,A21+1,"")</f>
        <v/>
      </c>
      <c r="B22" s="77" t="n"/>
      <c r="C22" s="146" t="n"/>
      <c r="D22" s="146" t="n"/>
      <c r="E22" s="146" t="n"/>
      <c r="F22" s="146" t="n"/>
      <c r="G22" s="147" t="str">
        <f>C22+D22+E22+F22</f>
        <v>0</v>
      </c>
      <c r="H22" s="147" t="str">
        <f>(B22 + stillbirth*B22/(1000-stillbirth))/(1-abortion)</f>
        <v>0</v>
      </c>
      <c r="I22" s="147" t="str">
        <f>G22-H22</f>
        <v>0</v>
      </c>
    </row>
    <row customHeight="1" ht="15.75" r="23" s="5" spans="1:9">
      <c r="A23" s="11" t="n">
        <f>IF($A$2+ROW(A23)-2&lt;=end_year,A22+1,"")</f>
        <v/>
      </c>
      <c r="B23" s="77" t="n"/>
      <c r="C23" s="146" t="n"/>
      <c r="D23" s="146" t="n"/>
      <c r="E23" s="146" t="n"/>
      <c r="F23" s="146" t="n"/>
      <c r="G23" s="147" t="str">
        <f>C23+D23+E23+F23</f>
        <v>0</v>
      </c>
      <c r="H23" s="147" t="str">
        <f>(B23 + stillbirth*B23/(1000-stillbirth))/(1-abortion)</f>
        <v>0</v>
      </c>
      <c r="I23" s="147" t="str">
        <f>G23-H23</f>
        <v>0</v>
      </c>
    </row>
    <row customHeight="1" ht="15.75" r="24" s="5" spans="1:9">
      <c r="A24" s="11" t="n">
        <f>IF($A$2+ROW(A24)-2&lt;=end_year,A23+1,"")</f>
        <v/>
      </c>
      <c r="B24" s="77" t="n"/>
      <c r="C24" s="146" t="n"/>
      <c r="D24" s="146" t="n"/>
      <c r="E24" s="146" t="n"/>
      <c r="F24" s="146" t="n"/>
      <c r="G24" s="147" t="str">
        <f>C24+D24+E24+F24</f>
        <v>0</v>
      </c>
      <c r="H24" s="147" t="str">
        <f>(B24 + stillbirth*B24/(1000-stillbirth))/(1-abortion)</f>
        <v>0</v>
      </c>
      <c r="I24" s="147" t="str">
        <f>G24-H24</f>
        <v>0</v>
      </c>
    </row>
    <row customHeight="1" ht="15.75" r="25" s="5" spans="1:9">
      <c r="A25" s="11" t="n">
        <f>IF($A$2+ROW(A25)-2&lt;=end_year,A24+1,"")</f>
        <v/>
      </c>
      <c r="B25" s="77" t="n"/>
      <c r="C25" s="146" t="n"/>
      <c r="D25" s="146" t="n"/>
      <c r="E25" s="146" t="n"/>
      <c r="F25" s="146" t="n"/>
      <c r="G25" s="147" t="str">
        <f>C25+D25+E25+F25</f>
        <v>0</v>
      </c>
      <c r="H25" s="147" t="str">
        <f>(B25 + stillbirth*B25/(1000-stillbirth))/(1-abortion)</f>
        <v>0</v>
      </c>
      <c r="I25" s="147" t="str">
        <f>G25-H25</f>
        <v>0</v>
      </c>
    </row>
    <row customHeight="1" ht="15.75" r="26" s="5" spans="1:9">
      <c r="A26" s="11" t="n">
        <f>IF($A$2+ROW(A26)-2&lt;=end_year,A25+1,"")</f>
        <v/>
      </c>
      <c r="B26" s="77" t="n"/>
      <c r="C26" s="146" t="n"/>
      <c r="D26" s="146" t="n"/>
      <c r="E26" s="146" t="n"/>
      <c r="F26" s="146" t="n"/>
      <c r="G26" s="147" t="str">
        <f>C26+D26+E26+F26</f>
        <v>0</v>
      </c>
      <c r="H26" s="147" t="str">
        <f>(B26 + stillbirth*B26/(1000-stillbirth))/(1-abortion)</f>
        <v>0</v>
      </c>
      <c r="I26" s="147" t="str">
        <f>G26-H26</f>
        <v>0</v>
      </c>
    </row>
    <row customHeight="1" ht="15.75" r="27" s="5" spans="1:9">
      <c r="A27" s="11" t="n">
        <f>IF($A$2+ROW(A27)-2&lt;=end_year,A26+1,"")</f>
        <v/>
      </c>
      <c r="B27" s="77" t="n"/>
      <c r="C27" s="146" t="n"/>
      <c r="D27" s="146" t="n"/>
      <c r="E27" s="146" t="n"/>
      <c r="F27" s="146" t="n"/>
      <c r="G27" s="147" t="str">
        <f>C27+D27+E27+F27</f>
        <v>0</v>
      </c>
      <c r="H27" s="147" t="str">
        <f>(B27 + stillbirth*B27/(1000-stillbirth))/(1-abortion)</f>
        <v>0</v>
      </c>
      <c r="I27" s="147" t="str">
        <f>G27-H27</f>
        <v>0</v>
      </c>
    </row>
    <row customHeight="1" ht="15.75" r="28" s="5" spans="1:9">
      <c r="A28" s="11" t="n">
        <f>IF($A$2+ROW(A28)-2&lt;=end_year,A27+1,"")</f>
        <v/>
      </c>
      <c r="B28" s="77" t="n"/>
      <c r="C28" s="146" t="n"/>
      <c r="D28" s="146" t="n"/>
      <c r="E28" s="146" t="n"/>
      <c r="F28" s="146" t="n"/>
      <c r="G28" s="147" t="str">
        <f>C28+D28+E28+F28</f>
        <v>0</v>
      </c>
      <c r="H28" s="147" t="str">
        <f>(B28 + stillbirth*B28/(1000-stillbirth))/(1-abortion)</f>
        <v>0</v>
      </c>
      <c r="I28" s="147" t="str">
        <f>G28-H28</f>
        <v>0</v>
      </c>
    </row>
    <row customHeight="1" ht="15.75" r="29" s="5" spans="1:9">
      <c r="A29" s="11" t="n">
        <f>IF($A$2+ROW(A29)-2&lt;=end_year,A28+1,"")</f>
        <v/>
      </c>
      <c r="B29" s="77" t="n"/>
      <c r="C29" s="146" t="n"/>
      <c r="D29" s="146" t="n"/>
      <c r="E29" s="146" t="n"/>
      <c r="F29" s="146" t="n"/>
      <c r="G29" s="147" t="str">
        <f>C29+D29+E29+F29</f>
        <v>0</v>
      </c>
      <c r="H29" s="147" t="str">
        <f>(B29 + stillbirth*B29/(1000-stillbirth))/(1-abortion)</f>
        <v>0</v>
      </c>
      <c r="I29" s="147" t="str">
        <f>G29-H29</f>
        <v>0</v>
      </c>
    </row>
    <row customHeight="1" ht="15.75" r="30" s="5" spans="1:9">
      <c r="A30" s="11" t="n">
        <f>IF($A$2+ROW(A30)-2&lt;=end_year,A29+1,"")</f>
        <v/>
      </c>
      <c r="B30" s="77" t="n"/>
      <c r="C30" s="146" t="n"/>
      <c r="D30" s="146" t="n"/>
      <c r="E30" s="146" t="n"/>
      <c r="F30" s="146" t="n"/>
      <c r="G30" s="147" t="str">
        <f>C30+D30+E30+F30</f>
        <v>0</v>
      </c>
      <c r="H30" s="147" t="str">
        <f>(B30 + stillbirth*B30/(1000-stillbirth))/(1-abortion)</f>
        <v>0</v>
      </c>
      <c r="I30" s="147" t="str">
        <f>G30-H30</f>
        <v>0</v>
      </c>
    </row>
    <row customHeight="1" ht="15.75" r="31" s="5" spans="1:9">
      <c r="A31" s="11" t="n">
        <f>IF($A$2+ROW(A31)-2&lt;=end_year,A30+1,"")</f>
        <v/>
      </c>
      <c r="B31" s="77" t="n"/>
      <c r="C31" s="146" t="n"/>
      <c r="D31" s="146" t="n"/>
      <c r="E31" s="146" t="n"/>
      <c r="F31" s="146" t="n"/>
      <c r="G31" s="147" t="str">
        <f>C31+D31+E31+F31</f>
        <v>0</v>
      </c>
      <c r="H31" s="147" t="str">
        <f>(B31 + stillbirth*B31/(1000-stillbirth))/(1-abortion)</f>
        <v>0</v>
      </c>
      <c r="I31" s="147" t="str">
        <f>G31-H31</f>
        <v>0</v>
      </c>
    </row>
    <row customHeight="1" ht="15.75" r="32" s="5" spans="1:9">
      <c r="A32" s="11" t="n">
        <f>IF($A$2+ROW(A32)-2&lt;=end_year,A31+1,"")</f>
        <v/>
      </c>
      <c r="B32" s="77" t="n"/>
      <c r="C32" s="146" t="n"/>
      <c r="D32" s="146" t="n"/>
      <c r="E32" s="146" t="n"/>
      <c r="F32" s="146" t="n"/>
      <c r="G32" s="147" t="str">
        <f>C32+D32+E32+F32</f>
        <v>0</v>
      </c>
      <c r="H32" s="147" t="str">
        <f>(B32 + stillbirth*B32/(1000-stillbirth))/(1-abortion)</f>
        <v>0</v>
      </c>
      <c r="I32" s="147" t="str">
        <f>G32-H32</f>
        <v>0</v>
      </c>
    </row>
    <row customHeight="1" ht="15.75" r="33" s="5" spans="1:9">
      <c r="A33" s="11" t="n">
        <f>IF($A$2+ROW(A33)-2&lt;=end_year,A32+1,"")</f>
        <v/>
      </c>
      <c r="B33" s="77" t="n"/>
      <c r="C33" s="146" t="n"/>
      <c r="D33" s="146" t="n"/>
      <c r="E33" s="146" t="n"/>
      <c r="F33" s="146" t="n"/>
      <c r="G33" s="147" t="str">
        <f>C33+D33+E33+F33</f>
        <v>0</v>
      </c>
      <c r="H33" s="147" t="str">
        <f>(B33 + stillbirth*B33/(1000-stillbirth))/(1-abortion)</f>
        <v>0</v>
      </c>
      <c r="I33" s="147" t="str">
        <f>G33-H33</f>
        <v>0</v>
      </c>
    </row>
    <row customHeight="1" ht="15.75" r="34" s="5" spans="1:9">
      <c r="A34" s="11" t="n">
        <f>IF($A$2+ROW(A34)-2&lt;=end_year,A33+1,"")</f>
        <v/>
      </c>
      <c r="B34" s="77" t="n"/>
      <c r="C34" s="146" t="n"/>
      <c r="D34" s="146" t="n"/>
      <c r="E34" s="146" t="n"/>
      <c r="F34" s="146" t="n"/>
      <c r="G34" s="147" t="str">
        <f>C34+D34+E34+F34</f>
        <v>0</v>
      </c>
      <c r="H34" s="147" t="str">
        <f>(B34 + stillbirth*B34/(1000-stillbirth))/(1-abortion)</f>
        <v>0</v>
      </c>
      <c r="I34" s="147" t="str">
        <f>G34-H34</f>
        <v>0</v>
      </c>
    </row>
    <row customHeight="1" ht="15.75" r="35" s="5" spans="1:9">
      <c r="A35" s="11" t="n">
        <f>IF($A$2+ROW(A35)-2&lt;=end_year,A34+1,"")</f>
        <v/>
      </c>
      <c r="B35" s="77" t="n"/>
      <c r="C35" s="146" t="n"/>
      <c r="D35" s="146" t="n"/>
      <c r="E35" s="146" t="n"/>
      <c r="F35" s="146" t="n"/>
      <c r="G35" s="147" t="str">
        <f>C35+D35+E35+F35</f>
        <v>0</v>
      </c>
      <c r="H35" s="147" t="str">
        <f>(B35 + stillbirth*B35/(1000-stillbirth))/(1-abortion)</f>
        <v>0</v>
      </c>
      <c r="I35" s="147" t="str">
        <f>G35-H35</f>
        <v>0</v>
      </c>
    </row>
    <row customHeight="1" ht="15.75" r="36" s="5" spans="1:9">
      <c r="A36" s="11" t="n">
        <f>IF($A$2+ROW(A36)-2&lt;=end_year,A35+1,"")</f>
        <v/>
      </c>
      <c r="B36" s="77" t="n"/>
      <c r="C36" s="146" t="n"/>
      <c r="D36" s="146" t="n"/>
      <c r="E36" s="146" t="n"/>
      <c r="F36" s="146" t="n"/>
      <c r="G36" s="147" t="str">
        <f>C36+D36+E36+F36</f>
        <v>0</v>
      </c>
      <c r="H36" s="147" t="str">
        <f>(B36 + stillbirth*B36/(1000-stillbirth))/(1-abortion)</f>
        <v>0</v>
      </c>
      <c r="I36" s="147" t="str">
        <f>G36-H36</f>
        <v>0</v>
      </c>
    </row>
    <row customHeight="1" ht="15.75" r="37" s="5" spans="1:9">
      <c r="A37" s="11" t="n">
        <f>IF($A$2+ROW(A37)-2&lt;=end_year,A36+1,"")</f>
        <v/>
      </c>
      <c r="B37" s="77" t="n"/>
      <c r="C37" s="146" t="n"/>
      <c r="D37" s="146" t="n"/>
      <c r="E37" s="146" t="n"/>
      <c r="F37" s="146" t="n"/>
      <c r="G37" s="147" t="str">
        <f>C37+D37+E37+F37</f>
        <v>0</v>
      </c>
      <c r="H37" s="147" t="str">
        <f>(B37 + stillbirth*B37/(1000-stillbirth))/(1-abortion)</f>
        <v>0</v>
      </c>
      <c r="I37" s="147" t="str">
        <f>G37-H37</f>
        <v>0</v>
      </c>
    </row>
    <row customHeight="1" ht="15.75" r="38" s="5" spans="1:9">
      <c r="A38" s="11" t="n">
        <f>IF($A$2+ROW(A38)-2&lt;=end_year,A37+1,"")</f>
        <v/>
      </c>
      <c r="B38" s="77" t="n"/>
      <c r="C38" s="146" t="n"/>
      <c r="D38" s="146" t="n"/>
      <c r="E38" s="146" t="n"/>
      <c r="F38" s="146" t="n"/>
      <c r="G38" s="147" t="str">
        <f>C38+D38+E38+F38</f>
        <v>0</v>
      </c>
      <c r="H38" s="147" t="str">
        <f>(B38 + stillbirth*B38/(1000-stillbirth))/(1-abortion)</f>
        <v>0</v>
      </c>
      <c r="I38" s="147" t="str">
        <f>G38-H38</f>
        <v>0</v>
      </c>
    </row>
    <row customHeight="1" ht="15.75" r="39" s="5" spans="1:9">
      <c r="A39" s="11" t="n">
        <f>IF($A$2+ROW(A39)-2&lt;=end_year,A38+1,"")</f>
        <v/>
      </c>
      <c r="B39" s="77" t="n"/>
      <c r="C39" s="146" t="n"/>
      <c r="D39" s="146" t="n"/>
      <c r="E39" s="146" t="n"/>
      <c r="F39" s="146" t="n"/>
      <c r="G39" s="147" t="str">
        <f>C39+D39+E39+F39</f>
        <v>0</v>
      </c>
      <c r="H39" s="147" t="str">
        <f>(B39 + stillbirth*B39/(1000-stillbirth))/(1-abortion)</f>
        <v>0</v>
      </c>
      <c r="I39" s="147" t="str">
        <f>G39-H39</f>
        <v>0</v>
      </c>
    </row>
    <row customHeight="1" ht="15.75" r="40" s="5" spans="1:9">
      <c r="A40" s="11" t="n">
        <f>IF($A$2+ROW(A40)-2&lt;=end_year,A39+1,"")</f>
        <v/>
      </c>
      <c r="B40" s="77" t="n"/>
      <c r="C40" s="146" t="n"/>
      <c r="D40" s="146" t="n"/>
      <c r="E40" s="146" t="n"/>
      <c r="F40" s="146" t="n"/>
      <c r="G40" s="147" t="str">
        <f>C40+D40+E40+F40</f>
        <v>0</v>
      </c>
      <c r="H40" s="147" t="str">
        <f>(B40 + stillbirth*B40/(1000-stillbirth))/(1-abortion)</f>
        <v>0</v>
      </c>
      <c r="I40" s="147" t="str">
        <f>G40-H40</f>
        <v>0</v>
      </c>
    </row>
  </sheetData>
  <sheetProtection algorithmName="SHA-512" autoFilter="1" deleteColumns="1" deleteRows="1" formatCells="1" formatColumns="1" formatRows="1" hashValue="aYdBg2wZFzuYdsw+2R5Kpj3oxG4ydWpsA+9umjv2ZrZGNR3DrFVe78jILH5lbdB5yp8dAKADRI/KwaaT5MJbGQ==" insertColumns="1" insertHyperlinks="1" insertRows="1" objects="0" pivotTables="1" saltValue="6Gi1ZqL6hU77b+Ynv/VRIQ==" scenarios="1" selectLockedCells="1" selectUnlockedCells="0" sheet="1" sort="1" spinCount="100000"/>
  <conditionalFormatting sqref="B2:I40">
    <cfRule dxfId="0" priority="9" type="expression">
      <formula>$A2=""</formula>
    </cfRule>
  </conditionalFormatting>
  <pageMargins bottom="1" footer="0.5" header="0.5" left="0.75" right="0.75" top="1"/>
  <pageSetup horizontalDpi="4294967292" orientation="portrait" paperSize="9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51"/>
  <sheetViews>
    <sheetView workbookViewId="0" zoomScale="85" zoomScaleNormal="85">
      <selection activeCell="F8" sqref="F8"/>
    </sheetView>
  </sheetViews>
  <sheetFormatPr baseColWidth="8" defaultColWidth="12.81640625" defaultRowHeight="12.5" outlineLevelCol="0"/>
  <cols>
    <col customWidth="1" max="1" min="1" style="114" width="48.08984375"/>
    <col customWidth="1" max="2" min="2" style="114" width="15"/>
    <col customWidth="1" max="3" min="3" style="114" width="14.6328125"/>
    <col customWidth="1" max="16384" min="4" style="114" width="12.81640625"/>
  </cols>
  <sheetData>
    <row customHeight="1" ht="13" r="1" s="5" spans="1:10">
      <c r="A1" s="99" t="s">
        <v>219</v>
      </c>
      <c r="B1" s="99" t="s">
        <v>133</v>
      </c>
      <c r="C1" s="99" t="s">
        <v>147</v>
      </c>
      <c r="D1" s="99" t="s">
        <v>64</v>
      </c>
      <c r="E1" s="99" t="s">
        <v>74</v>
      </c>
      <c r="F1" s="99" t="s">
        <v>75</v>
      </c>
      <c r="G1" s="99" t="s">
        <v>76</v>
      </c>
      <c r="H1" s="99" t="s">
        <v>77</v>
      </c>
    </row>
    <row customHeight="1" ht="13" r="2" s="5" spans="1:10">
      <c r="A2" s="99" t="s">
        <v>220</v>
      </c>
      <c r="B2" s="142" t="s">
        <v>87</v>
      </c>
      <c r="C2" s="114" t="s">
        <v>134</v>
      </c>
      <c r="D2" s="139" t="n">
        <v>1</v>
      </c>
      <c r="E2" s="139" t="n">
        <v>1</v>
      </c>
      <c r="F2" s="139" t="n">
        <v>1</v>
      </c>
      <c r="G2" s="139" t="n">
        <v>1</v>
      </c>
      <c r="H2" s="139" t="n">
        <v>1</v>
      </c>
    </row>
    <row r="3" spans="1:10">
      <c r="C3" s="114" t="s">
        <v>135</v>
      </c>
      <c r="D3" s="139" t="n">
        <v>1</v>
      </c>
      <c r="E3" s="139" t="n">
        <v>1</v>
      </c>
      <c r="F3" s="139" t="n">
        <v>1</v>
      </c>
      <c r="G3" s="139" t="n">
        <v>1</v>
      </c>
      <c r="H3" s="139" t="n">
        <v>1</v>
      </c>
      <c r="J3" s="100" t="n"/>
    </row>
    <row r="4" spans="1:10">
      <c r="C4" s="114" t="s">
        <v>136</v>
      </c>
      <c r="D4" s="139" t="n">
        <v>1</v>
      </c>
      <c r="E4" s="139" t="n">
        <v>1</v>
      </c>
      <c r="F4" s="139" t="n">
        <v>1</v>
      </c>
      <c r="G4" s="139" t="n">
        <v>1</v>
      </c>
      <c r="H4" s="139" t="n">
        <v>1</v>
      </c>
      <c r="J4" s="100" t="n"/>
    </row>
    <row r="5" spans="1:10">
      <c r="B5" s="142" t="s">
        <v>64</v>
      </c>
      <c r="C5" s="114" t="s">
        <v>134</v>
      </c>
      <c r="D5" s="139" t="str">
        <f>5.16</f>
        <v>5.16</v>
      </c>
      <c r="E5" s="139" t="n">
        <v>1</v>
      </c>
      <c r="F5" s="139" t="n">
        <v>1</v>
      </c>
      <c r="G5" s="139" t="n">
        <v>1</v>
      </c>
      <c r="H5" s="139" t="n">
        <v>1</v>
      </c>
    </row>
    <row r="6" spans="1:10">
      <c r="C6" s="114" t="s">
        <v>135</v>
      </c>
      <c r="D6" s="139" t="n">
        <v>5.16</v>
      </c>
      <c r="E6" s="139" t="n">
        <v>1</v>
      </c>
      <c r="F6" s="139" t="n">
        <v>1</v>
      </c>
      <c r="G6" s="139" t="n">
        <v>1</v>
      </c>
      <c r="H6" s="139" t="n">
        <v>1</v>
      </c>
    </row>
    <row r="7" spans="1:10">
      <c r="C7" s="114" t="s">
        <v>136</v>
      </c>
      <c r="D7" s="139" t="n">
        <v>1</v>
      </c>
      <c r="E7" s="139" t="n">
        <v>1</v>
      </c>
      <c r="F7" s="139" t="n">
        <v>1</v>
      </c>
      <c r="G7" s="139" t="n">
        <v>1</v>
      </c>
      <c r="H7" s="139" t="n">
        <v>1</v>
      </c>
    </row>
    <row r="8" spans="1:10">
      <c r="B8" s="142" t="s">
        <v>74</v>
      </c>
      <c r="C8" s="114" t="s">
        <v>134</v>
      </c>
      <c r="D8" s="139" t="n">
        <v>1</v>
      </c>
      <c r="E8" s="139" t="n">
        <v>5.16</v>
      </c>
      <c r="F8" s="139" t="n">
        <v>1</v>
      </c>
      <c r="G8" s="139" t="n">
        <v>1</v>
      </c>
      <c r="H8" s="139" t="n">
        <v>1</v>
      </c>
    </row>
    <row r="9" spans="1:10">
      <c r="C9" s="114" t="s">
        <v>135</v>
      </c>
      <c r="D9" s="139" t="n">
        <v>1</v>
      </c>
      <c r="E9" s="139" t="n">
        <v>5.16</v>
      </c>
      <c r="F9" s="139" t="n">
        <v>1</v>
      </c>
      <c r="G9" s="139" t="n">
        <v>1</v>
      </c>
      <c r="H9" s="139" t="n">
        <v>1</v>
      </c>
    </row>
    <row r="10" spans="1:10">
      <c r="C10" s="114" t="s">
        <v>136</v>
      </c>
      <c r="D10" s="139" t="n">
        <v>1</v>
      </c>
      <c r="E10" s="139" t="n">
        <v>1</v>
      </c>
      <c r="F10" s="139" t="n">
        <v>1</v>
      </c>
      <c r="G10" s="139" t="n">
        <v>1</v>
      </c>
      <c r="H10" s="139" t="n">
        <v>1</v>
      </c>
    </row>
    <row r="11" spans="1:10">
      <c r="B11" s="142" t="s">
        <v>75</v>
      </c>
      <c r="C11" s="114" t="s">
        <v>134</v>
      </c>
      <c r="D11" s="139" t="n">
        <v>1</v>
      </c>
      <c r="E11" s="139" t="n">
        <v>1</v>
      </c>
      <c r="F11" s="139" t="n">
        <v>1.82</v>
      </c>
      <c r="G11" s="139" t="n">
        <v>1</v>
      </c>
      <c r="H11" s="139" t="n">
        <v>1</v>
      </c>
    </row>
    <row r="12" spans="1:10">
      <c r="C12" s="114" t="s">
        <v>135</v>
      </c>
      <c r="D12" s="139" t="n">
        <v>1</v>
      </c>
      <c r="E12" s="139" t="n">
        <v>1</v>
      </c>
      <c r="F12" s="139" t="n">
        <v>1.82</v>
      </c>
      <c r="G12" s="139" t="n">
        <v>1</v>
      </c>
      <c r="H12" s="139" t="n">
        <v>1</v>
      </c>
    </row>
    <row r="13" spans="1:10">
      <c r="C13" s="114" t="s">
        <v>136</v>
      </c>
      <c r="D13" s="139" t="n">
        <v>1</v>
      </c>
      <c r="E13" s="139" t="n">
        <v>1</v>
      </c>
      <c r="F13" s="139" t="n">
        <v>1</v>
      </c>
      <c r="G13" s="139" t="n">
        <v>1</v>
      </c>
      <c r="H13" s="139" t="n">
        <v>1</v>
      </c>
    </row>
    <row r="14" spans="1:10">
      <c r="B14" s="142" t="s">
        <v>76</v>
      </c>
      <c r="C14" s="114" t="s">
        <v>134</v>
      </c>
      <c r="D14" s="139" t="n">
        <v>1</v>
      </c>
      <c r="E14" s="139" t="n">
        <v>1</v>
      </c>
      <c r="F14" s="139" t="n">
        <v>1</v>
      </c>
      <c r="G14" s="139" t="n">
        <v>1.82</v>
      </c>
      <c r="H14" s="139" t="n">
        <v>1</v>
      </c>
    </row>
    <row r="15" spans="1:10">
      <c r="C15" s="114" t="s">
        <v>135</v>
      </c>
      <c r="D15" s="139" t="n">
        <v>1</v>
      </c>
      <c r="E15" s="139" t="n">
        <v>1</v>
      </c>
      <c r="F15" s="139" t="n">
        <v>1</v>
      </c>
      <c r="G15" s="139" t="n">
        <v>1.82</v>
      </c>
      <c r="H15" s="139" t="n">
        <v>1</v>
      </c>
    </row>
    <row r="16" spans="1:10">
      <c r="C16" s="114" t="s">
        <v>136</v>
      </c>
      <c r="D16" s="139" t="n">
        <v>1</v>
      </c>
      <c r="E16" s="139" t="n">
        <v>1</v>
      </c>
      <c r="F16" s="139" t="n">
        <v>1</v>
      </c>
      <c r="G16" s="139" t="n">
        <v>1</v>
      </c>
      <c r="H16" s="139" t="n">
        <v>1</v>
      </c>
    </row>
    <row customHeight="1" ht="13" r="17" s="5" spans="1:10">
      <c r="B17" s="142" t="s">
        <v>138</v>
      </c>
      <c r="C17" s="114" t="s">
        <v>136</v>
      </c>
      <c r="D17" s="139" t="n">
        <v>1.05</v>
      </c>
      <c r="E17" s="139" t="n">
        <v>1.05</v>
      </c>
      <c r="F17" s="139" t="n">
        <v>1.05</v>
      </c>
      <c r="G17" s="139" t="n">
        <v>1.05</v>
      </c>
      <c r="H17" s="139" t="n">
        <v>1</v>
      </c>
    </row>
    <row r="18" spans="1:10">
      <c r="D18" s="137" t="n"/>
      <c r="E18" s="137" t="n"/>
      <c r="F18" s="137" t="n"/>
      <c r="G18" s="137" t="n"/>
      <c r="H18" s="137" t="n"/>
    </row>
    <row customHeight="1" ht="13" r="19" s="5" spans="1:10">
      <c r="A19" s="99" t="s">
        <v>221</v>
      </c>
      <c r="B19" s="142" t="s">
        <v>87</v>
      </c>
      <c r="C19" s="114" t="s">
        <v>134</v>
      </c>
      <c r="D19" s="139" t="n">
        <v>1</v>
      </c>
      <c r="E19" s="139" t="n">
        <v>1</v>
      </c>
      <c r="F19" s="139" t="n">
        <v>0.98</v>
      </c>
      <c r="G19" s="139" t="n">
        <v>0.98</v>
      </c>
      <c r="H19" s="139" t="n">
        <v>1</v>
      </c>
    </row>
    <row r="20" spans="1:10">
      <c r="C20" s="114" t="s">
        <v>135</v>
      </c>
      <c r="D20" s="139" t="n">
        <v>1</v>
      </c>
      <c r="E20" s="139" t="n">
        <v>1</v>
      </c>
      <c r="F20" s="139" t="n">
        <v>0.98</v>
      </c>
      <c r="G20" s="139" t="n">
        <v>0.98</v>
      </c>
      <c r="H20" s="139" t="n">
        <v>1</v>
      </c>
    </row>
    <row r="21" spans="1:10">
      <c r="C21" s="114" t="s">
        <v>136</v>
      </c>
      <c r="D21" s="139" t="n">
        <v>1</v>
      </c>
      <c r="E21" s="139" t="n">
        <v>1</v>
      </c>
      <c r="F21" s="139" t="n">
        <v>0.99</v>
      </c>
      <c r="G21" s="139" t="n">
        <v>0.99</v>
      </c>
      <c r="H21" s="139" t="n">
        <v>1</v>
      </c>
    </row>
    <row r="22" spans="1:10">
      <c r="B22" s="142" t="s">
        <v>64</v>
      </c>
      <c r="C22" s="114" t="s">
        <v>134</v>
      </c>
      <c r="D22" s="139" t="n">
        <v>1</v>
      </c>
      <c r="E22" s="139" t="n">
        <v>1</v>
      </c>
      <c r="F22" s="139" t="n">
        <v>1</v>
      </c>
      <c r="G22" s="139" t="n">
        <v>1</v>
      </c>
      <c r="H22" s="139" t="n">
        <v>1</v>
      </c>
    </row>
    <row r="23" spans="1:10">
      <c r="C23" s="114" t="s">
        <v>135</v>
      </c>
      <c r="D23" s="139" t="n">
        <v>1</v>
      </c>
      <c r="E23" s="139" t="n">
        <v>1</v>
      </c>
      <c r="F23" s="139" t="n">
        <v>1</v>
      </c>
      <c r="G23" s="139" t="n">
        <v>1</v>
      </c>
      <c r="H23" s="139" t="n">
        <v>1</v>
      </c>
    </row>
    <row r="24" spans="1:10">
      <c r="C24" s="114" t="s">
        <v>136</v>
      </c>
      <c r="D24" s="139" t="n">
        <v>1</v>
      </c>
      <c r="E24" s="139" t="n">
        <v>1</v>
      </c>
      <c r="F24" s="139" t="n">
        <v>0.99</v>
      </c>
      <c r="G24" s="139" t="n">
        <v>0.99</v>
      </c>
      <c r="H24" s="139" t="n">
        <v>1</v>
      </c>
    </row>
    <row r="25" spans="1:10">
      <c r="B25" s="142" t="s">
        <v>74</v>
      </c>
      <c r="C25" s="114" t="s">
        <v>134</v>
      </c>
      <c r="D25" s="139" t="n">
        <v>1</v>
      </c>
      <c r="E25" s="139" t="n">
        <v>1</v>
      </c>
      <c r="F25" s="139" t="n">
        <v>1</v>
      </c>
      <c r="G25" s="139" t="n">
        <v>1</v>
      </c>
      <c r="H25" s="139" t="n">
        <v>1</v>
      </c>
    </row>
    <row r="26" spans="1:10">
      <c r="C26" s="114" t="s">
        <v>135</v>
      </c>
      <c r="D26" s="139" t="n">
        <v>1</v>
      </c>
      <c r="E26" s="139" t="n">
        <v>1</v>
      </c>
      <c r="F26" s="139" t="n">
        <v>1</v>
      </c>
      <c r="G26" s="139" t="n">
        <v>1</v>
      </c>
      <c r="H26" s="139" t="n">
        <v>1</v>
      </c>
    </row>
    <row r="27" spans="1:10">
      <c r="C27" s="114" t="s">
        <v>136</v>
      </c>
      <c r="D27" s="139" t="n">
        <v>1</v>
      </c>
      <c r="E27" s="139" t="n">
        <v>1</v>
      </c>
      <c r="F27" s="139" t="n">
        <v>0.99</v>
      </c>
      <c r="G27" s="139" t="n">
        <v>0.99</v>
      </c>
      <c r="H27" s="139" t="n">
        <v>1</v>
      </c>
    </row>
    <row r="28" spans="1:10">
      <c r="B28" s="142" t="s">
        <v>75</v>
      </c>
      <c r="C28" s="114" t="s">
        <v>134</v>
      </c>
      <c r="D28" s="139" t="n">
        <v>1</v>
      </c>
      <c r="E28" s="139" t="n">
        <v>1</v>
      </c>
      <c r="F28" s="139" t="n">
        <v>0.78</v>
      </c>
      <c r="G28" s="139" t="n">
        <v>1</v>
      </c>
      <c r="H28" s="139" t="n">
        <v>1</v>
      </c>
    </row>
    <row r="29" spans="1:10">
      <c r="C29" s="114" t="s">
        <v>135</v>
      </c>
      <c r="D29" s="139" t="n">
        <v>1</v>
      </c>
      <c r="E29" s="139" t="n">
        <v>1</v>
      </c>
      <c r="F29" s="139" t="n">
        <v>0.78</v>
      </c>
      <c r="G29" s="139" t="n">
        <v>1</v>
      </c>
      <c r="H29" s="139" t="n">
        <v>1</v>
      </c>
    </row>
    <row r="30" spans="1:10">
      <c r="C30" s="114" t="s">
        <v>136</v>
      </c>
      <c r="D30" s="139" t="n">
        <v>1</v>
      </c>
      <c r="E30" s="139" t="n">
        <v>1</v>
      </c>
      <c r="F30" s="139" t="n">
        <v>0.99</v>
      </c>
      <c r="G30" s="139" t="n">
        <v>0.99</v>
      </c>
      <c r="H30" s="139" t="n">
        <v>1</v>
      </c>
    </row>
    <row r="31" spans="1:10">
      <c r="B31" s="142" t="s">
        <v>76</v>
      </c>
      <c r="C31" s="114" t="s">
        <v>134</v>
      </c>
      <c r="D31" s="139" t="n">
        <v>1</v>
      </c>
      <c r="E31" s="139" t="n">
        <v>1</v>
      </c>
      <c r="F31" s="139" t="n">
        <v>1</v>
      </c>
      <c r="G31" s="139" t="n">
        <v>0.78</v>
      </c>
      <c r="H31" s="139" t="n">
        <v>1</v>
      </c>
    </row>
    <row r="32" spans="1:10">
      <c r="C32" s="114" t="s">
        <v>135</v>
      </c>
      <c r="D32" s="139" t="n">
        <v>1</v>
      </c>
      <c r="E32" s="139" t="n">
        <v>1</v>
      </c>
      <c r="F32" s="139" t="n">
        <v>1</v>
      </c>
      <c r="G32" s="139" t="n">
        <v>0.78</v>
      </c>
      <c r="H32" s="139" t="n">
        <v>1</v>
      </c>
    </row>
    <row r="33" spans="1:10">
      <c r="C33" s="114" t="s">
        <v>136</v>
      </c>
      <c r="D33" s="139" t="n">
        <v>1</v>
      </c>
      <c r="E33" s="139" t="n">
        <v>1</v>
      </c>
      <c r="F33" s="139" t="n">
        <v>1</v>
      </c>
      <c r="G33" s="139" t="n">
        <v>0.99</v>
      </c>
      <c r="H33" s="139" t="n">
        <v>1</v>
      </c>
    </row>
    <row customHeight="1" ht="13" r="34" s="5" spans="1:10">
      <c r="B34" s="142" t="s">
        <v>138</v>
      </c>
      <c r="C34" s="114" t="s">
        <v>136</v>
      </c>
      <c r="D34" s="139" t="n">
        <v>1</v>
      </c>
      <c r="E34" s="139" t="n">
        <v>1</v>
      </c>
      <c r="F34" s="139" t="n">
        <v>0.95</v>
      </c>
      <c r="G34" s="139" t="n">
        <v>0.95</v>
      </c>
      <c r="H34" s="139" t="n">
        <v>1</v>
      </c>
    </row>
    <row r="35" spans="1:10">
      <c r="D35" s="137" t="n"/>
      <c r="E35" s="137" t="n"/>
      <c r="F35" s="137" t="n"/>
      <c r="G35" s="137" t="n"/>
      <c r="H35" s="137" t="n"/>
    </row>
    <row customHeight="1" ht="13" r="36" s="5" spans="1:10">
      <c r="A36" s="102" t="s">
        <v>222</v>
      </c>
      <c r="B36" s="142" t="s">
        <v>87</v>
      </c>
      <c r="C36" s="114" t="s">
        <v>134</v>
      </c>
      <c r="D36" s="139" t="n">
        <v>1</v>
      </c>
      <c r="E36" s="139" t="n">
        <v>1</v>
      </c>
      <c r="F36" s="139" t="n">
        <v>1</v>
      </c>
      <c r="G36" s="139" t="n">
        <v>1</v>
      </c>
      <c r="H36" s="139" t="n">
        <v>1</v>
      </c>
    </row>
    <row r="37" spans="1:10">
      <c r="C37" s="114" t="s">
        <v>135</v>
      </c>
      <c r="D37" s="139" t="n">
        <v>1</v>
      </c>
      <c r="E37" s="139" t="n">
        <v>1</v>
      </c>
      <c r="F37" s="139" t="n">
        <v>1</v>
      </c>
      <c r="G37" s="139" t="n">
        <v>1</v>
      </c>
      <c r="H37" s="139" t="n">
        <v>1</v>
      </c>
    </row>
    <row r="38" spans="1:10">
      <c r="C38" s="114" t="s">
        <v>136</v>
      </c>
      <c r="D38" s="139" t="n">
        <v>1</v>
      </c>
      <c r="E38" s="139" t="n">
        <v>1</v>
      </c>
      <c r="F38" s="139" t="n">
        <v>1</v>
      </c>
      <c r="G38" s="139" t="n">
        <v>1</v>
      </c>
      <c r="H38" s="139" t="n">
        <v>1</v>
      </c>
    </row>
    <row r="39" spans="1:10">
      <c r="B39" s="142" t="s">
        <v>64</v>
      </c>
      <c r="C39" s="114" t="s">
        <v>134</v>
      </c>
      <c r="D39" s="139" t="n">
        <v>1</v>
      </c>
      <c r="E39" s="139" t="n">
        <v>1</v>
      </c>
      <c r="F39" s="139" t="n">
        <v>1</v>
      </c>
      <c r="G39" s="139" t="n">
        <v>1</v>
      </c>
      <c r="H39" s="139" t="n">
        <v>1</v>
      </c>
    </row>
    <row r="40" spans="1:10">
      <c r="C40" s="114" t="s">
        <v>135</v>
      </c>
      <c r="D40" s="139" t="n">
        <v>1</v>
      </c>
      <c r="E40" s="139" t="n">
        <v>1</v>
      </c>
      <c r="F40" s="139" t="n">
        <v>1</v>
      </c>
      <c r="G40" s="139" t="n">
        <v>1</v>
      </c>
      <c r="H40" s="139" t="n">
        <v>1</v>
      </c>
    </row>
    <row r="41" spans="1:10">
      <c r="C41" s="114" t="s">
        <v>136</v>
      </c>
      <c r="D41" s="139" t="n">
        <v>1</v>
      </c>
      <c r="E41" s="139" t="n">
        <v>1</v>
      </c>
      <c r="F41" s="139" t="n">
        <v>1</v>
      </c>
      <c r="G41" s="139" t="n">
        <v>1</v>
      </c>
      <c r="H41" s="139" t="n">
        <v>1</v>
      </c>
    </row>
    <row r="42" spans="1:10">
      <c r="B42" s="142" t="s">
        <v>74</v>
      </c>
      <c r="C42" s="114" t="s">
        <v>134</v>
      </c>
      <c r="D42" s="139" t="n">
        <v>1</v>
      </c>
      <c r="E42" s="139" t="n">
        <v>1</v>
      </c>
      <c r="F42" s="139" t="n">
        <v>1</v>
      </c>
      <c r="G42" s="139" t="n">
        <v>1</v>
      </c>
      <c r="H42" s="139" t="n">
        <v>1</v>
      </c>
    </row>
    <row r="43" spans="1:10">
      <c r="C43" s="114" t="s">
        <v>135</v>
      </c>
      <c r="D43" s="139" t="n">
        <v>1</v>
      </c>
      <c r="E43" s="139" t="n">
        <v>1</v>
      </c>
      <c r="F43" s="139" t="n">
        <v>1</v>
      </c>
      <c r="G43" s="139" t="n">
        <v>1</v>
      </c>
      <c r="H43" s="139" t="n">
        <v>1</v>
      </c>
    </row>
    <row r="44" spans="1:10">
      <c r="C44" s="114" t="s">
        <v>136</v>
      </c>
      <c r="D44" s="139" t="n">
        <v>1</v>
      </c>
      <c r="E44" s="139" t="n">
        <v>1</v>
      </c>
      <c r="F44" s="139" t="n">
        <v>1</v>
      </c>
      <c r="G44" s="139" t="n">
        <v>1</v>
      </c>
      <c r="H44" s="139" t="n">
        <v>1</v>
      </c>
    </row>
    <row r="45" spans="1:10">
      <c r="B45" s="142" t="s">
        <v>75</v>
      </c>
      <c r="C45" s="114" t="s">
        <v>134</v>
      </c>
      <c r="D45" s="139" t="n">
        <v>1</v>
      </c>
      <c r="E45" s="139" t="n">
        <v>1</v>
      </c>
      <c r="F45" s="139" t="n">
        <v>1.82</v>
      </c>
      <c r="G45" s="139" t="n">
        <v>1</v>
      </c>
      <c r="H45" s="139" t="n">
        <v>1</v>
      </c>
    </row>
    <row r="46" spans="1:10">
      <c r="C46" s="114" t="s">
        <v>135</v>
      </c>
      <c r="D46" s="139" t="n">
        <v>1</v>
      </c>
      <c r="E46" s="139" t="n">
        <v>1</v>
      </c>
      <c r="F46" s="139" t="n">
        <v>1.82</v>
      </c>
      <c r="G46" s="139" t="n">
        <v>1</v>
      </c>
      <c r="H46" s="139" t="n">
        <v>1</v>
      </c>
    </row>
    <row r="47" spans="1:10">
      <c r="C47" s="114" t="s">
        <v>136</v>
      </c>
      <c r="D47" s="139" t="n">
        <v>1</v>
      </c>
      <c r="E47" s="139" t="n">
        <v>1</v>
      </c>
      <c r="F47" s="139" t="n">
        <v>1</v>
      </c>
      <c r="G47" s="139" t="n">
        <v>1</v>
      </c>
      <c r="H47" s="139" t="n">
        <v>1</v>
      </c>
    </row>
    <row r="48" spans="1:10">
      <c r="B48" s="142" t="s">
        <v>76</v>
      </c>
      <c r="C48" s="114" t="s">
        <v>134</v>
      </c>
      <c r="D48" s="139" t="n">
        <v>1</v>
      </c>
      <c r="E48" s="139" t="n">
        <v>1</v>
      </c>
      <c r="F48" s="139" t="n">
        <v>1</v>
      </c>
      <c r="G48" s="139" t="n">
        <v>1.82</v>
      </c>
      <c r="H48" s="139" t="n">
        <v>1</v>
      </c>
    </row>
    <row r="49" spans="1:10">
      <c r="C49" s="114" t="s">
        <v>135</v>
      </c>
      <c r="D49" s="139" t="n">
        <v>1</v>
      </c>
      <c r="E49" s="139" t="n">
        <v>1</v>
      </c>
      <c r="F49" s="139" t="n">
        <v>1</v>
      </c>
      <c r="G49" s="139" t="n">
        <v>1.82</v>
      </c>
      <c r="H49" s="139" t="n">
        <v>1</v>
      </c>
    </row>
    <row r="50" spans="1:10">
      <c r="C50" s="114" t="s">
        <v>136</v>
      </c>
      <c r="D50" s="139" t="n">
        <v>1</v>
      </c>
      <c r="E50" s="139" t="n">
        <v>1</v>
      </c>
      <c r="F50" s="139" t="n">
        <v>1</v>
      </c>
      <c r="G50" s="139" t="n">
        <v>1</v>
      </c>
      <c r="H50" s="139" t="n">
        <v>1</v>
      </c>
    </row>
    <row customHeight="1" ht="13" r="51" s="5" spans="1:10">
      <c r="B51" s="142" t="s">
        <v>138</v>
      </c>
      <c r="C51" s="114" t="s">
        <v>136</v>
      </c>
      <c r="D51" s="139" t="n">
        <v>1.05</v>
      </c>
      <c r="E51" s="139" t="n">
        <v>1.05</v>
      </c>
      <c r="F51" s="139" t="n">
        <v>1.05</v>
      </c>
      <c r="G51" s="139" t="n">
        <v>1.05</v>
      </c>
      <c r="H51" s="139" t="n">
        <v>1</v>
      </c>
    </row>
  </sheetData>
  <sheetProtection algorithmName="SHA-512" autoFilter="1" deleteColumns="1" deleteRows="1" formatCells="1" formatColumns="1" formatRows="1" hashValue="BiU9BXNF+INgNxSFtHuqKvDgOHy4i8LHe4WBopPE5oAPe1uu8rzbQfKL4uxCQ4dbx+6qcxc95feCcYk3II7eJw==" insertColumns="1" insertHyperlinks="1" insertRows="1" objects="0" pivotTables="1" saltValue="oFkUqZTkt+d2Svo646TgPw==" scenarios="1" selectLockedCells="1" selectUnlockedCells="0" sheet="1" sort="1" spinCount="100000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28"/>
  <sheetViews>
    <sheetView workbookViewId="0" zoomScale="85" zoomScaleNormal="85">
      <selection activeCell="F8" sqref="F8"/>
    </sheetView>
  </sheetViews>
  <sheetFormatPr baseColWidth="8" customHeight="1" defaultColWidth="16.08984375" defaultRowHeight="15.75" outlineLevelCol="0"/>
  <cols>
    <col customWidth="1" max="1" min="1" style="114" width="23.90625"/>
    <col customWidth="1" max="2" min="2" style="114" width="34.08984375"/>
    <col bestFit="1" customWidth="1" max="3" min="3" style="114" width="11.36328125"/>
    <col customWidth="1" max="4" min="4" style="114" width="11.90625"/>
    <col customWidth="1" max="6" min="5" style="114" width="15"/>
    <col customWidth="1" max="16384" min="7" style="114" width="16.08984375"/>
  </cols>
  <sheetData>
    <row customFormat="1" customHeight="1" ht="18.75" r="1" s="117" spans="1:7">
      <c r="A1" s="104" t="s">
        <v>223</v>
      </c>
    </row>
    <row customHeight="1" ht="15.75" r="2" s="5" spans="1:7">
      <c r="B2" s="128" t="n"/>
      <c r="C2" s="107" t="s">
        <v>43</v>
      </c>
      <c r="D2" s="108" t="s">
        <v>42</v>
      </c>
      <c r="E2" s="108" t="s">
        <v>41</v>
      </c>
      <c r="F2" s="108" t="s">
        <v>40</v>
      </c>
    </row>
    <row customHeight="1" ht="15.75" r="3" s="5" spans="1:7">
      <c r="A3" s="99" t="s">
        <v>224</v>
      </c>
      <c r="B3" s="109" t="n"/>
      <c r="C3" s="110" t="n"/>
      <c r="D3" s="111" t="n"/>
      <c r="E3" s="111" t="n"/>
      <c r="F3" s="111" t="n"/>
    </row>
    <row customHeight="1" ht="15.75" r="4" s="5" spans="1:7">
      <c r="B4" s="122" t="s">
        <v>26</v>
      </c>
      <c r="C4" s="140" t="n">
        <v>1</v>
      </c>
      <c r="D4" s="141" t="n">
        <v>1</v>
      </c>
      <c r="E4" s="141" t="n">
        <v>1</v>
      </c>
      <c r="F4" s="141" t="n">
        <v>1</v>
      </c>
    </row>
    <row customHeight="1" ht="15.75" r="5" s="5" spans="1:7">
      <c r="B5" s="122" t="s">
        <v>27</v>
      </c>
      <c r="C5" s="140" t="n">
        <v>1</v>
      </c>
      <c r="D5" s="141" t="n">
        <v>1.41</v>
      </c>
      <c r="E5" s="141" t="n">
        <v>1.49</v>
      </c>
      <c r="F5" s="141" t="n">
        <v>3.03</v>
      </c>
    </row>
    <row customHeight="1" ht="15.75" r="6" s="5" spans="1:7">
      <c r="B6" s="122" t="s">
        <v>28</v>
      </c>
      <c r="C6" s="140" t="n">
        <v>1</v>
      </c>
      <c r="D6" s="141" t="n">
        <v>1.18</v>
      </c>
      <c r="E6" s="141" t="n">
        <v>1.1</v>
      </c>
      <c r="F6" s="141" t="n">
        <v>1.77</v>
      </c>
    </row>
    <row customHeight="1" ht="15.75" r="7" s="5" spans="1:7">
      <c r="B7" s="122" t="s">
        <v>29</v>
      </c>
      <c r="C7" s="140" t="n">
        <v>1</v>
      </c>
      <c r="D7" s="141" t="n">
        <v>1</v>
      </c>
      <c r="E7" s="141" t="n">
        <v>1</v>
      </c>
      <c r="F7" s="141" t="n">
        <v>1</v>
      </c>
    </row>
    <row customHeight="1" ht="15.75" r="8" s="5" spans="1:7">
      <c r="C8" s="113" t="n"/>
      <c r="D8" s="100" t="n"/>
      <c r="E8" s="100" t="n"/>
      <c r="F8" s="100" t="n"/>
    </row>
    <row customHeight="1" ht="15.75" r="9" s="5" spans="1:7">
      <c r="A9" s="99" t="s">
        <v>225</v>
      </c>
      <c r="C9" s="140" t="n">
        <v>1</v>
      </c>
      <c r="D9" s="141" t="n">
        <v>1.53</v>
      </c>
      <c r="E9" s="141" t="n">
        <v>1.32</v>
      </c>
      <c r="F9" s="141" t="n">
        <v>1.53</v>
      </c>
      <c r="G9" s="114" t="n"/>
    </row>
    <row customHeight="1" ht="15.75" r="10" s="5" spans="1:7">
      <c r="C10" s="113" t="n"/>
      <c r="D10" s="100" t="n"/>
      <c r="E10" s="100" t="n"/>
      <c r="F10" s="100" t="n"/>
      <c r="G10" s="114" t="n"/>
    </row>
    <row customFormat="1" customHeight="1" ht="15" r="11" s="117" spans="1:7">
      <c r="A11" s="104" t="s">
        <v>226</v>
      </c>
      <c r="C11" s="115" t="n"/>
      <c r="D11" s="116" t="n"/>
      <c r="E11" s="116" t="n"/>
      <c r="F11" s="116" t="n"/>
      <c r="G11" s="117" t="n"/>
    </row>
    <row customHeight="1" ht="15.75" r="12" s="5" spans="1:7">
      <c r="A12" s="99" t="s">
        <v>227</v>
      </c>
      <c r="C12" s="113" t="n"/>
      <c r="D12" s="100" t="n"/>
      <c r="E12" s="100" t="n"/>
      <c r="F12" s="100" t="n"/>
      <c r="G12" s="114" t="n"/>
    </row>
    <row customHeight="1" ht="15.75" r="13" s="5" spans="1:7">
      <c r="B13" s="118" t="s">
        <v>228</v>
      </c>
      <c r="C13" s="140" t="n">
        <v>1</v>
      </c>
      <c r="D13" s="141" t="n">
        <v>5</v>
      </c>
      <c r="E13" s="141" t="n">
        <v>6.4</v>
      </c>
      <c r="F13" s="141" t="n">
        <v>46.5</v>
      </c>
      <c r="G13" s="114" t="n"/>
    </row>
    <row customHeight="1" ht="15.75" r="14" s="5" spans="1:7">
      <c r="B14" s="118" t="s">
        <v>229</v>
      </c>
      <c r="C14" s="140" t="n">
        <v>1</v>
      </c>
      <c r="D14" s="141" t="n">
        <v>2.52</v>
      </c>
      <c r="E14" s="141" t="n">
        <v>1.96</v>
      </c>
      <c r="F14" s="141" t="n">
        <v>4.19</v>
      </c>
      <c r="G14" s="114" t="n"/>
    </row>
    <row customHeight="1" ht="15.75" r="15" s="5" spans="1:7">
      <c r="B15" s="118" t="s">
        <v>230</v>
      </c>
      <c r="C15" s="140" t="n">
        <v>1</v>
      </c>
      <c r="D15" s="141" t="n">
        <v>2.52</v>
      </c>
      <c r="E15" s="141" t="n">
        <v>1.96</v>
      </c>
      <c r="F15" s="141" t="n">
        <v>4.19</v>
      </c>
      <c r="G15" s="114" t="n"/>
    </row>
    <row customHeight="1" ht="15.75" r="16" s="5" spans="1:7">
      <c r="A16" s="99" t="n"/>
      <c r="B16" s="118" t="n"/>
      <c r="C16" s="119" t="n"/>
      <c r="D16" s="100" t="n"/>
      <c r="E16" s="100" t="n"/>
      <c r="F16" s="100" t="n"/>
      <c r="G16" s="114" t="n"/>
    </row>
    <row customHeight="1" ht="15.75" r="17" s="5" spans="1:7">
      <c r="A17" s="99" t="s">
        <v>231</v>
      </c>
      <c r="B17" s="109" t="n"/>
      <c r="C17" s="120" t="n"/>
      <c r="D17" s="121" t="n"/>
      <c r="E17" s="121" t="n"/>
      <c r="F17" s="121" t="n"/>
      <c r="G17" s="114" t="n"/>
    </row>
    <row customHeight="1" ht="15.75" r="18" s="5" spans="1:7">
      <c r="B18" s="122" t="s">
        <v>65</v>
      </c>
      <c r="C18" s="140" t="n">
        <v>1</v>
      </c>
      <c r="D18" s="141" t="n">
        <v>1</v>
      </c>
      <c r="E18" s="141" t="n">
        <v>1</v>
      </c>
      <c r="F18" s="141" t="n">
        <v>1</v>
      </c>
      <c r="G18" s="114" t="n"/>
    </row>
    <row customHeight="1" ht="15.75" r="19" s="5" spans="1:7">
      <c r="B19" s="122" t="s">
        <v>66</v>
      </c>
      <c r="C19" s="140" t="n">
        <v>1</v>
      </c>
      <c r="D19" s="141" t="n">
        <v>2.07</v>
      </c>
      <c r="E19" s="141" t="n">
        <v>8.02</v>
      </c>
      <c r="F19" s="141" t="n">
        <v>11.54</v>
      </c>
      <c r="G19" s="114" t="n"/>
    </row>
    <row customHeight="1" ht="15.75" r="20" s="5" spans="1:7">
      <c r="B20" s="122" t="s">
        <v>67</v>
      </c>
      <c r="C20" s="140" t="n">
        <v>1</v>
      </c>
      <c r="D20" s="141" t="n">
        <v>2.07</v>
      </c>
      <c r="E20" s="141" t="n">
        <v>8.02</v>
      </c>
      <c r="F20" s="141" t="n">
        <v>11.54</v>
      </c>
      <c r="G20" s="114" t="n"/>
    </row>
    <row customHeight="1" ht="15.75" r="21" s="5" spans="1:7">
      <c r="B21" s="122" t="s">
        <v>68</v>
      </c>
      <c r="C21" s="140" t="n">
        <v>1</v>
      </c>
      <c r="D21" s="141" t="n">
        <v>2.07</v>
      </c>
      <c r="E21" s="141" t="n">
        <v>8.02</v>
      </c>
      <c r="F21" s="141" t="n">
        <v>11.54</v>
      </c>
      <c r="G21" s="114" t="n"/>
    </row>
    <row customHeight="1" ht="15.75" r="22" s="5" spans="1:7">
      <c r="B22" s="122" t="s">
        <v>69</v>
      </c>
      <c r="C22" s="140" t="n">
        <v>1</v>
      </c>
      <c r="D22" s="141" t="n">
        <v>1</v>
      </c>
      <c r="E22" s="141" t="n">
        <v>999.99</v>
      </c>
      <c r="F22" s="141" t="n">
        <v>999.99</v>
      </c>
    </row>
    <row customHeight="1" ht="15.75" r="23" s="5" spans="1:7">
      <c r="B23" s="122" t="s">
        <v>70</v>
      </c>
      <c r="C23" s="140" t="n">
        <v>1</v>
      </c>
      <c r="D23" s="141" t="n">
        <v>1</v>
      </c>
      <c r="E23" s="141" t="n">
        <v>1</v>
      </c>
      <c r="F23" s="141" t="n">
        <v>1</v>
      </c>
    </row>
    <row customHeight="1" ht="15.75" r="24" s="5" spans="1:7">
      <c r="B24" s="122" t="s">
        <v>71</v>
      </c>
      <c r="C24" s="140" t="n">
        <v>1</v>
      </c>
      <c r="D24" s="141" t="n">
        <v>1</v>
      </c>
      <c r="E24" s="141" t="n">
        <v>1</v>
      </c>
      <c r="F24" s="141" t="n">
        <v>1</v>
      </c>
    </row>
    <row customHeight="1" ht="15.75" r="25" s="5" spans="1:7">
      <c r="B25" s="122" t="s">
        <v>72</v>
      </c>
      <c r="C25" s="140" t="n">
        <v>1</v>
      </c>
      <c r="D25" s="141" t="n">
        <v>1</v>
      </c>
      <c r="E25" s="141" t="n">
        <v>1</v>
      </c>
      <c r="F25" s="141" t="n">
        <v>1</v>
      </c>
    </row>
    <row customHeight="1" ht="15.75" r="26" s="5" spans="1:7">
      <c r="B26" s="118" t="n"/>
    </row>
    <row customHeight="1" ht="15.75" r="28" s="5" spans="1:7">
      <c r="B28" s="99" t="n"/>
    </row>
  </sheetData>
  <sheetProtection algorithmName="SHA-512" autoFilter="1" deleteColumns="1" deleteRows="1" formatCells="1" formatColumns="1" formatRows="1" hashValue="+3OQc4fztOjh8xHe8XB3GQWolO7o2Ob4k3pr1VKvN8r88Zi+LRQ0z8SXBhJ+eT/3RMkKKRVHEy36BYjv/8wEmA==" insertColumns="1" insertHyperlinks="1" insertRows="1" objects="0" pivotTables="1" saltValue="1dXlvYFjpkBfAfSPmWRJTg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111"/>
  <sheetViews>
    <sheetView topLeftCell="A75" workbookViewId="0" zoomScaleNormal="100">
      <selection activeCell="F8" sqref="F8"/>
    </sheetView>
  </sheetViews>
  <sheetFormatPr baseColWidth="8" defaultColWidth="12.81640625" defaultRowHeight="12.5" outlineLevelCol="0"/>
  <cols>
    <col customWidth="1" max="1" min="1" style="114" width="27.1796875"/>
    <col customWidth="1" max="2" min="2" style="114" width="26.90625"/>
    <col customWidth="1" max="3" min="3" style="114" width="18.36328125"/>
    <col customWidth="1" max="8" min="4" style="114" width="14.81640625"/>
    <col bestFit="1" customWidth="1" max="12" min="9" style="114" width="15.36328125"/>
    <col bestFit="1" customWidth="1" max="16" min="13" style="114" width="16.90625"/>
    <col customWidth="1" max="16384" min="17" style="114" width="12.81640625"/>
  </cols>
  <sheetData>
    <row customFormat="1" customHeight="1" ht="13" r="1" s="117" spans="1:16">
      <c r="A1" s="104" t="s">
        <v>232</v>
      </c>
    </row>
    <row customHeight="1" ht="13" r="2" s="5" spans="1:16">
      <c r="A2" s="126" t="s">
        <v>212</v>
      </c>
      <c r="B2" s="124" t="s">
        <v>233</v>
      </c>
      <c r="C2" s="124" t="s">
        <v>234</v>
      </c>
      <c r="D2" s="108" t="s">
        <v>64</v>
      </c>
      <c r="E2" s="108" t="s">
        <v>74</v>
      </c>
      <c r="F2" s="108" t="s">
        <v>75</v>
      </c>
      <c r="G2" s="108" t="s">
        <v>76</v>
      </c>
      <c r="H2" s="108" t="s">
        <v>77</v>
      </c>
      <c r="I2" s="125" t="n"/>
      <c r="J2" s="125" t="n"/>
      <c r="K2" s="125" t="n"/>
      <c r="L2" s="125" t="n"/>
      <c r="M2" s="125" t="n"/>
      <c r="N2" s="125" t="n"/>
      <c r="O2" s="125" t="n"/>
      <c r="P2" s="125" t="n"/>
    </row>
    <row customHeight="1" ht="13" r="3" s="5" spans="1:16">
      <c r="A3" s="99" t="n"/>
      <c r="B3" s="114" t="s">
        <v>78</v>
      </c>
      <c r="C3" s="133" t="s">
        <v>235</v>
      </c>
      <c r="D3" s="140" t="n">
        <v>1</v>
      </c>
      <c r="E3" s="140" t="n">
        <v>1</v>
      </c>
      <c r="F3" s="140" t="n">
        <v>1</v>
      </c>
      <c r="G3" s="140" t="n">
        <v>1</v>
      </c>
      <c r="H3" s="140" t="n">
        <v>1</v>
      </c>
      <c r="I3" s="126" t="n"/>
      <c r="J3" s="126" t="n"/>
      <c r="K3" s="126" t="n"/>
      <c r="L3" s="126" t="n"/>
      <c r="M3" s="126" t="n"/>
      <c r="N3" s="126" t="n"/>
      <c r="O3" s="126" t="n"/>
      <c r="P3" s="126" t="n"/>
    </row>
    <row r="4" spans="1:16">
      <c r="C4" s="133" t="s">
        <v>236</v>
      </c>
      <c r="D4" s="141" t="n">
        <v>1</v>
      </c>
      <c r="E4" s="141" t="n">
        <v>1.67</v>
      </c>
      <c r="F4" s="141" t="n">
        <v>1.67</v>
      </c>
      <c r="G4" s="141" t="n">
        <v>1.67</v>
      </c>
      <c r="H4" s="141" t="n">
        <v>1.67</v>
      </c>
      <c r="I4" s="126" t="n"/>
      <c r="J4" s="126" t="n"/>
      <c r="K4" s="126" t="n"/>
      <c r="L4" s="126" t="n"/>
      <c r="M4" s="126" t="n"/>
      <c r="N4" s="126" t="n"/>
      <c r="O4" s="126" t="n"/>
      <c r="P4" s="126" t="n"/>
    </row>
    <row r="5" spans="1:16">
      <c r="C5" s="133" t="s">
        <v>237</v>
      </c>
      <c r="D5" s="141" t="n">
        <v>1</v>
      </c>
      <c r="E5" s="141" t="n">
        <v>2.38</v>
      </c>
      <c r="F5" s="141" t="n">
        <v>2.38</v>
      </c>
      <c r="G5" s="141" t="n">
        <v>2.38</v>
      </c>
      <c r="H5" s="141" t="n">
        <v>2.38</v>
      </c>
      <c r="I5" s="126" t="n"/>
      <c r="J5" s="126" t="n"/>
      <c r="K5" s="126" t="n"/>
      <c r="L5" s="126" t="n"/>
      <c r="M5" s="126" t="n"/>
      <c r="N5" s="126" t="n"/>
      <c r="O5" s="126" t="n"/>
      <c r="P5" s="126" t="n"/>
    </row>
    <row r="6" spans="1:16">
      <c r="C6" s="133" t="s">
        <v>238</v>
      </c>
      <c r="D6" s="141" t="n">
        <v>1</v>
      </c>
      <c r="E6" s="141" t="n">
        <v>6.33</v>
      </c>
      <c r="F6" s="141" t="n">
        <v>6.33</v>
      </c>
      <c r="G6" s="141" t="n">
        <v>6.33</v>
      </c>
      <c r="H6" s="141" t="n">
        <v>6.33</v>
      </c>
      <c r="I6" s="126" t="n"/>
      <c r="J6" s="126" t="n"/>
      <c r="K6" s="126" t="n"/>
      <c r="L6" s="126" t="n"/>
      <c r="M6" s="126" t="n"/>
      <c r="N6" s="126" t="n"/>
      <c r="O6" s="126" t="n"/>
      <c r="P6" s="126" t="n"/>
    </row>
    <row r="7" spans="1:16">
      <c r="B7" s="114" t="s">
        <v>79</v>
      </c>
      <c r="C7" s="133" t="s">
        <v>235</v>
      </c>
      <c r="D7" s="140" t="n">
        <v>1</v>
      </c>
      <c r="E7" s="140" t="n">
        <v>1</v>
      </c>
      <c r="F7" s="140" t="n">
        <v>1</v>
      </c>
      <c r="G7" s="140" t="n">
        <v>1</v>
      </c>
      <c r="H7" s="140" t="n">
        <v>1</v>
      </c>
      <c r="I7" s="126" t="n"/>
      <c r="J7" s="126" t="n"/>
      <c r="K7" s="126" t="n"/>
      <c r="L7" s="126" t="n"/>
      <c r="M7" s="126" t="n"/>
      <c r="N7" s="126" t="n"/>
      <c r="O7" s="126" t="n"/>
      <c r="P7" s="126" t="n"/>
    </row>
    <row r="8" spans="1:16">
      <c r="C8" s="133" t="s">
        <v>236</v>
      </c>
      <c r="D8" s="141" t="n">
        <v>1</v>
      </c>
      <c r="E8" s="141" t="n">
        <v>1.55</v>
      </c>
      <c r="F8" s="141" t="n">
        <v>1.55</v>
      </c>
      <c r="G8" s="141" t="n">
        <v>1.55</v>
      </c>
      <c r="H8" s="141" t="n">
        <v>1.55</v>
      </c>
      <c r="I8" s="126" t="n"/>
      <c r="J8" s="126" t="n"/>
      <c r="K8" s="126" t="n"/>
      <c r="L8" s="126" t="n"/>
      <c r="M8" s="126" t="n"/>
      <c r="N8" s="126" t="n"/>
      <c r="O8" s="126" t="n"/>
      <c r="P8" s="126" t="n"/>
    </row>
    <row r="9" spans="1:16">
      <c r="C9" s="133" t="s">
        <v>237</v>
      </c>
      <c r="D9" s="141" t="n">
        <v>1</v>
      </c>
      <c r="E9" s="141" t="n">
        <v>2.18</v>
      </c>
      <c r="F9" s="141" t="n">
        <v>2.18</v>
      </c>
      <c r="G9" s="141" t="n">
        <v>2.18</v>
      </c>
      <c r="H9" s="141" t="n">
        <v>2.18</v>
      </c>
      <c r="I9" s="126" t="n"/>
      <c r="J9" s="126" t="n"/>
      <c r="K9" s="126" t="n"/>
      <c r="L9" s="126" t="n"/>
      <c r="M9" s="126" t="n"/>
      <c r="N9" s="126" t="n"/>
      <c r="O9" s="126" t="n"/>
      <c r="P9" s="126" t="n"/>
    </row>
    <row r="10" spans="1:16">
      <c r="C10" s="133" t="s">
        <v>238</v>
      </c>
      <c r="D10" s="141" t="n">
        <v>1</v>
      </c>
      <c r="E10" s="141" t="n">
        <v>6.39</v>
      </c>
      <c r="F10" s="141" t="n">
        <v>6.39</v>
      </c>
      <c r="G10" s="141" t="n">
        <v>6.39</v>
      </c>
      <c r="H10" s="141" t="n">
        <v>6.39</v>
      </c>
      <c r="I10" s="126" t="n"/>
      <c r="J10" s="126" t="n"/>
      <c r="K10" s="126" t="n"/>
      <c r="L10" s="126" t="n"/>
      <c r="M10" s="126" t="n"/>
      <c r="N10" s="126" t="n"/>
      <c r="O10" s="126" t="n"/>
      <c r="P10" s="126" t="n"/>
    </row>
    <row r="11" spans="1:16">
      <c r="B11" s="114" t="s">
        <v>81</v>
      </c>
      <c r="C11" s="133" t="s">
        <v>235</v>
      </c>
      <c r="D11" s="140" t="n">
        <v>1</v>
      </c>
      <c r="E11" s="140" t="n">
        <v>1</v>
      </c>
      <c r="F11" s="140" t="n">
        <v>1</v>
      </c>
      <c r="G11" s="140" t="n">
        <v>1</v>
      </c>
      <c r="H11" s="140" t="n">
        <v>1</v>
      </c>
      <c r="I11" s="126" t="n"/>
      <c r="J11" s="126" t="n"/>
      <c r="K11" s="126" t="n"/>
      <c r="L11" s="126" t="n"/>
      <c r="M11" s="126" t="n"/>
      <c r="N11" s="126" t="n"/>
      <c r="O11" s="126" t="n"/>
      <c r="P11" s="126" t="n"/>
    </row>
    <row r="12" spans="1:16">
      <c r="C12" s="133" t="s">
        <v>236</v>
      </c>
      <c r="D12" s="141" t="n">
        <v>1</v>
      </c>
      <c r="E12" s="141" t="n">
        <v>1</v>
      </c>
      <c r="F12" s="141" t="n">
        <v>1</v>
      </c>
      <c r="G12" s="141" t="n">
        <v>1</v>
      </c>
      <c r="H12" s="141" t="n">
        <v>1</v>
      </c>
      <c r="I12" s="126" t="n"/>
      <c r="J12" s="126" t="n"/>
      <c r="K12" s="126" t="n"/>
      <c r="L12" s="126" t="n"/>
      <c r="M12" s="126" t="n"/>
      <c r="N12" s="126" t="n"/>
      <c r="O12" s="126" t="n"/>
      <c r="P12" s="126" t="n"/>
    </row>
    <row r="13" spans="1:16">
      <c r="C13" s="133" t="s">
        <v>237</v>
      </c>
      <c r="D13" s="141" t="n">
        <v>1</v>
      </c>
      <c r="E13" s="141" t="n">
        <v>2.79</v>
      </c>
      <c r="F13" s="141" t="n">
        <v>2.79</v>
      </c>
      <c r="G13" s="141" t="n">
        <v>2.79</v>
      </c>
      <c r="H13" s="141" t="n">
        <v>2.79</v>
      </c>
      <c r="I13" s="126" t="n"/>
      <c r="J13" s="126" t="n"/>
      <c r="K13" s="126" t="n"/>
      <c r="L13" s="126" t="n"/>
      <c r="M13" s="126" t="n"/>
      <c r="N13" s="126" t="n"/>
      <c r="O13" s="126" t="n"/>
      <c r="P13" s="126" t="n"/>
    </row>
    <row r="14" spans="1:16">
      <c r="C14" s="133" t="s">
        <v>238</v>
      </c>
      <c r="D14" s="141" t="n">
        <v>1</v>
      </c>
      <c r="E14" s="141" t="n">
        <v>6.01</v>
      </c>
      <c r="F14" s="141" t="n">
        <v>6.01</v>
      </c>
      <c r="G14" s="141" t="n">
        <v>6.01</v>
      </c>
      <c r="H14" s="141" t="n">
        <v>6.01</v>
      </c>
      <c r="I14" s="126" t="n"/>
      <c r="J14" s="126" t="n"/>
      <c r="K14" s="126" t="n"/>
      <c r="L14" s="126" t="n"/>
      <c r="M14" s="126" t="n"/>
      <c r="N14" s="126" t="n"/>
      <c r="O14" s="126" t="n"/>
      <c r="P14" s="126" t="n"/>
    </row>
    <row r="15" spans="1:16">
      <c r="B15" s="114" t="s">
        <v>82</v>
      </c>
      <c r="C15" s="133" t="s">
        <v>235</v>
      </c>
      <c r="D15" s="140" t="n">
        <v>1</v>
      </c>
      <c r="E15" s="140" t="n">
        <v>1</v>
      </c>
      <c r="F15" s="140" t="n">
        <v>1</v>
      </c>
      <c r="G15" s="140" t="n">
        <v>1</v>
      </c>
      <c r="H15" s="140" t="n">
        <v>1</v>
      </c>
      <c r="I15" s="126" t="n"/>
      <c r="J15" s="126" t="n"/>
      <c r="K15" s="126" t="n"/>
      <c r="L15" s="126" t="n"/>
      <c r="M15" s="126" t="n"/>
      <c r="N15" s="126" t="n"/>
      <c r="O15" s="126" t="n"/>
      <c r="P15" s="126" t="n"/>
    </row>
    <row r="16" spans="1:16">
      <c r="C16" s="133" t="s">
        <v>236</v>
      </c>
      <c r="D16" s="141" t="n">
        <v>1</v>
      </c>
      <c r="E16" s="141" t="n">
        <v>1</v>
      </c>
      <c r="F16" s="141" t="n">
        <v>1</v>
      </c>
      <c r="G16" s="141" t="n">
        <v>1</v>
      </c>
      <c r="H16" s="141" t="n">
        <v>1</v>
      </c>
      <c r="I16" s="126" t="n"/>
      <c r="J16" s="126" t="n"/>
      <c r="K16" s="126" t="n"/>
      <c r="L16" s="126" t="n"/>
      <c r="M16" s="126" t="n"/>
      <c r="N16" s="126" t="n"/>
      <c r="O16" s="126" t="n"/>
      <c r="P16" s="126" t="n"/>
    </row>
    <row r="17" spans="1:16">
      <c r="C17" s="133" t="s">
        <v>237</v>
      </c>
      <c r="D17" s="141" t="n">
        <v>1</v>
      </c>
      <c r="E17" s="141" t="n">
        <v>1</v>
      </c>
      <c r="F17" s="141" t="n">
        <v>1</v>
      </c>
      <c r="G17" s="141" t="n">
        <v>1</v>
      </c>
      <c r="H17" s="141" t="n">
        <v>1</v>
      </c>
      <c r="I17" s="126" t="n"/>
      <c r="J17" s="126" t="n"/>
      <c r="K17" s="126" t="n"/>
      <c r="L17" s="126" t="n"/>
      <c r="M17" s="126" t="n"/>
      <c r="N17" s="126" t="n"/>
      <c r="O17" s="126" t="n"/>
      <c r="P17" s="126" t="n"/>
    </row>
    <row customHeight="1" ht="14" r="18" s="5" spans="1:16">
      <c r="C18" s="133" t="s">
        <v>238</v>
      </c>
      <c r="D18" s="141" t="n">
        <v>1</v>
      </c>
      <c r="E18" s="141" t="n">
        <v>1</v>
      </c>
      <c r="F18" s="141" t="n">
        <v>1</v>
      </c>
      <c r="G18" s="141" t="n">
        <v>1</v>
      </c>
      <c r="H18" s="141" t="n">
        <v>1</v>
      </c>
      <c r="I18" s="126" t="n"/>
      <c r="J18" s="126" t="n"/>
      <c r="K18" s="126" t="n"/>
      <c r="L18" s="126" t="n"/>
      <c r="M18" s="126" t="n"/>
      <c r="N18" s="126" t="n"/>
      <c r="O18" s="126" t="n"/>
      <c r="P18" s="126" t="n"/>
    </row>
    <row r="19" spans="1:16">
      <c r="B19" s="114" t="s">
        <v>80</v>
      </c>
      <c r="C19" s="133" t="s">
        <v>235</v>
      </c>
      <c r="D19" s="140" t="n">
        <v>1</v>
      </c>
      <c r="E19" s="140" t="n">
        <v>1</v>
      </c>
      <c r="F19" s="140" t="n">
        <v>1</v>
      </c>
      <c r="G19" s="140" t="n">
        <v>1</v>
      </c>
      <c r="H19" s="140" t="n">
        <v>1</v>
      </c>
      <c r="I19" s="126" t="n"/>
      <c r="J19" s="126" t="n"/>
      <c r="K19" s="126" t="n"/>
      <c r="L19" s="126" t="n"/>
      <c r="M19" s="126" t="n"/>
      <c r="N19" s="126" t="n"/>
      <c r="O19" s="126" t="n"/>
      <c r="P19" s="126" t="n"/>
    </row>
    <row r="20" spans="1:16">
      <c r="C20" s="133" t="s">
        <v>236</v>
      </c>
      <c r="D20" s="141" t="n">
        <v>1</v>
      </c>
      <c r="E20" s="141" t="n">
        <v>1</v>
      </c>
      <c r="F20" s="141" t="n">
        <v>1</v>
      </c>
      <c r="G20" s="141" t="n">
        <v>1</v>
      </c>
      <c r="H20" s="141" t="n">
        <v>1</v>
      </c>
      <c r="I20" s="126" t="n"/>
      <c r="J20" s="126" t="n"/>
      <c r="K20" s="126" t="n"/>
      <c r="L20" s="126" t="n"/>
      <c r="M20" s="126" t="n"/>
      <c r="N20" s="126" t="n"/>
      <c r="O20" s="126" t="n"/>
      <c r="P20" s="126" t="n"/>
    </row>
    <row r="21" spans="1:16">
      <c r="C21" s="133" t="s">
        <v>237</v>
      </c>
      <c r="D21" s="141" t="n">
        <v>1</v>
      </c>
      <c r="E21" s="141" t="n">
        <v>1.86</v>
      </c>
      <c r="F21" s="141" t="n">
        <v>1.86</v>
      </c>
      <c r="G21" s="141" t="n">
        <v>1.86</v>
      </c>
      <c r="H21" s="141" t="n">
        <v>1.86</v>
      </c>
      <c r="I21" s="126" t="n"/>
      <c r="J21" s="126" t="n"/>
      <c r="K21" s="126" t="n"/>
      <c r="L21" s="126" t="n"/>
      <c r="M21" s="126" t="n"/>
      <c r="N21" s="126" t="n"/>
      <c r="O21" s="126" t="n"/>
      <c r="P21" s="126" t="n"/>
    </row>
    <row r="22" spans="1:16">
      <c r="C22" s="133" t="s">
        <v>238</v>
      </c>
      <c r="D22" s="141" t="n">
        <v>1</v>
      </c>
      <c r="E22" s="141" t="n">
        <v>3.01</v>
      </c>
      <c r="F22" s="141" t="n">
        <v>3.01</v>
      </c>
      <c r="G22" s="141" t="n">
        <v>3.01</v>
      </c>
      <c r="H22" s="141" t="n">
        <v>3.01</v>
      </c>
      <c r="I22" s="126" t="n"/>
      <c r="J22" s="126" t="n"/>
      <c r="K22" s="126" t="n"/>
      <c r="L22" s="126" t="n"/>
      <c r="M22" s="126" t="n"/>
      <c r="N22" s="126" t="n"/>
      <c r="O22" s="126" t="n"/>
      <c r="P22" s="126" t="n"/>
    </row>
    <row r="23" spans="1:16">
      <c r="B23" s="114" t="s">
        <v>86</v>
      </c>
      <c r="C23" s="133" t="s">
        <v>235</v>
      </c>
      <c r="D23" s="140" t="n">
        <v>1</v>
      </c>
      <c r="E23" s="140" t="n">
        <v>1</v>
      </c>
      <c r="F23" s="140" t="n">
        <v>1</v>
      </c>
      <c r="G23" s="140" t="n">
        <v>1</v>
      </c>
      <c r="H23" s="140" t="n">
        <v>1</v>
      </c>
      <c r="I23" s="126" t="n"/>
      <c r="J23" s="126" t="n"/>
      <c r="K23" s="126" t="n"/>
      <c r="L23" s="126" t="n"/>
      <c r="M23" s="126" t="n"/>
      <c r="N23" s="126" t="n"/>
      <c r="O23" s="126" t="n"/>
      <c r="P23" s="126" t="n"/>
    </row>
    <row r="24" spans="1:16">
      <c r="C24" s="133" t="s">
        <v>236</v>
      </c>
      <c r="D24" s="141" t="n">
        <v>1</v>
      </c>
      <c r="E24" s="141" t="n">
        <v>1</v>
      </c>
      <c r="F24" s="141" t="n">
        <v>1</v>
      </c>
      <c r="G24" s="141" t="n">
        <v>1</v>
      </c>
      <c r="H24" s="141" t="n">
        <v>1</v>
      </c>
      <c r="I24" s="126" t="n"/>
      <c r="J24" s="126" t="n"/>
      <c r="K24" s="126" t="n"/>
      <c r="L24" s="126" t="n"/>
      <c r="M24" s="126" t="n"/>
      <c r="N24" s="126" t="n"/>
      <c r="O24" s="126" t="n"/>
      <c r="P24" s="126" t="n"/>
    </row>
    <row r="25" spans="1:16">
      <c r="C25" s="133" t="s">
        <v>237</v>
      </c>
      <c r="D25" s="141" t="n">
        <v>1</v>
      </c>
      <c r="E25" s="141" t="n">
        <v>1.86</v>
      </c>
      <c r="F25" s="141" t="n">
        <v>1.86</v>
      </c>
      <c r="G25" s="141" t="n">
        <v>1.86</v>
      </c>
      <c r="H25" s="141" t="n">
        <v>1.86</v>
      </c>
      <c r="I25" s="126" t="n"/>
      <c r="J25" s="126" t="n"/>
      <c r="K25" s="126" t="n"/>
      <c r="L25" s="126" t="n"/>
      <c r="M25" s="126" t="n"/>
      <c r="N25" s="126" t="n"/>
      <c r="O25" s="126" t="n"/>
      <c r="P25" s="126" t="n"/>
    </row>
    <row r="26" spans="1:16">
      <c r="C26" s="133" t="s">
        <v>238</v>
      </c>
      <c r="D26" s="141" t="n">
        <v>1</v>
      </c>
      <c r="E26" s="141" t="n">
        <v>3.01</v>
      </c>
      <c r="F26" s="141" t="n">
        <v>3.01</v>
      </c>
      <c r="G26" s="141" t="n">
        <v>3.01</v>
      </c>
      <c r="H26" s="141" t="n">
        <v>3.01</v>
      </c>
      <c r="I26" s="126" t="n"/>
      <c r="J26" s="126" t="n"/>
      <c r="K26" s="126" t="n"/>
      <c r="L26" s="126" t="n"/>
      <c r="M26" s="126" t="n"/>
      <c r="N26" s="126" t="n"/>
      <c r="O26" s="126" t="n"/>
      <c r="P26" s="126" t="n"/>
    </row>
    <row customFormat="1" customHeight="1" ht="13" r="28" s="117" spans="1:16">
      <c r="A28" s="104" t="s">
        <v>239</v>
      </c>
    </row>
    <row customFormat="1" customHeight="1" ht="13" r="29" s="114" spans="1:16">
      <c r="A29" s="126" t="s">
        <v>240</v>
      </c>
      <c r="B29" s="99" t="s">
        <v>233</v>
      </c>
      <c r="C29" s="99" t="s">
        <v>241</v>
      </c>
      <c r="D29" s="108" t="s">
        <v>64</v>
      </c>
      <c r="E29" s="108" t="s">
        <v>74</v>
      </c>
      <c r="F29" s="108" t="s">
        <v>75</v>
      </c>
      <c r="G29" s="108" t="s">
        <v>76</v>
      </c>
      <c r="H29" s="108" t="s">
        <v>77</v>
      </c>
      <c r="I29" s="125" t="n"/>
      <c r="J29" s="125" t="n"/>
      <c r="K29" s="125" t="n"/>
      <c r="L29" s="125" t="n"/>
      <c r="M29" s="125" t="n"/>
      <c r="N29" s="125" t="n"/>
      <c r="O29" s="125" t="n"/>
      <c r="P29" s="125" t="n"/>
    </row>
    <row customHeight="1" ht="13" r="30" s="5" spans="1:16">
      <c r="A30" s="99" t="n"/>
      <c r="B30" s="114" t="s">
        <v>78</v>
      </c>
      <c r="C30" s="133" t="s">
        <v>235</v>
      </c>
      <c r="D30" s="140" t="n">
        <v>1</v>
      </c>
      <c r="E30" s="140" t="n">
        <v>1</v>
      </c>
      <c r="F30" s="140" t="n">
        <v>1</v>
      </c>
      <c r="G30" s="140" t="n">
        <v>1</v>
      </c>
      <c r="H30" s="140" t="n">
        <v>1</v>
      </c>
      <c r="I30" s="127" t="n"/>
      <c r="J30" s="126" t="n"/>
      <c r="K30" s="126" t="n"/>
      <c r="L30" s="126" t="n"/>
      <c r="M30" s="126" t="n"/>
      <c r="N30" s="126" t="n"/>
      <c r="O30" s="126" t="n"/>
      <c r="P30" s="126" t="n"/>
    </row>
    <row r="31" spans="1:16">
      <c r="C31" s="133" t="s">
        <v>236</v>
      </c>
      <c r="D31" s="141" t="n">
        <v>1</v>
      </c>
      <c r="E31" s="141" t="n">
        <v>1.6</v>
      </c>
      <c r="F31" s="141" t="n">
        <v>1.6</v>
      </c>
      <c r="G31" s="141" t="n">
        <v>1.6</v>
      </c>
      <c r="H31" s="141" t="n">
        <v>1.6</v>
      </c>
      <c r="I31" s="126" t="n"/>
      <c r="J31" s="126" t="n"/>
      <c r="K31" s="126" t="n"/>
      <c r="L31" s="126" t="n"/>
      <c r="M31" s="126" t="n"/>
      <c r="N31" s="126" t="n"/>
      <c r="O31" s="126" t="n"/>
      <c r="P31" s="126" t="n"/>
    </row>
    <row r="32" spans="1:16">
      <c r="C32" s="133" t="s">
        <v>190</v>
      </c>
      <c r="D32" s="141" t="n">
        <v>1</v>
      </c>
      <c r="E32" s="141" t="n">
        <v>3.41</v>
      </c>
      <c r="F32" s="141" t="n">
        <v>3.41</v>
      </c>
      <c r="G32" s="141" t="n">
        <v>3.41</v>
      </c>
      <c r="H32" s="141" t="n">
        <v>3.41</v>
      </c>
      <c r="I32" s="126" t="n"/>
      <c r="J32" s="126" t="n"/>
      <c r="K32" s="126" t="n"/>
      <c r="L32" s="126" t="n"/>
      <c r="M32" s="126" t="n"/>
      <c r="N32" s="126" t="n"/>
      <c r="O32" s="126" t="n"/>
      <c r="P32" s="126" t="n"/>
    </row>
    <row r="33" spans="1:16">
      <c r="C33" s="133" t="s">
        <v>191</v>
      </c>
      <c r="D33" s="141" t="n">
        <v>1</v>
      </c>
      <c r="E33" s="141" t="n">
        <v>12.33</v>
      </c>
      <c r="F33" s="141" t="n">
        <v>12.33</v>
      </c>
      <c r="G33" s="141" t="n">
        <v>12.33</v>
      </c>
      <c r="H33" s="141" t="n">
        <v>12.33</v>
      </c>
      <c r="I33" s="126" t="n"/>
      <c r="J33" s="126" t="n"/>
      <c r="K33" s="126" t="n"/>
      <c r="L33" s="126" t="n"/>
      <c r="M33" s="126" t="n"/>
      <c r="N33" s="126" t="n"/>
      <c r="O33" s="126" t="n"/>
      <c r="P33" s="126" t="n"/>
    </row>
    <row r="34" spans="1:16">
      <c r="B34" s="114" t="s">
        <v>79</v>
      </c>
      <c r="C34" s="133" t="s">
        <v>235</v>
      </c>
      <c r="D34" s="140" t="n">
        <v>1</v>
      </c>
      <c r="E34" s="140" t="n">
        <v>1</v>
      </c>
      <c r="F34" s="140" t="n">
        <v>1</v>
      </c>
      <c r="G34" s="140" t="n">
        <v>1</v>
      </c>
      <c r="H34" s="140" t="n">
        <v>1</v>
      </c>
      <c r="I34" s="126" t="n"/>
      <c r="J34" s="126" t="n"/>
      <c r="K34" s="126" t="n"/>
      <c r="L34" s="126" t="n"/>
      <c r="M34" s="126" t="n"/>
      <c r="N34" s="126" t="n"/>
      <c r="O34" s="126" t="n"/>
      <c r="P34" s="126" t="n"/>
    </row>
    <row r="35" spans="1:16">
      <c r="C35" s="133" t="s">
        <v>236</v>
      </c>
      <c r="D35" s="141" t="n">
        <v>1</v>
      </c>
      <c r="E35" s="141" t="n">
        <v>1.92</v>
      </c>
      <c r="F35" s="141" t="n">
        <v>1.92</v>
      </c>
      <c r="G35" s="141" t="n">
        <v>1.92</v>
      </c>
      <c r="H35" s="141" t="n">
        <v>1.92</v>
      </c>
      <c r="I35" s="126" t="n"/>
      <c r="J35" s="126" t="n"/>
      <c r="K35" s="126" t="n"/>
      <c r="L35" s="126" t="n"/>
      <c r="M35" s="126" t="n"/>
      <c r="N35" s="126" t="n"/>
      <c r="O35" s="126" t="n"/>
      <c r="P35" s="126" t="n"/>
    </row>
    <row r="36" spans="1:16">
      <c r="C36" s="133" t="s">
        <v>190</v>
      </c>
      <c r="D36" s="141" t="n">
        <v>1</v>
      </c>
      <c r="E36" s="141" t="n">
        <v>4.66</v>
      </c>
      <c r="F36" s="141" t="n">
        <v>4.66</v>
      </c>
      <c r="G36" s="141" t="n">
        <v>4.66</v>
      </c>
      <c r="H36" s="141" t="n">
        <v>4.66</v>
      </c>
      <c r="I36" s="126" t="n"/>
      <c r="J36" s="126" t="n"/>
      <c r="K36" s="126" t="n"/>
      <c r="L36" s="126" t="n"/>
      <c r="M36" s="126" t="n"/>
      <c r="N36" s="126" t="n"/>
      <c r="O36" s="126" t="n"/>
      <c r="P36" s="126" t="n"/>
    </row>
    <row r="37" spans="1:16">
      <c r="C37" s="133" t="s">
        <v>191</v>
      </c>
      <c r="D37" s="141" t="n">
        <v>1</v>
      </c>
      <c r="E37" s="141" t="n">
        <v>9.68</v>
      </c>
      <c r="F37" s="141" t="n">
        <v>9.68</v>
      </c>
      <c r="G37" s="141" t="n">
        <v>9.68</v>
      </c>
      <c r="H37" s="141" t="n">
        <v>9.68</v>
      </c>
      <c r="I37" s="126" t="n"/>
      <c r="J37" s="126" t="n"/>
      <c r="K37" s="126" t="n"/>
      <c r="L37" s="126" t="n"/>
      <c r="M37" s="126" t="n"/>
      <c r="N37" s="126" t="n"/>
      <c r="O37" s="126" t="n"/>
      <c r="P37" s="126" t="n"/>
    </row>
    <row r="38" spans="1:16">
      <c r="B38" s="114" t="s">
        <v>81</v>
      </c>
      <c r="C38" s="133" t="s">
        <v>235</v>
      </c>
      <c r="D38" s="140" t="n">
        <v>1</v>
      </c>
      <c r="E38" s="140" t="n">
        <v>1</v>
      </c>
      <c r="F38" s="140" t="n">
        <v>1</v>
      </c>
      <c r="G38" s="140" t="n">
        <v>1</v>
      </c>
      <c r="H38" s="140" t="n">
        <v>1</v>
      </c>
      <c r="I38" s="126" t="n"/>
      <c r="J38" s="126" t="n"/>
      <c r="K38" s="126" t="n"/>
      <c r="L38" s="126" t="n"/>
      <c r="M38" s="126" t="n"/>
      <c r="N38" s="126" t="n"/>
      <c r="O38" s="126" t="n"/>
      <c r="P38" s="126" t="n"/>
    </row>
    <row r="39" spans="1:16">
      <c r="C39" s="133" t="s">
        <v>236</v>
      </c>
      <c r="D39" s="141" t="n">
        <v>1</v>
      </c>
      <c r="E39" s="141" t="n">
        <v>1</v>
      </c>
      <c r="F39" s="141" t="n">
        <v>1</v>
      </c>
      <c r="G39" s="141" t="n">
        <v>1</v>
      </c>
      <c r="H39" s="141" t="n">
        <v>1</v>
      </c>
      <c r="I39" s="126" t="n"/>
      <c r="J39" s="126" t="n"/>
      <c r="K39" s="126" t="n"/>
      <c r="L39" s="126" t="n"/>
      <c r="M39" s="126" t="n"/>
      <c r="N39" s="126" t="n"/>
      <c r="O39" s="126" t="n"/>
      <c r="P39" s="126" t="n"/>
    </row>
    <row r="40" spans="1:16">
      <c r="C40" s="133" t="s">
        <v>190</v>
      </c>
      <c r="D40" s="141" t="n">
        <v>1</v>
      </c>
      <c r="E40" s="141" t="n">
        <v>2.58</v>
      </c>
      <c r="F40" s="141" t="n">
        <v>2.58</v>
      </c>
      <c r="G40" s="141" t="n">
        <v>2.58</v>
      </c>
      <c r="H40" s="141" t="n">
        <v>2.58</v>
      </c>
      <c r="I40" s="126" t="n"/>
      <c r="J40" s="126" t="n"/>
      <c r="K40" s="126" t="n"/>
      <c r="L40" s="126" t="n"/>
      <c r="M40" s="126" t="n"/>
      <c r="N40" s="126" t="n"/>
      <c r="O40" s="126" t="n"/>
      <c r="P40" s="126" t="n"/>
    </row>
    <row r="41" spans="1:16">
      <c r="C41" s="133" t="s">
        <v>191</v>
      </c>
      <c r="D41" s="141" t="n">
        <v>1</v>
      </c>
      <c r="E41" s="141" t="n">
        <v>9.630000000000001</v>
      </c>
      <c r="F41" s="141" t="n">
        <v>9.630000000000001</v>
      </c>
      <c r="G41" s="141" t="n">
        <v>9.630000000000001</v>
      </c>
      <c r="H41" s="141" t="n">
        <v>9.630000000000001</v>
      </c>
      <c r="I41" s="126" t="n"/>
      <c r="J41" s="126" t="n"/>
      <c r="K41" s="126" t="n"/>
      <c r="L41" s="126" t="n"/>
      <c r="M41" s="126" t="n"/>
      <c r="N41" s="126" t="n"/>
      <c r="O41" s="126" t="n"/>
      <c r="P41" s="126" t="n"/>
    </row>
    <row r="42" spans="1:16">
      <c r="B42" s="114" t="s">
        <v>82</v>
      </c>
      <c r="C42" s="133" t="s">
        <v>235</v>
      </c>
      <c r="D42" s="140" t="n">
        <v>1</v>
      </c>
      <c r="E42" s="140" t="n">
        <v>1</v>
      </c>
      <c r="F42" s="140" t="n">
        <v>1</v>
      </c>
      <c r="G42" s="140" t="n">
        <v>1</v>
      </c>
      <c r="H42" s="140" t="n">
        <v>1</v>
      </c>
      <c r="I42" s="126" t="n"/>
      <c r="J42" s="126" t="n"/>
      <c r="K42" s="126" t="n"/>
      <c r="L42" s="126" t="n"/>
      <c r="M42" s="126" t="n"/>
      <c r="N42" s="126" t="n"/>
      <c r="O42" s="126" t="n"/>
      <c r="P42" s="126" t="n"/>
    </row>
    <row r="43" spans="1:16">
      <c r="C43" s="133" t="s">
        <v>236</v>
      </c>
      <c r="D43" s="141" t="n">
        <v>1</v>
      </c>
      <c r="E43" s="141" t="n">
        <v>1</v>
      </c>
      <c r="F43" s="141" t="n">
        <v>1</v>
      </c>
      <c r="G43" s="141" t="n">
        <v>1</v>
      </c>
      <c r="H43" s="141" t="n">
        <v>1</v>
      </c>
      <c r="I43" s="126" t="n"/>
      <c r="J43" s="126" t="n"/>
      <c r="K43" s="126" t="n"/>
      <c r="L43" s="126" t="n"/>
      <c r="M43" s="126" t="n"/>
      <c r="N43" s="126" t="n"/>
      <c r="O43" s="126" t="n"/>
      <c r="P43" s="126" t="n"/>
    </row>
    <row r="44" spans="1:16">
      <c r="C44" s="133" t="s">
        <v>190</v>
      </c>
      <c r="D44" s="141" t="n">
        <v>1</v>
      </c>
      <c r="E44" s="141" t="n">
        <v>1</v>
      </c>
      <c r="F44" s="141" t="n">
        <v>1</v>
      </c>
      <c r="G44" s="141" t="n">
        <v>1</v>
      </c>
      <c r="H44" s="141" t="n">
        <v>1</v>
      </c>
      <c r="I44" s="126" t="n"/>
      <c r="J44" s="126" t="n"/>
      <c r="K44" s="126" t="n"/>
      <c r="L44" s="126" t="n"/>
      <c r="M44" s="126" t="n"/>
      <c r="N44" s="126" t="n"/>
      <c r="O44" s="126" t="n"/>
      <c r="P44" s="126" t="n"/>
    </row>
    <row r="45" spans="1:16">
      <c r="C45" s="133" t="s">
        <v>191</v>
      </c>
      <c r="D45" s="141" t="n">
        <v>1</v>
      </c>
      <c r="E45" s="141" t="n">
        <v>1</v>
      </c>
      <c r="F45" s="141" t="n">
        <v>1</v>
      </c>
      <c r="G45" s="141" t="n">
        <v>1</v>
      </c>
      <c r="H45" s="141" t="n">
        <v>1</v>
      </c>
      <c r="I45" s="126" t="n"/>
      <c r="J45" s="126" t="n"/>
      <c r="K45" s="126" t="n"/>
      <c r="L45" s="126" t="n"/>
      <c r="M45" s="126" t="n"/>
      <c r="N45" s="126" t="n"/>
      <c r="O45" s="126" t="n"/>
      <c r="P45" s="126" t="n"/>
    </row>
    <row r="46" spans="1:16">
      <c r="B46" s="114" t="s">
        <v>80</v>
      </c>
      <c r="C46" s="133" t="s">
        <v>235</v>
      </c>
      <c r="D46" s="140" t="n">
        <v>1</v>
      </c>
      <c r="E46" s="140" t="n">
        <v>1</v>
      </c>
      <c r="F46" s="140" t="n">
        <v>1</v>
      </c>
      <c r="G46" s="140" t="n">
        <v>1</v>
      </c>
      <c r="H46" s="140" t="n">
        <v>1</v>
      </c>
      <c r="I46" s="126" t="n"/>
      <c r="J46" s="126" t="n"/>
      <c r="K46" s="126" t="n"/>
      <c r="L46" s="126" t="n"/>
      <c r="M46" s="126" t="n"/>
      <c r="N46" s="126" t="n"/>
      <c r="O46" s="126" t="n"/>
      <c r="P46" s="126" t="n"/>
    </row>
    <row r="47" spans="1:16">
      <c r="C47" s="133" t="s">
        <v>236</v>
      </c>
      <c r="D47" s="141" t="n">
        <v>1</v>
      </c>
      <c r="E47" s="141" t="n">
        <v>1.65</v>
      </c>
      <c r="F47" s="141" t="n">
        <v>1.65</v>
      </c>
      <c r="G47" s="141" t="n">
        <v>1.65</v>
      </c>
      <c r="H47" s="141" t="n">
        <v>1.65</v>
      </c>
      <c r="I47" s="126" t="n"/>
      <c r="J47" s="126" t="n"/>
      <c r="K47" s="126" t="n"/>
      <c r="L47" s="126" t="n"/>
      <c r="M47" s="126" t="n"/>
      <c r="N47" s="126" t="n"/>
      <c r="O47" s="126" t="n"/>
      <c r="P47" s="126" t="n"/>
    </row>
    <row r="48" spans="1:16">
      <c r="C48" s="133" t="s">
        <v>190</v>
      </c>
      <c r="D48" s="141" t="n">
        <v>1</v>
      </c>
      <c r="E48" s="141" t="n">
        <v>2.73</v>
      </c>
      <c r="F48" s="141" t="n">
        <v>2.73</v>
      </c>
      <c r="G48" s="141" t="n">
        <v>2.73</v>
      </c>
      <c r="H48" s="141" t="n">
        <v>2.73</v>
      </c>
      <c r="I48" s="126" t="n"/>
      <c r="J48" s="126" t="n"/>
      <c r="K48" s="126" t="n"/>
      <c r="L48" s="126" t="n"/>
      <c r="M48" s="126" t="n"/>
      <c r="N48" s="126" t="n"/>
      <c r="O48" s="126" t="n"/>
      <c r="P48" s="126" t="n"/>
    </row>
    <row r="49" spans="1:16">
      <c r="C49" s="133" t="s">
        <v>191</v>
      </c>
      <c r="D49" s="141" t="n">
        <v>1</v>
      </c>
      <c r="E49" s="141" t="n">
        <v>11.21</v>
      </c>
      <c r="F49" s="141" t="n">
        <v>11.21</v>
      </c>
      <c r="G49" s="141" t="n">
        <v>11.21</v>
      </c>
      <c r="H49" s="141" t="n">
        <v>11.21</v>
      </c>
      <c r="I49" s="126" t="n"/>
      <c r="J49" s="126" t="n"/>
      <c r="K49" s="126" t="n"/>
      <c r="L49" s="126" t="n"/>
      <c r="M49" s="126" t="n"/>
      <c r="N49" s="126" t="n"/>
      <c r="O49" s="126" t="n"/>
      <c r="P49" s="126" t="n"/>
    </row>
    <row r="50" spans="1:16">
      <c r="B50" s="114" t="s">
        <v>86</v>
      </c>
      <c r="C50" s="133" t="s">
        <v>235</v>
      </c>
      <c r="D50" s="140" t="n">
        <v>1</v>
      </c>
      <c r="E50" s="140" t="n">
        <v>1</v>
      </c>
      <c r="F50" s="140" t="n">
        <v>1</v>
      </c>
      <c r="G50" s="140" t="n">
        <v>1</v>
      </c>
      <c r="H50" s="140" t="n">
        <v>1</v>
      </c>
      <c r="I50" s="126" t="n"/>
      <c r="J50" s="126" t="n"/>
      <c r="K50" s="126" t="n"/>
      <c r="L50" s="126" t="n"/>
      <c r="M50" s="126" t="n"/>
      <c r="N50" s="126" t="n"/>
      <c r="O50" s="126" t="n"/>
      <c r="P50" s="126" t="n"/>
    </row>
    <row r="51" spans="1:16">
      <c r="C51" s="133" t="s">
        <v>236</v>
      </c>
      <c r="D51" s="141" t="n">
        <v>1</v>
      </c>
      <c r="E51" s="141" t="n">
        <v>1.65</v>
      </c>
      <c r="F51" s="141" t="n">
        <v>1.65</v>
      </c>
      <c r="G51" s="141" t="n">
        <v>1.65</v>
      </c>
      <c r="H51" s="141" t="n">
        <v>1.65</v>
      </c>
      <c r="I51" s="126" t="n"/>
      <c r="J51" s="126" t="n"/>
      <c r="K51" s="126" t="n"/>
      <c r="L51" s="126" t="n"/>
      <c r="M51" s="126" t="n"/>
      <c r="N51" s="126" t="n"/>
      <c r="O51" s="126" t="n"/>
      <c r="P51" s="126" t="n"/>
    </row>
    <row r="52" spans="1:16">
      <c r="C52" s="133" t="s">
        <v>190</v>
      </c>
      <c r="D52" s="141" t="n">
        <v>1</v>
      </c>
      <c r="E52" s="141" t="n">
        <v>2.73</v>
      </c>
      <c r="F52" s="141" t="n">
        <v>2.73</v>
      </c>
      <c r="G52" s="141" t="n">
        <v>2.73</v>
      </c>
      <c r="H52" s="141" t="n">
        <v>2.73</v>
      </c>
      <c r="I52" s="126" t="n"/>
      <c r="J52" s="126" t="n"/>
      <c r="K52" s="126" t="n"/>
      <c r="L52" s="126" t="n"/>
      <c r="M52" s="126" t="n"/>
      <c r="N52" s="126" t="n"/>
      <c r="O52" s="126" t="n"/>
      <c r="P52" s="126" t="n"/>
    </row>
    <row r="53" spans="1:16">
      <c r="C53" s="133" t="s">
        <v>191</v>
      </c>
      <c r="D53" s="141" t="n">
        <v>1</v>
      </c>
      <c r="E53" s="141" t="n">
        <v>11.21</v>
      </c>
      <c r="F53" s="141" t="n">
        <v>11.21</v>
      </c>
      <c r="G53" s="141" t="n">
        <v>11.21</v>
      </c>
      <c r="H53" s="141" t="n">
        <v>11.21</v>
      </c>
      <c r="I53" s="126" t="n"/>
      <c r="J53" s="126" t="n"/>
      <c r="K53" s="126" t="n"/>
      <c r="L53" s="126" t="n"/>
      <c r="M53" s="126" t="n"/>
      <c r="N53" s="126" t="n"/>
      <c r="O53" s="126" t="n"/>
      <c r="P53" s="126" t="n"/>
    </row>
    <row r="54" spans="1:16">
      <c r="C54" s="133" t="n"/>
      <c r="D54" s="133" t="n"/>
    </row>
    <row customFormat="1" customHeight="1" ht="13" r="55" s="117" spans="1:16">
      <c r="A55" s="104" t="s">
        <v>242</v>
      </c>
    </row>
    <row customFormat="1" customHeight="1" ht="26" r="56" s="114" spans="1:16">
      <c r="A56" s="126" t="s">
        <v>108</v>
      </c>
      <c r="B56" s="99" t="s">
        <v>233</v>
      </c>
      <c r="C56" s="128" t="s">
        <v>243</v>
      </c>
      <c r="D56" s="108" t="s">
        <v>109</v>
      </c>
      <c r="E56" s="108" t="s">
        <v>110</v>
      </c>
      <c r="F56" s="108" t="s">
        <v>111</v>
      </c>
      <c r="G56" s="108" t="s">
        <v>112</v>
      </c>
      <c r="H56" s="125" t="n"/>
      <c r="M56" s="125" t="n"/>
      <c r="N56" s="125" t="n"/>
      <c r="O56" s="125" t="n"/>
      <c r="P56" s="125" t="n"/>
    </row>
    <row customHeight="1" ht="13" r="57" s="5" spans="1:16">
      <c r="A57" s="99" t="n"/>
      <c r="B57" s="114" t="s">
        <v>88</v>
      </c>
      <c r="C57" s="133" t="s">
        <v>244</v>
      </c>
      <c r="D57" s="140" t="n">
        <v>1</v>
      </c>
      <c r="E57" s="140" t="n">
        <v>1</v>
      </c>
      <c r="F57" s="140" t="n">
        <v>1</v>
      </c>
      <c r="G57" s="140" t="n">
        <v>1</v>
      </c>
      <c r="H57" s="126" t="n"/>
      <c r="M57" s="126" t="n"/>
      <c r="N57" s="126" t="n"/>
      <c r="O57" s="126" t="n"/>
      <c r="P57" s="126" t="n"/>
    </row>
    <row r="58" spans="1:16">
      <c r="C58" s="133" t="s">
        <v>245</v>
      </c>
      <c r="D58" s="141" t="n">
        <v>10.675</v>
      </c>
      <c r="E58" s="141" t="n">
        <v>10.675</v>
      </c>
      <c r="F58" s="141" t="n">
        <v>10.675</v>
      </c>
      <c r="G58" s="141" t="n">
        <v>10.675</v>
      </c>
      <c r="H58" s="126" t="n"/>
      <c r="M58" s="126" t="n"/>
      <c r="N58" s="126" t="n"/>
      <c r="O58" s="126" t="n"/>
      <c r="P58" s="126" t="n"/>
    </row>
    <row r="59" spans="1:16">
      <c r="B59" s="114" t="s">
        <v>89</v>
      </c>
      <c r="C59" s="133" t="s">
        <v>244</v>
      </c>
      <c r="D59" s="140" t="n">
        <v>1</v>
      </c>
      <c r="E59" s="140" t="n">
        <v>1</v>
      </c>
      <c r="F59" s="140" t="n">
        <v>1</v>
      </c>
      <c r="G59" s="140" t="n">
        <v>1</v>
      </c>
      <c r="H59" s="126" t="n"/>
      <c r="M59" s="126" t="n"/>
      <c r="N59" s="126" t="n"/>
      <c r="O59" s="126" t="n"/>
      <c r="P59" s="126" t="n"/>
    </row>
    <row r="60" spans="1:16">
      <c r="C60" s="133" t="s">
        <v>245</v>
      </c>
      <c r="D60" s="141" t="n">
        <v>10.675</v>
      </c>
      <c r="E60" s="141" t="n">
        <v>10.675</v>
      </c>
      <c r="F60" s="141" t="n">
        <v>10.675</v>
      </c>
      <c r="G60" s="141" t="n">
        <v>10.675</v>
      </c>
      <c r="H60" s="126" t="n"/>
      <c r="M60" s="126" t="n"/>
      <c r="N60" s="126" t="n"/>
      <c r="O60" s="126" t="n"/>
      <c r="P60" s="126" t="n"/>
    </row>
    <row r="61" spans="1:16">
      <c r="B61" s="114" t="s">
        <v>90</v>
      </c>
      <c r="C61" s="133" t="s">
        <v>244</v>
      </c>
      <c r="D61" s="140" t="n">
        <v>1</v>
      </c>
      <c r="E61" s="140" t="n">
        <v>1</v>
      </c>
      <c r="F61" s="140" t="n">
        <v>1</v>
      </c>
      <c r="G61" s="140" t="n">
        <v>1</v>
      </c>
      <c r="H61" s="126" t="n"/>
      <c r="M61" s="126" t="n"/>
      <c r="N61" s="126" t="n"/>
      <c r="O61" s="126" t="n"/>
      <c r="P61" s="126" t="n"/>
    </row>
    <row r="62" spans="1:16">
      <c r="C62" s="133" t="s">
        <v>245</v>
      </c>
      <c r="D62" s="141" t="n">
        <v>10.675</v>
      </c>
      <c r="E62" s="141" t="n">
        <v>10.675</v>
      </c>
      <c r="F62" s="141" t="n">
        <v>10.675</v>
      </c>
      <c r="G62" s="141" t="n">
        <v>10.675</v>
      </c>
      <c r="H62" s="126" t="n"/>
      <c r="M62" s="126" t="n"/>
      <c r="N62" s="126" t="n"/>
      <c r="O62" s="126" t="n"/>
      <c r="P62" s="126" t="n"/>
    </row>
    <row r="63" spans="1:16">
      <c r="C63" s="133" t="n"/>
      <c r="D63" s="133" t="n"/>
    </row>
    <row customFormat="1" customHeight="1" ht="13" r="64" s="117" spans="1:16">
      <c r="A64" s="104" t="s">
        <v>246</v>
      </c>
    </row>
    <row customFormat="1" customHeight="1" ht="26" r="65" s="114" spans="1:16">
      <c r="A65" s="126" t="s">
        <v>115</v>
      </c>
      <c r="B65" s="99" t="s">
        <v>233</v>
      </c>
      <c r="C65" s="128" t="s">
        <v>247</v>
      </c>
      <c r="D65" s="108" t="s">
        <v>64</v>
      </c>
      <c r="E65" s="108" t="s">
        <v>74</v>
      </c>
      <c r="F65" s="108" t="s">
        <v>75</v>
      </c>
      <c r="G65" s="108" t="s">
        <v>76</v>
      </c>
      <c r="H65" s="129" t="s">
        <v>77</v>
      </c>
      <c r="I65" s="125" t="n"/>
      <c r="J65" s="125" t="n"/>
      <c r="K65" s="125" t="n"/>
      <c r="L65" s="125" t="n"/>
      <c r="M65" s="125" t="n"/>
      <c r="N65" s="125" t="n"/>
      <c r="O65" s="125" t="n"/>
      <c r="P65" s="125" t="n"/>
    </row>
    <row customHeight="1" ht="13" r="66" s="5" spans="1:16">
      <c r="A66" s="131" t="n"/>
      <c r="B66" s="114" t="s">
        <v>65</v>
      </c>
      <c r="C66" s="133" t="s">
        <v>116</v>
      </c>
      <c r="D66" s="140" t="n">
        <v>1</v>
      </c>
      <c r="E66" s="140" t="n">
        <v>1</v>
      </c>
      <c r="F66" s="140" t="n">
        <v>1</v>
      </c>
      <c r="G66" s="140" t="n">
        <v>1</v>
      </c>
      <c r="H66" s="126" t="n">
        <v>1</v>
      </c>
      <c r="I66" s="126" t="n"/>
      <c r="J66" s="126" t="n"/>
      <c r="K66" s="126" t="n"/>
      <c r="L66" s="126" t="n"/>
      <c r="M66" s="126" t="n"/>
      <c r="N66" s="126" t="n"/>
      <c r="O66" s="126" t="n"/>
      <c r="P66" s="126" t="n"/>
    </row>
    <row r="67" spans="1:16">
      <c r="C67" s="133" t="s">
        <v>117</v>
      </c>
      <c r="D67" s="141" t="n">
        <v>1.35</v>
      </c>
      <c r="E67" s="141" t="n">
        <v>1</v>
      </c>
      <c r="F67" s="141" t="n">
        <v>1</v>
      </c>
      <c r="G67" s="141" t="n">
        <v>1</v>
      </c>
      <c r="H67" s="126" t="n">
        <v>1</v>
      </c>
      <c r="I67" s="126" t="n"/>
      <c r="J67" s="126" t="n"/>
      <c r="K67" s="126" t="n"/>
      <c r="L67" s="126" t="n"/>
      <c r="M67" s="126" t="n"/>
      <c r="N67" s="126" t="n"/>
      <c r="O67" s="126" t="n"/>
      <c r="P67" s="126" t="n"/>
    </row>
    <row r="68" spans="1:16">
      <c r="C68" s="133" t="s">
        <v>118</v>
      </c>
      <c r="D68" s="141" t="n">
        <v>1.35</v>
      </c>
      <c r="E68" s="141" t="n">
        <v>1</v>
      </c>
      <c r="F68" s="141" t="n">
        <v>1</v>
      </c>
      <c r="G68" s="141" t="n">
        <v>1</v>
      </c>
      <c r="H68" s="126" t="n">
        <v>1</v>
      </c>
      <c r="I68" s="126" t="n"/>
      <c r="J68" s="126" t="n"/>
      <c r="K68" s="126" t="n"/>
      <c r="L68" s="126" t="n"/>
      <c r="M68" s="126" t="n"/>
      <c r="N68" s="126" t="n"/>
      <c r="O68" s="126" t="n"/>
      <c r="P68" s="126" t="n"/>
    </row>
    <row r="69" spans="1:16">
      <c r="C69" s="133" t="s">
        <v>119</v>
      </c>
      <c r="D69" s="141" t="n">
        <v>5.4</v>
      </c>
      <c r="E69" s="141" t="n">
        <v>1</v>
      </c>
      <c r="F69" s="141" t="n">
        <v>1</v>
      </c>
      <c r="G69" s="141" t="n">
        <v>1</v>
      </c>
      <c r="H69" s="126" t="n">
        <v>1</v>
      </c>
      <c r="I69" s="126" t="n"/>
      <c r="J69" s="126" t="n"/>
      <c r="K69" s="126" t="n"/>
      <c r="L69" s="126" t="n"/>
      <c r="M69" s="126" t="n"/>
      <c r="N69" s="126" t="n"/>
      <c r="O69" s="126" t="n"/>
      <c r="P69" s="126" t="n"/>
    </row>
    <row r="70" spans="1:16">
      <c r="B70" s="114" t="s">
        <v>66</v>
      </c>
      <c r="C70" s="133" t="s">
        <v>116</v>
      </c>
      <c r="D70" s="140" t="n">
        <v>1</v>
      </c>
      <c r="E70" s="140" t="n">
        <v>1</v>
      </c>
      <c r="F70" s="140" t="n">
        <v>1</v>
      </c>
      <c r="G70" s="140" t="n">
        <v>1</v>
      </c>
      <c r="H70" s="126" t="n">
        <v>1</v>
      </c>
      <c r="I70" s="126" t="n"/>
      <c r="J70" s="126" t="n"/>
      <c r="K70" s="126" t="n"/>
      <c r="L70" s="126" t="n"/>
      <c r="M70" s="126" t="n"/>
      <c r="N70" s="126" t="n"/>
      <c r="O70" s="126" t="n"/>
      <c r="P70" s="126" t="n"/>
    </row>
    <row r="71" spans="1:16">
      <c r="C71" s="133" t="s">
        <v>117</v>
      </c>
      <c r="D71" s="141" t="n">
        <v>1.35</v>
      </c>
      <c r="E71" s="141" t="n">
        <v>1</v>
      </c>
      <c r="F71" s="141" t="n">
        <v>1</v>
      </c>
      <c r="G71" s="141" t="n">
        <v>1</v>
      </c>
      <c r="H71" s="126" t="n">
        <v>1</v>
      </c>
      <c r="I71" s="126" t="n"/>
      <c r="J71" s="126" t="n"/>
      <c r="K71" s="126" t="n"/>
      <c r="L71" s="126" t="n"/>
      <c r="M71" s="126" t="n"/>
      <c r="N71" s="126" t="n"/>
      <c r="O71" s="126" t="n"/>
      <c r="P71" s="126" t="n"/>
    </row>
    <row r="72" spans="1:16">
      <c r="C72" s="133" t="s">
        <v>118</v>
      </c>
      <c r="D72" s="141" t="n">
        <v>1.35</v>
      </c>
      <c r="E72" s="141" t="n">
        <v>1</v>
      </c>
      <c r="F72" s="141" t="n">
        <v>1</v>
      </c>
      <c r="G72" s="141" t="n">
        <v>1</v>
      </c>
      <c r="H72" s="126" t="n">
        <v>1</v>
      </c>
      <c r="I72" s="126" t="n"/>
      <c r="J72" s="126" t="n"/>
      <c r="K72" s="126" t="n"/>
      <c r="L72" s="126" t="n"/>
      <c r="M72" s="126" t="n"/>
      <c r="N72" s="126" t="n"/>
      <c r="O72" s="126" t="n"/>
      <c r="P72" s="126" t="n"/>
    </row>
    <row r="73" spans="1:16">
      <c r="C73" s="133" t="s">
        <v>119</v>
      </c>
      <c r="D73" s="141" t="n">
        <v>5.4</v>
      </c>
      <c r="E73" s="141" t="n">
        <v>1</v>
      </c>
      <c r="F73" s="141" t="n">
        <v>1</v>
      </c>
      <c r="G73" s="141" t="n">
        <v>1</v>
      </c>
      <c r="H73" s="126" t="n">
        <v>1</v>
      </c>
      <c r="I73" s="126" t="n"/>
      <c r="J73" s="126" t="n"/>
      <c r="K73" s="126" t="n"/>
      <c r="L73" s="126" t="n"/>
      <c r="M73" s="126" t="n"/>
      <c r="N73" s="126" t="n"/>
      <c r="O73" s="126" t="n"/>
      <c r="P73" s="126" t="n"/>
    </row>
    <row r="74" spans="1:16">
      <c r="B74" s="114" t="s">
        <v>67</v>
      </c>
      <c r="C74" s="133" t="s">
        <v>116</v>
      </c>
      <c r="D74" s="140" t="n">
        <v>1</v>
      </c>
      <c r="E74" s="140" t="n">
        <v>1</v>
      </c>
      <c r="F74" s="140" t="n">
        <v>1</v>
      </c>
      <c r="G74" s="140" t="n">
        <v>1</v>
      </c>
      <c r="H74" s="126" t="n">
        <v>1</v>
      </c>
      <c r="I74" s="126" t="n"/>
      <c r="J74" s="126" t="n"/>
      <c r="K74" s="126" t="n"/>
      <c r="L74" s="126" t="n"/>
      <c r="M74" s="126" t="n"/>
      <c r="N74" s="126" t="n"/>
      <c r="O74" s="126" t="n"/>
      <c r="P74" s="126" t="n"/>
    </row>
    <row r="75" spans="1:16">
      <c r="C75" s="133" t="s">
        <v>117</v>
      </c>
      <c r="D75" s="141" t="n">
        <v>1.35</v>
      </c>
      <c r="E75" s="141" t="n">
        <v>1</v>
      </c>
      <c r="F75" s="141" t="n">
        <v>1</v>
      </c>
      <c r="G75" s="141" t="n">
        <v>1</v>
      </c>
      <c r="H75" s="126" t="n">
        <v>1</v>
      </c>
      <c r="I75" s="126" t="n"/>
      <c r="J75" s="126" t="n"/>
      <c r="K75" s="126" t="n"/>
      <c r="L75" s="126" t="n"/>
      <c r="M75" s="126" t="n"/>
      <c r="N75" s="126" t="n"/>
      <c r="O75" s="126" t="n"/>
      <c r="P75" s="126" t="n"/>
    </row>
    <row r="76" spans="1:16">
      <c r="C76" s="133" t="s">
        <v>118</v>
      </c>
      <c r="D76" s="141" t="n">
        <v>1.35</v>
      </c>
      <c r="E76" s="141" t="n">
        <v>1</v>
      </c>
      <c r="F76" s="141" t="n">
        <v>1</v>
      </c>
      <c r="G76" s="141" t="n">
        <v>1</v>
      </c>
      <c r="H76" s="126" t="n">
        <v>1</v>
      </c>
      <c r="I76" s="126" t="n"/>
      <c r="J76" s="126" t="n"/>
      <c r="K76" s="126" t="n"/>
      <c r="L76" s="126" t="n"/>
      <c r="M76" s="126" t="n"/>
      <c r="N76" s="126" t="n"/>
      <c r="O76" s="126" t="n"/>
      <c r="P76" s="126" t="n"/>
    </row>
    <row r="77" spans="1:16">
      <c r="C77" s="133" t="s">
        <v>119</v>
      </c>
      <c r="D77" s="141" t="n">
        <v>5.4</v>
      </c>
      <c r="E77" s="141" t="n">
        <v>1</v>
      </c>
      <c r="F77" s="141" t="n">
        <v>1</v>
      </c>
      <c r="G77" s="141" t="n">
        <v>1</v>
      </c>
      <c r="H77" s="126" t="n">
        <v>1</v>
      </c>
      <c r="I77" s="126" t="n"/>
      <c r="J77" s="126" t="n"/>
      <c r="K77" s="126" t="n"/>
      <c r="L77" s="126" t="n"/>
      <c r="M77" s="126" t="n"/>
      <c r="N77" s="126" t="n"/>
      <c r="O77" s="126" t="n"/>
      <c r="P77" s="126" t="n"/>
    </row>
    <row r="78" spans="1:16">
      <c r="B78" s="114" t="s">
        <v>69</v>
      </c>
      <c r="C78" s="133" t="s">
        <v>116</v>
      </c>
      <c r="D78" s="140" t="n">
        <v>1</v>
      </c>
      <c r="E78" s="140" t="n">
        <v>1</v>
      </c>
      <c r="F78" s="140" t="n">
        <v>1</v>
      </c>
      <c r="G78" s="140" t="n">
        <v>1</v>
      </c>
      <c r="H78" s="126" t="n">
        <v>1</v>
      </c>
      <c r="I78" s="126" t="n"/>
      <c r="J78" s="126" t="n"/>
      <c r="K78" s="126" t="n"/>
      <c r="L78" s="126" t="n"/>
      <c r="M78" s="126" t="n"/>
      <c r="N78" s="126" t="n"/>
      <c r="O78" s="126" t="n"/>
      <c r="P78" s="126" t="n"/>
    </row>
    <row r="79" spans="1:16">
      <c r="C79" s="133" t="s">
        <v>117</v>
      </c>
      <c r="D79" s="141" t="n">
        <v>1</v>
      </c>
      <c r="E79" s="141" t="n">
        <v>1</v>
      </c>
      <c r="F79" s="141" t="n">
        <v>1</v>
      </c>
      <c r="G79" s="141" t="n">
        <v>1</v>
      </c>
      <c r="H79" s="126" t="n">
        <v>1</v>
      </c>
      <c r="I79" s="126" t="n"/>
      <c r="J79" s="126" t="n"/>
      <c r="K79" s="126" t="n"/>
      <c r="L79" s="126" t="n"/>
      <c r="M79" s="126" t="n"/>
      <c r="N79" s="126" t="n"/>
      <c r="O79" s="126" t="n"/>
      <c r="P79" s="126" t="n"/>
    </row>
    <row r="80" spans="1:16">
      <c r="C80" s="133" t="s">
        <v>118</v>
      </c>
      <c r="D80" s="141" t="n">
        <v>1</v>
      </c>
      <c r="E80" s="141" t="n">
        <v>1</v>
      </c>
      <c r="F80" s="141" t="n">
        <v>1</v>
      </c>
      <c r="G80" s="141" t="n">
        <v>1</v>
      </c>
      <c r="H80" s="126" t="n">
        <v>1</v>
      </c>
      <c r="I80" s="126" t="n"/>
      <c r="J80" s="126" t="n"/>
      <c r="K80" s="126" t="n"/>
      <c r="L80" s="126" t="n"/>
      <c r="M80" s="126" t="n"/>
      <c r="N80" s="126" t="n"/>
      <c r="O80" s="126" t="n"/>
      <c r="P80" s="126" t="n"/>
    </row>
    <row r="81" spans="1:16">
      <c r="C81" s="133" t="s">
        <v>119</v>
      </c>
      <c r="D81" s="141" t="n">
        <v>1</v>
      </c>
      <c r="E81" s="141" t="n">
        <v>1</v>
      </c>
      <c r="F81" s="141" t="n">
        <v>1</v>
      </c>
      <c r="G81" s="141" t="n">
        <v>1</v>
      </c>
      <c r="H81" s="126" t="n">
        <v>1</v>
      </c>
      <c r="I81" s="126" t="n"/>
      <c r="J81" s="126" t="n"/>
      <c r="K81" s="126" t="n"/>
      <c r="L81" s="126" t="n"/>
      <c r="M81" s="126" t="n"/>
      <c r="N81" s="126" t="n"/>
      <c r="O81" s="126" t="n"/>
      <c r="P81" s="126" t="n"/>
    </row>
    <row r="82" spans="1:16">
      <c r="B82" s="114" t="s">
        <v>78</v>
      </c>
      <c r="C82" s="133" t="s">
        <v>116</v>
      </c>
      <c r="D82" s="140" t="n">
        <v>1</v>
      </c>
      <c r="E82" s="140" t="n">
        <v>1</v>
      </c>
      <c r="F82" s="140" t="n">
        <v>1</v>
      </c>
      <c r="G82" s="140" t="n">
        <v>1</v>
      </c>
      <c r="H82" s="126" t="n">
        <v>1</v>
      </c>
      <c r="I82" s="126" t="n"/>
      <c r="J82" s="126" t="n"/>
      <c r="K82" s="126" t="n"/>
      <c r="L82" s="126" t="n"/>
      <c r="M82" s="126" t="n"/>
      <c r="N82" s="126" t="n"/>
      <c r="O82" s="126" t="n"/>
      <c r="P82" s="126" t="n"/>
    </row>
    <row r="83" spans="1:16">
      <c r="C83" s="133" t="s">
        <v>117</v>
      </c>
      <c r="D83" s="141" t="n">
        <v>1</v>
      </c>
      <c r="E83" s="141" t="n">
        <v>2.28</v>
      </c>
      <c r="F83" s="141" t="n">
        <v>1</v>
      </c>
      <c r="G83" s="141" t="n">
        <v>1</v>
      </c>
      <c r="H83" s="126" t="n">
        <v>1</v>
      </c>
      <c r="I83" s="126" t="n"/>
      <c r="J83" s="126" t="n"/>
      <c r="K83" s="126" t="n"/>
      <c r="L83" s="126" t="n"/>
      <c r="M83" s="126" t="n"/>
      <c r="N83" s="126" t="n"/>
      <c r="O83" s="126" t="n"/>
      <c r="P83" s="126" t="n"/>
    </row>
    <row r="84" spans="1:16">
      <c r="C84" s="133" t="s">
        <v>118</v>
      </c>
      <c r="D84" s="141" t="n">
        <v>1</v>
      </c>
      <c r="E84" s="141" t="n">
        <v>4.62</v>
      </c>
      <c r="F84" s="141" t="n">
        <v>1</v>
      </c>
      <c r="G84" s="141" t="n">
        <v>1</v>
      </c>
      <c r="H84" s="126" t="n">
        <v>1</v>
      </c>
      <c r="I84" s="126" t="n"/>
      <c r="J84" s="126" t="n"/>
      <c r="K84" s="126" t="n"/>
      <c r="L84" s="126" t="n"/>
      <c r="M84" s="126" t="n"/>
      <c r="N84" s="126" t="n"/>
      <c r="O84" s="126" t="n"/>
      <c r="P84" s="126" t="n"/>
    </row>
    <row r="85" spans="1:16">
      <c r="C85" s="133" t="s">
        <v>119</v>
      </c>
      <c r="D85" s="141" t="n">
        <v>1</v>
      </c>
      <c r="E85" s="141" t="n">
        <v>10.53</v>
      </c>
      <c r="F85" s="141" t="n">
        <v>1.47</v>
      </c>
      <c r="G85" s="141" t="n">
        <v>2.57</v>
      </c>
      <c r="H85" s="126" t="n">
        <v>1</v>
      </c>
      <c r="I85" s="126" t="n"/>
      <c r="J85" s="126" t="n"/>
      <c r="K85" s="126" t="n"/>
      <c r="L85" s="126" t="n"/>
      <c r="M85" s="126" t="n"/>
      <c r="N85" s="126" t="n"/>
      <c r="O85" s="126" t="n"/>
      <c r="P85" s="126" t="n"/>
    </row>
    <row r="86" spans="1:16">
      <c r="B86" s="114" t="s">
        <v>79</v>
      </c>
      <c r="C86" s="133" t="s">
        <v>116</v>
      </c>
      <c r="D86" s="140" t="n">
        <v>1</v>
      </c>
      <c r="E86" s="140" t="n">
        <v>1</v>
      </c>
      <c r="F86" s="140" t="n">
        <v>1</v>
      </c>
      <c r="G86" s="140" t="n">
        <v>1</v>
      </c>
      <c r="H86" s="126" t="n">
        <v>1</v>
      </c>
      <c r="I86" s="126" t="n"/>
      <c r="J86" s="126" t="n"/>
      <c r="K86" s="126" t="n"/>
      <c r="L86" s="126" t="n"/>
      <c r="M86" s="126" t="n"/>
      <c r="N86" s="126" t="n"/>
      <c r="O86" s="126" t="n"/>
      <c r="P86" s="126" t="n"/>
    </row>
    <row r="87" spans="1:16">
      <c r="C87" s="133" t="s">
        <v>117</v>
      </c>
      <c r="D87" s="141" t="n">
        <v>1</v>
      </c>
      <c r="E87" s="141" t="n">
        <v>1.66</v>
      </c>
      <c r="F87" s="141" t="n">
        <v>1</v>
      </c>
      <c r="G87" s="141" t="n">
        <v>1</v>
      </c>
      <c r="H87" s="126" t="n">
        <v>1</v>
      </c>
      <c r="I87" s="126" t="n"/>
      <c r="J87" s="126" t="n"/>
      <c r="K87" s="126" t="n"/>
      <c r="L87" s="126" t="n"/>
      <c r="M87" s="126" t="n"/>
      <c r="N87" s="126" t="n"/>
      <c r="O87" s="126" t="n"/>
      <c r="P87" s="126" t="n"/>
    </row>
    <row r="88" spans="1:16">
      <c r="C88" s="133" t="s">
        <v>118</v>
      </c>
      <c r="D88" s="141" t="n">
        <v>1</v>
      </c>
      <c r="E88" s="141" t="n">
        <v>2.5</v>
      </c>
      <c r="F88" s="141" t="n">
        <v>1</v>
      </c>
      <c r="G88" s="141" t="n">
        <v>1</v>
      </c>
      <c r="H88" s="126" t="n">
        <v>1</v>
      </c>
      <c r="I88" s="126" t="n"/>
      <c r="J88" s="126" t="n"/>
      <c r="K88" s="126" t="n"/>
      <c r="L88" s="126" t="n"/>
      <c r="M88" s="126" t="n"/>
      <c r="N88" s="126" t="n"/>
      <c r="O88" s="126" t="n"/>
      <c r="P88" s="126" t="n"/>
    </row>
    <row r="89" spans="1:16">
      <c r="C89" s="133" t="s">
        <v>119</v>
      </c>
      <c r="D89" s="141" t="n">
        <v>1</v>
      </c>
      <c r="E89" s="141" t="n">
        <v>14.97</v>
      </c>
      <c r="F89" s="141" t="n">
        <v>1.92</v>
      </c>
      <c r="G89" s="141" t="n">
        <v>1.92</v>
      </c>
      <c r="H89" s="126" t="n">
        <v>1</v>
      </c>
      <c r="I89" s="126" t="n"/>
      <c r="J89" s="126" t="n"/>
      <c r="K89" s="126" t="n"/>
      <c r="L89" s="126" t="n"/>
      <c r="M89" s="126" t="n"/>
      <c r="N89" s="126" t="n"/>
      <c r="O89" s="126" t="n"/>
      <c r="P89" s="126" t="n"/>
    </row>
    <row r="90" spans="1:16">
      <c r="B90" s="114" t="s">
        <v>81</v>
      </c>
      <c r="C90" s="133" t="s">
        <v>116</v>
      </c>
      <c r="D90" s="140" t="n">
        <v>1</v>
      </c>
      <c r="E90" s="140" t="n">
        <v>1</v>
      </c>
      <c r="F90" s="140" t="n">
        <v>1</v>
      </c>
      <c r="G90" s="140" t="n">
        <v>1</v>
      </c>
      <c r="H90" s="126" t="n">
        <v>1</v>
      </c>
      <c r="I90" s="126" t="n"/>
      <c r="J90" s="126" t="n"/>
      <c r="K90" s="126" t="n"/>
      <c r="L90" s="126" t="n"/>
      <c r="M90" s="126" t="n"/>
      <c r="N90" s="126" t="n"/>
      <c r="O90" s="126" t="n"/>
      <c r="P90" s="126" t="n"/>
    </row>
    <row r="91" spans="1:16">
      <c r="C91" s="133" t="s">
        <v>117</v>
      </c>
      <c r="D91" s="141" t="n">
        <v>1</v>
      </c>
      <c r="E91" s="141" t="n">
        <v>1.48</v>
      </c>
      <c r="F91" s="141" t="n">
        <v>1</v>
      </c>
      <c r="G91" s="141" t="n">
        <v>1</v>
      </c>
      <c r="H91" s="126" t="n">
        <v>1</v>
      </c>
      <c r="I91" s="126" t="n"/>
      <c r="J91" s="126" t="n"/>
      <c r="K91" s="126" t="n"/>
      <c r="L91" s="126" t="n"/>
      <c r="M91" s="126" t="n"/>
      <c r="N91" s="126" t="n"/>
      <c r="O91" s="126" t="n"/>
      <c r="P91" s="126" t="n"/>
    </row>
    <row r="92" spans="1:16">
      <c r="C92" s="133" t="s">
        <v>118</v>
      </c>
      <c r="D92" s="141" t="n">
        <v>1</v>
      </c>
      <c r="E92" s="141" t="n">
        <v>2.84</v>
      </c>
      <c r="F92" s="141" t="n">
        <v>1</v>
      </c>
      <c r="G92" s="141" t="n">
        <v>1</v>
      </c>
      <c r="H92" s="126" t="n">
        <v>1</v>
      </c>
      <c r="I92" s="126" t="n"/>
      <c r="J92" s="126" t="n"/>
      <c r="K92" s="126" t="n"/>
      <c r="L92" s="126" t="n"/>
      <c r="M92" s="126" t="n"/>
      <c r="N92" s="126" t="n"/>
      <c r="O92" s="126" t="n"/>
      <c r="P92" s="126" t="n"/>
    </row>
    <row r="93" spans="1:16">
      <c r="C93" s="133" t="s">
        <v>119</v>
      </c>
      <c r="D93" s="141" t="n">
        <v>1</v>
      </c>
      <c r="E93" s="141" t="n">
        <v>14.4</v>
      </c>
      <c r="F93" s="141" t="n">
        <v>3.69</v>
      </c>
      <c r="G93" s="141" t="n">
        <v>3.69</v>
      </c>
      <c r="H93" s="126" t="n">
        <v>1</v>
      </c>
      <c r="I93" s="126" t="n"/>
      <c r="J93" s="126" t="n"/>
      <c r="K93" s="126" t="n"/>
      <c r="L93" s="126" t="n"/>
      <c r="M93" s="126" t="n"/>
      <c r="N93" s="126" t="n"/>
      <c r="O93" s="126" t="n"/>
      <c r="P93" s="126" t="n"/>
    </row>
    <row r="94" spans="1:16">
      <c r="B94" s="114" t="s">
        <v>80</v>
      </c>
      <c r="C94" s="133" t="s">
        <v>116</v>
      </c>
      <c r="D94" s="140" t="n">
        <v>1</v>
      </c>
      <c r="E94" s="140" t="n">
        <v>1</v>
      </c>
      <c r="F94" s="140" t="n">
        <v>1</v>
      </c>
      <c r="G94" s="140" t="n">
        <v>1</v>
      </c>
      <c r="H94" s="126" t="n">
        <v>1</v>
      </c>
      <c r="I94" s="126" t="n"/>
      <c r="J94" s="126" t="n"/>
      <c r="K94" s="126" t="n"/>
      <c r="L94" s="126" t="n"/>
      <c r="M94" s="126" t="n"/>
      <c r="N94" s="126" t="n"/>
      <c r="O94" s="126" t="n"/>
      <c r="P94" s="126" t="n"/>
    </row>
    <row r="95" spans="1:16">
      <c r="C95" s="133" t="s">
        <v>117</v>
      </c>
      <c r="D95" s="141" t="n">
        <v>1</v>
      </c>
      <c r="E95" s="141" t="n">
        <v>1.48</v>
      </c>
      <c r="F95" s="141" t="n">
        <v>1</v>
      </c>
      <c r="G95" s="141" t="n">
        <v>1</v>
      </c>
      <c r="H95" s="126" t="n">
        <v>1</v>
      </c>
      <c r="I95" s="126" t="n"/>
      <c r="J95" s="126" t="n"/>
      <c r="K95" s="126" t="n"/>
      <c r="L95" s="126" t="n"/>
      <c r="M95" s="126" t="n"/>
      <c r="N95" s="126" t="n"/>
      <c r="O95" s="126" t="n"/>
      <c r="P95" s="126" t="n"/>
    </row>
    <row r="96" spans="1:16">
      <c r="C96" s="133" t="s">
        <v>118</v>
      </c>
      <c r="D96" s="141" t="n">
        <v>1</v>
      </c>
      <c r="E96" s="141" t="n">
        <v>2.84</v>
      </c>
      <c r="F96" s="141" t="n">
        <v>1</v>
      </c>
      <c r="G96" s="141" t="n">
        <v>1</v>
      </c>
      <c r="H96" s="126" t="n">
        <v>1</v>
      </c>
      <c r="I96" s="126" t="n"/>
      <c r="J96" s="126" t="n"/>
      <c r="K96" s="126" t="n"/>
      <c r="L96" s="126" t="n"/>
      <c r="M96" s="126" t="n"/>
      <c r="N96" s="126" t="n"/>
      <c r="O96" s="126" t="n"/>
      <c r="P96" s="126" t="n"/>
    </row>
    <row r="97" spans="1:16">
      <c r="C97" s="133" t="s">
        <v>119</v>
      </c>
      <c r="D97" s="141" t="n">
        <v>1</v>
      </c>
      <c r="E97" s="141" t="n">
        <v>14.4</v>
      </c>
      <c r="F97" s="141" t="n">
        <v>3.69</v>
      </c>
      <c r="G97" s="141" t="n">
        <v>3.69</v>
      </c>
      <c r="H97" s="126" t="n">
        <v>1</v>
      </c>
      <c r="I97" s="126" t="n"/>
      <c r="J97" s="126" t="n"/>
      <c r="K97" s="126" t="n"/>
      <c r="L97" s="126" t="n"/>
      <c r="M97" s="126" t="n"/>
      <c r="N97" s="126" t="n"/>
      <c r="O97" s="126" t="n"/>
      <c r="P97" s="126" t="n"/>
    </row>
    <row r="98" spans="1:16">
      <c r="B98" s="114" t="s">
        <v>83</v>
      </c>
      <c r="C98" s="133" t="s">
        <v>116</v>
      </c>
      <c r="D98" s="140" t="n">
        <v>1</v>
      </c>
      <c r="E98" s="140" t="n">
        <v>1</v>
      </c>
      <c r="F98" s="140" t="n">
        <v>1</v>
      </c>
      <c r="G98" s="140" t="n">
        <v>1</v>
      </c>
      <c r="H98" s="126" t="n">
        <v>1</v>
      </c>
      <c r="I98" s="126" t="n"/>
      <c r="J98" s="126" t="n"/>
      <c r="K98" s="126" t="n"/>
      <c r="L98" s="126" t="n"/>
      <c r="M98" s="126" t="n"/>
      <c r="N98" s="126" t="n"/>
      <c r="O98" s="126" t="n"/>
      <c r="P98" s="126" t="n"/>
    </row>
    <row r="99" spans="1:16">
      <c r="C99" s="133" t="s">
        <v>117</v>
      </c>
      <c r="D99" s="141" t="n">
        <v>1</v>
      </c>
      <c r="E99" s="141" t="n">
        <v>1.48</v>
      </c>
      <c r="F99" s="141" t="n">
        <v>1</v>
      </c>
      <c r="G99" s="141" t="n">
        <v>1</v>
      </c>
      <c r="H99" s="126" t="n">
        <v>1</v>
      </c>
      <c r="I99" s="126" t="n"/>
      <c r="J99" s="126" t="n"/>
      <c r="K99" s="126" t="n"/>
      <c r="L99" s="126" t="n"/>
      <c r="M99" s="126" t="n"/>
      <c r="N99" s="126" t="n"/>
      <c r="O99" s="126" t="n"/>
      <c r="P99" s="126" t="n"/>
    </row>
    <row r="100" spans="1:16">
      <c r="C100" s="133" t="s">
        <v>118</v>
      </c>
      <c r="D100" s="141" t="n">
        <v>1</v>
      </c>
      <c r="E100" s="141" t="n">
        <v>2.84</v>
      </c>
      <c r="F100" s="141" t="n">
        <v>1</v>
      </c>
      <c r="G100" s="141" t="n">
        <v>1</v>
      </c>
      <c r="H100" s="126" t="n">
        <v>1</v>
      </c>
      <c r="I100" s="126" t="n"/>
      <c r="J100" s="126" t="n"/>
      <c r="K100" s="126" t="n"/>
      <c r="L100" s="126" t="n"/>
      <c r="M100" s="126" t="n"/>
      <c r="N100" s="126" t="n"/>
      <c r="O100" s="126" t="n"/>
      <c r="P100" s="126" t="n"/>
    </row>
    <row r="101" spans="1:16">
      <c r="C101" s="133" t="s">
        <v>119</v>
      </c>
      <c r="D101" s="141" t="n">
        <v>1</v>
      </c>
      <c r="E101" s="141" t="n">
        <v>14.4</v>
      </c>
      <c r="F101" s="141" t="n">
        <v>3.69</v>
      </c>
      <c r="G101" s="141" t="n">
        <v>3.69</v>
      </c>
      <c r="H101" s="126" t="n">
        <v>1</v>
      </c>
      <c r="I101" s="126" t="n"/>
      <c r="J101" s="126" t="n"/>
      <c r="K101" s="126" t="n"/>
      <c r="L101" s="126" t="n"/>
      <c r="M101" s="126" t="n"/>
      <c r="N101" s="126" t="n"/>
      <c r="O101" s="126" t="n"/>
      <c r="P101" s="126" t="n"/>
    </row>
    <row customFormat="1" customHeight="1" ht="13" r="103" s="117" spans="1:16">
      <c r="A103" s="104" t="s">
        <v>248</v>
      </c>
    </row>
    <row customFormat="1" customHeight="1" ht="26" r="104" s="114" spans="1:16">
      <c r="A104" s="126" t="s">
        <v>78</v>
      </c>
      <c r="B104" s="131" t="s">
        <v>119</v>
      </c>
      <c r="C104" s="128" t="s">
        <v>247</v>
      </c>
      <c r="D104" s="108" t="s">
        <v>64</v>
      </c>
      <c r="E104" s="108" t="s">
        <v>74</v>
      </c>
      <c r="F104" s="108" t="s">
        <v>75</v>
      </c>
      <c r="G104" s="108" t="s">
        <v>76</v>
      </c>
      <c r="H104" s="129" t="s">
        <v>77</v>
      </c>
      <c r="I104" s="125" t="n"/>
      <c r="J104" s="125" t="n"/>
      <c r="K104" s="125" t="n"/>
      <c r="L104" s="125" t="n"/>
      <c r="M104" s="125" t="n"/>
      <c r="N104" s="125" t="n"/>
      <c r="O104" s="125" t="n"/>
      <c r="P104" s="125" t="n"/>
    </row>
    <row customHeight="1" ht="13" r="105" s="5" spans="1:16">
      <c r="A105" s="99" t="n"/>
      <c r="B105" s="114" t="n"/>
      <c r="C105" s="133" t="s">
        <v>116</v>
      </c>
      <c r="D105" s="140" t="n">
        <v>1</v>
      </c>
      <c r="E105" s="140" t="n">
        <v>1</v>
      </c>
      <c r="F105" s="140" t="n">
        <v>1</v>
      </c>
      <c r="G105" s="140" t="n">
        <v>1</v>
      </c>
      <c r="H105" s="126" t="n">
        <v>1</v>
      </c>
      <c r="I105" s="126" t="n"/>
      <c r="J105" s="126" t="n"/>
      <c r="K105" s="126" t="n"/>
      <c r="L105" s="126" t="n"/>
      <c r="M105" s="126" t="n"/>
      <c r="N105" s="126" t="n"/>
      <c r="O105" s="126" t="n"/>
      <c r="P105" s="126" t="n"/>
    </row>
    <row r="106" spans="1:16">
      <c r="C106" s="133" t="s">
        <v>117</v>
      </c>
      <c r="D106" s="141" t="n">
        <v>1.26</v>
      </c>
      <c r="E106" s="141" t="n">
        <v>1.26</v>
      </c>
      <c r="F106" s="141" t="n">
        <v>1</v>
      </c>
      <c r="G106" s="141" t="n">
        <v>1</v>
      </c>
      <c r="H106" s="126" t="n">
        <v>1</v>
      </c>
      <c r="I106" s="126" t="n"/>
      <c r="J106" s="126" t="n"/>
      <c r="K106" s="126" t="n"/>
      <c r="L106" s="126" t="n"/>
      <c r="M106" s="126" t="n"/>
      <c r="N106" s="126" t="n"/>
      <c r="O106" s="126" t="n"/>
      <c r="P106" s="126" t="n"/>
    </row>
    <row r="107" spans="1:16">
      <c r="C107" s="133" t="s">
        <v>118</v>
      </c>
      <c r="D107" s="141" t="n">
        <v>1.68</v>
      </c>
      <c r="E107" s="141" t="n">
        <v>1.68</v>
      </c>
      <c r="F107" s="141" t="n">
        <v>1</v>
      </c>
      <c r="G107" s="141" t="n">
        <v>1</v>
      </c>
      <c r="H107" s="126" t="n">
        <v>1</v>
      </c>
      <c r="I107" s="126" t="n"/>
      <c r="J107" s="126" t="n"/>
      <c r="K107" s="126" t="n"/>
      <c r="L107" s="126" t="n"/>
      <c r="M107" s="126" t="n"/>
      <c r="N107" s="126" t="n"/>
      <c r="O107" s="126" t="n"/>
      <c r="P107" s="126" t="n"/>
    </row>
    <row r="108" spans="1:16">
      <c r="C108" s="133" t="s">
        <v>119</v>
      </c>
      <c r="D108" s="141" t="n">
        <v>2.65</v>
      </c>
      <c r="E108" s="141" t="n">
        <v>2.65</v>
      </c>
      <c r="F108" s="141" t="n">
        <v>2.07</v>
      </c>
      <c r="G108" s="141" t="n">
        <v>2.07</v>
      </c>
      <c r="H108" s="126" t="n">
        <v>1</v>
      </c>
      <c r="I108" s="126" t="n"/>
      <c r="J108" s="126" t="n"/>
      <c r="K108" s="126" t="n"/>
      <c r="L108" s="126" t="n"/>
      <c r="M108" s="126" t="n"/>
      <c r="N108" s="126" t="n"/>
      <c r="O108" s="126" t="n"/>
      <c r="P108" s="126" t="n"/>
    </row>
    <row customHeight="1" ht="13" r="111" s="5" spans="1:16">
      <c r="A111" s="99" t="n"/>
    </row>
  </sheetData>
  <sheetProtection algorithmName="SHA-512" autoFilter="1" deleteColumns="1" deleteRows="1" formatCells="1" formatColumns="1" formatRows="1" hashValue="6Q2xJ/9aJbxYXwMjsVeLV2/zzgBVbvobf8W8fU1+G10Shf6IHtw6a/k+J8sll0L+lynbixJVHOx6NjbYiCz+Sw==" insertColumns="1" insertHyperlinks="1" insertRows="1" objects="0" pivotTables="1" saltValue="6Ti8+FZ3dpNwHMxGgDKv1g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20"/>
  <sheetViews>
    <sheetView workbookViewId="0" zoomScale="70" zoomScaleNormal="70">
      <selection activeCell="F8" sqref="F8"/>
    </sheetView>
  </sheetViews>
  <sheetFormatPr baseColWidth="8" defaultColWidth="12.81640625" defaultRowHeight="12.5" outlineLevelCol="0"/>
  <cols>
    <col customWidth="1" max="1" min="1" style="114" width="25.81640625"/>
    <col customWidth="1" max="2" min="2" style="114" width="44.453125"/>
    <col customWidth="1" max="3" min="3" style="114" width="17.81640625"/>
    <col customWidth="1" max="4" min="4" style="114" width="17.54296875"/>
    <col customWidth="1" max="5" min="5" style="114" width="17.1796875"/>
    <col customWidth="1" max="6" min="6" style="114" width="15"/>
    <col customWidth="1" max="7" min="7" style="114" width="13.6328125"/>
    <col customWidth="1" max="16384" min="8" style="114" width="12.81640625"/>
  </cols>
  <sheetData>
    <row customFormat="1" customHeight="1" ht="14.25" r="1" s="117" spans="1:7">
      <c r="A1" s="104" t="s">
        <v>249</v>
      </c>
    </row>
    <row customHeight="1" ht="14.25" r="2" s="5" spans="1:7">
      <c r="A2" s="131" t="s">
        <v>189</v>
      </c>
      <c r="B2" s="124" t="n"/>
      <c r="C2" s="99" t="s">
        <v>64</v>
      </c>
      <c r="D2" s="99" t="s">
        <v>74</v>
      </c>
      <c r="E2" s="99" t="s">
        <v>75</v>
      </c>
      <c r="F2" s="99" t="s">
        <v>76</v>
      </c>
      <c r="G2" s="99" t="s">
        <v>77</v>
      </c>
    </row>
    <row customHeight="1" ht="14.25" r="3" s="5" spans="1:7">
      <c r="B3" s="118" t="s">
        <v>250</v>
      </c>
      <c r="C3" s="141" t="s">
        <v>251</v>
      </c>
      <c r="D3" s="141" t="n">
        <v>45</v>
      </c>
      <c r="E3" s="141" t="n">
        <v>361.6</v>
      </c>
      <c r="F3" s="141" t="n">
        <v>174.7</v>
      </c>
      <c r="G3" s="141" t="n">
        <v>174.7</v>
      </c>
    </row>
    <row customHeight="1" ht="14.25" r="4" s="5" spans="1:7">
      <c r="A4" s="99" t="n"/>
      <c r="B4" s="122" t="s">
        <v>252</v>
      </c>
      <c r="C4" s="141" t="n">
        <v>1.025</v>
      </c>
      <c r="D4" s="141" t="n">
        <v>1.025</v>
      </c>
      <c r="E4" s="141" t="n">
        <v>1.025</v>
      </c>
      <c r="F4" s="141" t="n">
        <v>1.025</v>
      </c>
      <c r="G4" s="141" t="n">
        <v>1.025</v>
      </c>
    </row>
    <row customHeight="1" ht="14.25" r="5" s="5" spans="1:7">
      <c r="A5" s="109" t="s">
        <v>253</v>
      </c>
    </row>
    <row customHeight="1" ht="14.25" r="6" s="5" spans="1:7">
      <c r="B6" s="122" t="s">
        <v>177</v>
      </c>
      <c r="C6" s="141" t="n">
        <v>1</v>
      </c>
      <c r="D6" s="141" t="n">
        <v>1</v>
      </c>
      <c r="E6" s="141" t="n">
        <v>0.89</v>
      </c>
      <c r="F6" s="141" t="n">
        <v>0.89</v>
      </c>
      <c r="G6" s="141" t="n">
        <v>1</v>
      </c>
    </row>
    <row customHeight="1" ht="14.25" r="7" s="5" spans="1:7">
      <c r="B7" s="122" t="s">
        <v>170</v>
      </c>
      <c r="C7" s="141" t="n">
        <v>1</v>
      </c>
      <c r="D7" s="141" t="n">
        <v>1</v>
      </c>
      <c r="E7" s="141" t="n">
        <v>0.89</v>
      </c>
      <c r="F7" s="141" t="n">
        <v>0.89</v>
      </c>
      <c r="G7" s="141" t="n">
        <v>1</v>
      </c>
    </row>
    <row customHeight="1" ht="14.25" r="8" s="5" spans="1:7">
      <c r="B8" s="122" t="s">
        <v>185</v>
      </c>
      <c r="C8" s="141" t="n">
        <v>1</v>
      </c>
      <c r="D8" s="141" t="n">
        <v>1</v>
      </c>
      <c r="E8" s="141" t="n">
        <v>1</v>
      </c>
      <c r="F8" s="141" t="n">
        <v>1</v>
      </c>
      <c r="G8" s="141" t="n">
        <v>1</v>
      </c>
    </row>
    <row customHeight="1" ht="14.25" r="9" s="5" spans="1:7">
      <c r="B9" s="122" t="n"/>
      <c r="C9" s="122" t="n"/>
      <c r="D9" s="122" t="n"/>
      <c r="E9" s="122" t="n"/>
      <c r="F9" s="122" t="n"/>
      <c r="G9" s="122" t="n"/>
    </row>
    <row customFormat="1" customHeight="1" ht="14.25" r="10" s="117" spans="1:7">
      <c r="A10" s="104" t="s">
        <v>254</v>
      </c>
    </row>
    <row customHeight="1" ht="14.25" r="11" s="5" spans="1:7">
      <c r="A11" s="109" t="n"/>
      <c r="B11" s="118" t="s">
        <v>169</v>
      </c>
      <c r="C11" s="141" t="n">
        <v>1.5</v>
      </c>
      <c r="D11" s="141" t="n">
        <v>1.39</v>
      </c>
      <c r="E11" s="141" t="n">
        <v>1</v>
      </c>
      <c r="F11" s="141" t="n">
        <v>1</v>
      </c>
      <c r="G11" s="141" t="n">
        <v>1</v>
      </c>
    </row>
    <row customHeight="1" ht="14.25" r="12" s="5" spans="1:7">
      <c r="A12" s="109" t="n"/>
      <c r="B12" s="118" t="n"/>
    </row>
    <row customFormat="1" customHeight="1" ht="14.25" r="13" s="117" spans="1:7">
      <c r="A13" s="104" t="s">
        <v>255</v>
      </c>
    </row>
    <row customHeight="1" ht="14.25" r="14" s="5" spans="1:7">
      <c r="A14" s="131" t="s">
        <v>240</v>
      </c>
      <c r="B14" s="122" t="s">
        <v>256</v>
      </c>
      <c r="C14" s="141" t="n">
        <v>1.025</v>
      </c>
      <c r="D14" s="141" t="n">
        <v>1.025</v>
      </c>
      <c r="E14" s="141" t="n">
        <v>1.025</v>
      </c>
      <c r="F14" s="141" t="n">
        <v>1.025</v>
      </c>
      <c r="G14" s="141" t="n">
        <v>1.025</v>
      </c>
    </row>
    <row customHeight="1" ht="14.25" r="15" s="5" spans="1:7">
      <c r="A15" s="99" t="n"/>
      <c r="B15" s="122" t="s">
        <v>257</v>
      </c>
      <c r="C15" s="141" t="n">
        <v>1.025</v>
      </c>
      <c r="D15" s="141" t="n">
        <v>1.025</v>
      </c>
      <c r="E15" s="141" t="n">
        <v>1.025</v>
      </c>
      <c r="F15" s="141" t="n">
        <v>1.025</v>
      </c>
      <c r="G15" s="141" t="n">
        <v>1.025</v>
      </c>
    </row>
    <row customHeight="1" ht="14.25" r="16" s="5" spans="1:7">
      <c r="A16" s="131" t="s">
        <v>108</v>
      </c>
      <c r="B16" s="118" t="s">
        <v>258</v>
      </c>
      <c r="C16" s="141" t="n">
        <v>1</v>
      </c>
      <c r="D16" s="141" t="n">
        <v>1</v>
      </c>
      <c r="E16" s="141" t="n">
        <v>1</v>
      </c>
      <c r="F16" s="141" t="n">
        <v>1</v>
      </c>
      <c r="G16" s="141" t="n">
        <v>1</v>
      </c>
    </row>
    <row customHeight="1" ht="14.25" r="17" s="5" spans="1:7"/>
    <row customFormat="1" customHeight="1" ht="14.25" r="18" s="117" spans="1:7">
      <c r="A18" s="104" t="s">
        <v>259</v>
      </c>
    </row>
    <row customFormat="1" customHeight="1" ht="14.25" r="19" s="109" spans="1:7">
      <c r="C19" s="59" t="s">
        <v>55</v>
      </c>
      <c r="D19" s="59" t="s">
        <v>56</v>
      </c>
      <c r="E19" s="59" t="s">
        <v>57</v>
      </c>
      <c r="F19" s="59" t="s">
        <v>58</v>
      </c>
    </row>
    <row r="20" spans="1:7">
      <c r="B20" s="118" t="s">
        <v>157</v>
      </c>
      <c r="C20" s="141" t="n">
        <v>1.52</v>
      </c>
      <c r="D20" s="141" t="n">
        <v>1</v>
      </c>
      <c r="E20" s="141" t="n">
        <v>1</v>
      </c>
      <c r="F20" s="141" t="n">
        <v>1</v>
      </c>
    </row>
  </sheetData>
  <sheetProtection algorithmName="SHA-512" autoFilter="1" deleteColumns="1" deleteRows="1" formatCells="1" formatColumns="1" formatRows="1" hashValue="KkeKxhgSWCQBQwFRkP4+B51fywk8TVoR7bjxRIiRveaEVEsNg6JC+c9F7BagHvOS4iFE1MFtkEEAyY8Ew5RCqA==" insertColumns="1" insertHyperlinks="1" insertRows="1" objects="0" pivotTables="1" saltValue="C5i62FlF52wLZZ6SmXPI8Q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20"/>
  <sheetViews>
    <sheetView workbookViewId="0">
      <selection activeCell="F8" sqref="F8"/>
    </sheetView>
  </sheetViews>
  <sheetFormatPr baseColWidth="8" customHeight="1" defaultColWidth="16.08984375" defaultRowHeight="15.75" outlineLevelCol="0"/>
  <cols>
    <col customWidth="1" max="1" min="1" style="114" width="52.1796875"/>
    <col customWidth="1" max="6" min="2" style="114" width="16.08984375"/>
    <col customWidth="1" max="7" min="7" style="114" width="17.1796875"/>
    <col customWidth="1" max="8" min="8" style="114" width="16.08984375"/>
    <col customWidth="1" max="16384" min="9" style="114" width="16.08984375"/>
  </cols>
  <sheetData>
    <row customHeight="1" ht="15.75" r="1" s="5" spans="1:6">
      <c r="A1" s="124" t="s">
        <v>144</v>
      </c>
      <c r="B1" s="99" t="n"/>
      <c r="C1" s="99" t="s">
        <v>40</v>
      </c>
      <c r="D1" s="99" t="s">
        <v>42</v>
      </c>
      <c r="E1" s="99" t="s">
        <v>41</v>
      </c>
      <c r="F1" s="124" t="s">
        <v>43</v>
      </c>
    </row>
    <row customHeight="1" ht="15.75" r="2" s="5" spans="1:6">
      <c r="A2" s="122" t="s">
        <v>152</v>
      </c>
      <c r="B2" s="122" t="s">
        <v>260</v>
      </c>
      <c r="C2" s="141" t="n">
        <v>0.21</v>
      </c>
      <c r="D2" s="141" t="n">
        <v>0.21</v>
      </c>
      <c r="E2" s="141" t="n">
        <v>0</v>
      </c>
      <c r="F2" s="141" t="n">
        <v>0</v>
      </c>
    </row>
    <row customHeight="1" ht="15.75" r="3" s="5" spans="1:6">
      <c r="A3" s="122" t="n"/>
      <c r="B3" s="122" t="s">
        <v>261</v>
      </c>
      <c r="C3" s="141" t="n">
        <v>1</v>
      </c>
      <c r="D3" s="141" t="n">
        <v>1</v>
      </c>
      <c r="E3" s="141" t="n">
        <v>1</v>
      </c>
      <c r="F3" s="141" t="n">
        <v>1</v>
      </c>
    </row>
    <row customHeight="1" ht="15.75" r="4" s="5" spans="1:6">
      <c r="A4" s="122" t="s">
        <v>165</v>
      </c>
      <c r="B4" s="122" t="s">
        <v>260</v>
      </c>
      <c r="C4" s="141" t="n">
        <v>0.15</v>
      </c>
      <c r="D4" s="141" t="n">
        <v>0.15</v>
      </c>
      <c r="E4" s="141" t="n">
        <v>0</v>
      </c>
      <c r="F4" s="141" t="n">
        <v>0</v>
      </c>
    </row>
    <row customHeight="1" ht="15.75" r="5" s="5" spans="1:6">
      <c r="A5" s="122" t="n"/>
      <c r="B5" s="122" t="s">
        <v>261</v>
      </c>
      <c r="C5" s="141" t="n">
        <v>1</v>
      </c>
      <c r="D5" s="141" t="n">
        <v>1</v>
      </c>
      <c r="E5" s="141" t="n">
        <v>1</v>
      </c>
      <c r="F5" s="141" t="n">
        <v>1</v>
      </c>
    </row>
    <row customHeight="1" ht="15.75" r="6" s="5" spans="1:6">
      <c r="A6" s="122" t="s">
        <v>166</v>
      </c>
      <c r="B6" s="122" t="s">
        <v>260</v>
      </c>
      <c r="C6" s="141" t="n">
        <v>0.15</v>
      </c>
      <c r="D6" s="141" t="n">
        <v>0.15</v>
      </c>
      <c r="E6" s="141" t="n">
        <v>0</v>
      </c>
      <c r="F6" s="141" t="n">
        <v>0</v>
      </c>
    </row>
    <row customHeight="1" ht="15.75" r="7" s="5" spans="1:6">
      <c r="A7" s="122" t="n"/>
      <c r="B7" s="122" t="s">
        <v>261</v>
      </c>
      <c r="C7" s="141" t="n">
        <v>1</v>
      </c>
      <c r="D7" s="141" t="n">
        <v>1</v>
      </c>
      <c r="E7" s="141" t="n">
        <v>1</v>
      </c>
      <c r="F7" s="141" t="n">
        <v>1</v>
      </c>
    </row>
    <row customHeight="1" ht="15.75" r="8" s="5" spans="1:6">
      <c r="A8" s="122" t="s">
        <v>167</v>
      </c>
      <c r="B8" s="122" t="s">
        <v>260</v>
      </c>
      <c r="C8" s="141" t="n">
        <v>0.35</v>
      </c>
      <c r="D8" s="141" t="n">
        <v>0.35</v>
      </c>
      <c r="E8" s="141" t="n">
        <v>0</v>
      </c>
      <c r="F8" s="141" t="n">
        <v>0</v>
      </c>
    </row>
    <row customHeight="1" ht="15.75" r="9" s="5" spans="1:6">
      <c r="A9" s="122" t="n"/>
      <c r="B9" s="122" t="s">
        <v>261</v>
      </c>
      <c r="C9" s="141" t="n">
        <v>1</v>
      </c>
      <c r="D9" s="141" t="n">
        <v>1</v>
      </c>
      <c r="E9" s="141" t="n">
        <v>0</v>
      </c>
      <c r="F9" s="141" t="n">
        <v>0</v>
      </c>
    </row>
    <row customHeight="1" ht="15.75" r="10" s="5" spans="1:6">
      <c r="A10" s="122" t="s">
        <v>171</v>
      </c>
      <c r="B10" s="122" t="s">
        <v>260</v>
      </c>
      <c r="C10" s="141" t="n">
        <v>0.35</v>
      </c>
      <c r="D10" s="141" t="n">
        <v>0.35</v>
      </c>
      <c r="E10" s="141" t="n">
        <v>0</v>
      </c>
      <c r="F10" s="141" t="n">
        <v>0</v>
      </c>
    </row>
    <row customHeight="1" ht="15.75" r="11" s="5" spans="1:6">
      <c r="A11" s="122" t="n"/>
      <c r="B11" s="122" t="s">
        <v>261</v>
      </c>
      <c r="C11" s="141" t="n">
        <v>1</v>
      </c>
      <c r="D11" s="141" t="n">
        <v>1</v>
      </c>
      <c r="E11" s="141" t="n">
        <v>0</v>
      </c>
      <c r="F11" s="141" t="n">
        <v>0</v>
      </c>
    </row>
    <row customHeight="1" ht="15.75" r="12" s="5" spans="1:6">
      <c r="A12" s="122" t="s">
        <v>175</v>
      </c>
      <c r="B12" s="122" t="s">
        <v>260</v>
      </c>
      <c r="C12" s="141" t="n">
        <v>0.23</v>
      </c>
      <c r="D12" s="141" t="n">
        <v>0.23</v>
      </c>
      <c r="E12" s="141" t="n">
        <v>0</v>
      </c>
      <c r="F12" s="141" t="n">
        <v>0</v>
      </c>
    </row>
    <row customHeight="1" ht="15.75" r="13" s="5" spans="1:6">
      <c r="A13" s="122" t="n"/>
      <c r="B13" s="122" t="s">
        <v>261</v>
      </c>
      <c r="C13" s="141" t="n">
        <v>1</v>
      </c>
      <c r="D13" s="141" t="n">
        <v>1</v>
      </c>
      <c r="E13" s="141" t="n">
        <v>1</v>
      </c>
      <c r="F13" s="141" t="n">
        <v>1</v>
      </c>
    </row>
    <row customHeight="1" ht="15.75" r="19" s="5" spans="1:6">
      <c r="A19" s="122" t="n"/>
    </row>
    <row customHeight="1" ht="15.75" r="20" s="5" spans="1:6">
      <c r="A20" s="122" t="n"/>
    </row>
  </sheetData>
  <sheetProtection algorithmName="SHA-512" autoFilter="1" deleteColumns="1" deleteRows="1" formatCells="1" formatColumns="1" formatRows="1" hashValue="4mqqdBDS3PTo8YIsRXzYpMqYXzZVBqdt+dleF4d+H8/jDL29YYXKsfVMTeqo9R1uFhgWTPJyEoEZ4Qvy7OtiiA==" insertColumns="1" insertHyperlinks="1" insertRows="1" objects="0" pivotTables="1" saltValue="4/mL1CJZxmMVKnnjrZafdg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28"/>
  <sheetViews>
    <sheetView topLeftCell="G1" workbookViewId="0">
      <selection activeCell="F8" sqref="F8"/>
    </sheetView>
  </sheetViews>
  <sheetFormatPr baseColWidth="8" defaultColWidth="12.81640625" defaultRowHeight="12.5" outlineLevelCol="0"/>
  <cols>
    <col customWidth="1" max="1" min="1" style="114" width="22.54296875"/>
    <col bestFit="1" customWidth="1" max="2" min="2" style="114" width="58.90625"/>
    <col customWidth="1" max="15" min="3" style="114" width="15"/>
    <col customWidth="1" max="16384" min="16" style="114" width="12.81640625"/>
  </cols>
  <sheetData>
    <row customHeight="1" ht="35.25" r="1" s="5" spans="1:15">
      <c r="A1" s="99" t="n"/>
      <c r="B1" s="99" t="n"/>
      <c r="C1" s="108" t="s">
        <v>64</v>
      </c>
      <c r="D1" s="108" t="s">
        <v>74</v>
      </c>
      <c r="E1" s="108" t="s">
        <v>75</v>
      </c>
      <c r="F1" s="108" t="s">
        <v>76</v>
      </c>
      <c r="G1" s="108" t="s">
        <v>77</v>
      </c>
      <c r="H1" s="108" t="s">
        <v>55</v>
      </c>
      <c r="I1" s="108" t="s">
        <v>56</v>
      </c>
      <c r="J1" s="108" t="s">
        <v>57</v>
      </c>
      <c r="K1" s="108" t="s">
        <v>58</v>
      </c>
      <c r="L1" s="108" t="s">
        <v>109</v>
      </c>
      <c r="M1" s="108" t="s">
        <v>110</v>
      </c>
      <c r="N1" s="108" t="s">
        <v>111</v>
      </c>
      <c r="O1" s="108" t="s">
        <v>112</v>
      </c>
    </row>
    <row customHeight="1" ht="13" r="2" s="5" spans="1:15">
      <c r="A2" s="99" t="s">
        <v>262</v>
      </c>
    </row>
    <row r="3" spans="1:15">
      <c r="B3" s="118" t="s">
        <v>156</v>
      </c>
      <c r="C3" s="141" t="n">
        <v>0.53</v>
      </c>
      <c r="D3" s="141" t="n">
        <v>0.53</v>
      </c>
      <c r="E3" s="141" t="n">
        <v>1</v>
      </c>
      <c r="F3" s="141" t="n">
        <v>1</v>
      </c>
      <c r="G3" s="141" t="n">
        <v>1</v>
      </c>
      <c r="H3" s="141" t="n">
        <v>1</v>
      </c>
      <c r="I3" s="141" t="n">
        <v>1</v>
      </c>
      <c r="J3" s="141" t="n">
        <v>1</v>
      </c>
      <c r="K3" s="141" t="n">
        <v>1</v>
      </c>
      <c r="L3" s="141" t="n">
        <v>1</v>
      </c>
      <c r="M3" s="141" t="n">
        <v>1</v>
      </c>
      <c r="N3" s="141" t="n">
        <v>1</v>
      </c>
      <c r="O3" s="141" t="n">
        <v>1</v>
      </c>
    </row>
    <row r="4" spans="1:15">
      <c r="B4" s="118" t="s">
        <v>161</v>
      </c>
      <c r="C4" s="141" t="n">
        <v>1</v>
      </c>
      <c r="D4" s="141" t="n">
        <v>1</v>
      </c>
      <c r="E4" s="141" t="n">
        <v>1</v>
      </c>
      <c r="F4" s="141" t="n">
        <v>1</v>
      </c>
      <c r="G4" s="141" t="n">
        <v>1</v>
      </c>
      <c r="H4" s="141" t="n">
        <v>0.73</v>
      </c>
      <c r="I4" s="141" t="n">
        <v>0.73</v>
      </c>
      <c r="J4" s="141" t="n">
        <v>0.73</v>
      </c>
      <c r="K4" s="141" t="n">
        <v>0.73</v>
      </c>
      <c r="L4" s="141" t="n">
        <v>1</v>
      </c>
      <c r="M4" s="141" t="n">
        <v>1</v>
      </c>
      <c r="N4" s="141" t="n">
        <v>1</v>
      </c>
      <c r="O4" s="141" t="n">
        <v>1</v>
      </c>
    </row>
    <row r="5" spans="1:15">
      <c r="B5" s="118" t="s">
        <v>162</v>
      </c>
      <c r="C5" s="141" t="n">
        <v>1</v>
      </c>
      <c r="D5" s="141" t="n">
        <v>1</v>
      </c>
      <c r="E5" s="141" t="n">
        <v>1</v>
      </c>
      <c r="F5" s="141" t="n">
        <v>1</v>
      </c>
      <c r="G5" s="141" t="n">
        <v>1</v>
      </c>
      <c r="H5" s="141" t="n">
        <v>0.73</v>
      </c>
      <c r="I5" s="141" t="n">
        <v>0.73</v>
      </c>
      <c r="J5" s="141" t="n">
        <v>0.73</v>
      </c>
      <c r="K5" s="141" t="n">
        <v>0.73</v>
      </c>
      <c r="L5" s="141" t="n">
        <v>1</v>
      </c>
      <c r="M5" s="141" t="n">
        <v>1</v>
      </c>
      <c r="N5" s="141" t="n">
        <v>1</v>
      </c>
      <c r="O5" s="141" t="n">
        <v>1</v>
      </c>
    </row>
    <row r="6" spans="1:15">
      <c r="B6" s="118" t="s">
        <v>163</v>
      </c>
      <c r="C6" s="141" t="n">
        <v>1</v>
      </c>
      <c r="D6" s="141" t="n">
        <v>1</v>
      </c>
      <c r="E6" s="141" t="n">
        <v>1</v>
      </c>
      <c r="F6" s="141" t="n">
        <v>1</v>
      </c>
      <c r="G6" s="141" t="n">
        <v>1</v>
      </c>
      <c r="H6" s="141" t="n">
        <v>0.73</v>
      </c>
      <c r="I6" s="141" t="n">
        <v>0.73</v>
      </c>
      <c r="J6" s="141" t="n">
        <v>0.73</v>
      </c>
      <c r="K6" s="141" t="n">
        <v>0.73</v>
      </c>
      <c r="L6" s="141" t="n">
        <v>1</v>
      </c>
      <c r="M6" s="141" t="n">
        <v>1</v>
      </c>
      <c r="N6" s="141" t="n">
        <v>1</v>
      </c>
      <c r="O6" s="141" t="n">
        <v>1</v>
      </c>
    </row>
    <row r="7" spans="1:15">
      <c r="B7" s="118" t="s">
        <v>164</v>
      </c>
      <c r="C7" s="141" t="n">
        <v>1</v>
      </c>
      <c r="D7" s="141" t="n">
        <v>1</v>
      </c>
      <c r="E7" s="141" t="n">
        <v>1</v>
      </c>
      <c r="F7" s="141" t="n">
        <v>1</v>
      </c>
      <c r="G7" s="141" t="n">
        <v>1</v>
      </c>
      <c r="H7" s="141" t="n">
        <v>0.73</v>
      </c>
      <c r="I7" s="141" t="n">
        <v>0.73</v>
      </c>
      <c r="J7" s="141" t="n">
        <v>0.73</v>
      </c>
      <c r="K7" s="141" t="n">
        <v>0.73</v>
      </c>
      <c r="L7" s="141" t="n">
        <v>1</v>
      </c>
      <c r="M7" s="141" t="n">
        <v>1</v>
      </c>
      <c r="N7" s="141" t="n">
        <v>1</v>
      </c>
      <c r="O7" s="141" t="n">
        <v>1</v>
      </c>
    </row>
    <row r="8" spans="1:15">
      <c r="B8" s="122" t="s">
        <v>165</v>
      </c>
      <c r="C8" s="141" t="n">
        <v>1</v>
      </c>
      <c r="D8" s="141" t="n">
        <v>1</v>
      </c>
      <c r="E8" s="141" t="n">
        <v>1</v>
      </c>
      <c r="F8" s="141" t="n">
        <v>1</v>
      </c>
      <c r="G8" s="141" t="n">
        <v>1</v>
      </c>
      <c r="H8" s="141" t="n">
        <v>1</v>
      </c>
      <c r="I8" s="141" t="n">
        <v>1</v>
      </c>
      <c r="J8" s="141" t="n">
        <v>1</v>
      </c>
      <c r="K8" s="141" t="n">
        <v>1</v>
      </c>
      <c r="L8" s="141" t="n">
        <v>0.33</v>
      </c>
      <c r="M8" s="141" t="n">
        <v>0.33</v>
      </c>
      <c r="N8" s="141" t="n">
        <v>0.33</v>
      </c>
      <c r="O8" s="141" t="n">
        <v>0.33</v>
      </c>
    </row>
    <row r="9" spans="1:15">
      <c r="B9" s="122" t="s">
        <v>166</v>
      </c>
      <c r="C9" s="141" t="n">
        <v>1</v>
      </c>
      <c r="D9" s="141" t="n">
        <v>1</v>
      </c>
      <c r="E9" s="141" t="n">
        <v>1</v>
      </c>
      <c r="F9" s="141" t="n">
        <v>1</v>
      </c>
      <c r="G9" s="141" t="n">
        <v>1</v>
      </c>
      <c r="H9" s="141" t="n">
        <v>1</v>
      </c>
      <c r="I9" s="141" t="n">
        <v>1</v>
      </c>
      <c r="J9" s="141" t="n">
        <v>1</v>
      </c>
      <c r="K9" s="141" t="n">
        <v>1</v>
      </c>
      <c r="L9" s="141" t="n">
        <v>0.33</v>
      </c>
      <c r="M9" s="141" t="n">
        <v>0.33</v>
      </c>
      <c r="N9" s="141" t="n">
        <v>0.33</v>
      </c>
      <c r="O9" s="141" t="n">
        <v>0.33</v>
      </c>
    </row>
    <row r="10" spans="1:15">
      <c r="B10" s="118" t="s">
        <v>167</v>
      </c>
      <c r="C10" s="141" t="n">
        <v>1</v>
      </c>
      <c r="D10" s="141" t="n">
        <v>1</v>
      </c>
      <c r="E10" s="141" t="n">
        <v>1</v>
      </c>
      <c r="F10" s="141" t="n">
        <v>1</v>
      </c>
      <c r="G10" s="141" t="n">
        <v>1</v>
      </c>
      <c r="H10" s="141" t="n">
        <v>1</v>
      </c>
      <c r="I10" s="141" t="n">
        <v>1</v>
      </c>
      <c r="J10" s="141" t="n">
        <v>1</v>
      </c>
      <c r="K10" s="141" t="n">
        <v>1</v>
      </c>
      <c r="L10" s="141" t="n">
        <v>0.83</v>
      </c>
      <c r="M10" s="141" t="n">
        <v>0.83</v>
      </c>
      <c r="N10" s="141" t="n">
        <v>0.83</v>
      </c>
      <c r="O10" s="141" t="n">
        <v>0.83</v>
      </c>
    </row>
    <row r="11" spans="1:15">
      <c r="B11" s="122" t="s">
        <v>170</v>
      </c>
      <c r="C11" s="141" t="n">
        <v>1</v>
      </c>
      <c r="D11" s="141" t="n">
        <v>1</v>
      </c>
      <c r="E11" s="141" t="n">
        <v>0.6899999999999999</v>
      </c>
      <c r="F11" s="141" t="n">
        <v>0.6899999999999999</v>
      </c>
      <c r="G11" s="141" t="n">
        <v>1</v>
      </c>
      <c r="H11" s="141" t="n">
        <v>1</v>
      </c>
      <c r="I11" s="141" t="n">
        <v>1</v>
      </c>
      <c r="J11" s="141" t="n">
        <v>1</v>
      </c>
      <c r="K11" s="141" t="n">
        <v>1</v>
      </c>
      <c r="L11" s="141" t="n">
        <v>1</v>
      </c>
      <c r="M11" s="141" t="n">
        <v>1</v>
      </c>
      <c r="N11" s="141" t="n">
        <v>1</v>
      </c>
      <c r="O11" s="141" t="n">
        <v>1</v>
      </c>
    </row>
    <row r="12" spans="1:15">
      <c r="B12" s="118" t="s">
        <v>171</v>
      </c>
      <c r="C12" s="141" t="n">
        <v>0.83</v>
      </c>
      <c r="D12" s="141" t="n">
        <v>0.83</v>
      </c>
      <c r="E12" s="141" t="n">
        <v>0.83</v>
      </c>
      <c r="F12" s="141" t="n">
        <v>0.83</v>
      </c>
      <c r="G12" s="141" t="n">
        <v>0.83</v>
      </c>
      <c r="H12" s="141" t="n">
        <v>0.83</v>
      </c>
      <c r="I12" s="141" t="n">
        <v>0.83</v>
      </c>
      <c r="J12" s="141" t="n">
        <v>0.83</v>
      </c>
      <c r="K12" s="141" t="n">
        <v>0.83</v>
      </c>
      <c r="L12" s="141" t="n">
        <v>0.83</v>
      </c>
      <c r="M12" s="141" t="n">
        <v>0.83</v>
      </c>
      <c r="N12" s="141" t="n">
        <v>0.83</v>
      </c>
      <c r="O12" s="141" t="n">
        <v>0.83</v>
      </c>
    </row>
    <row customHeight="1" ht="13" r="13" s="5" spans="1:15">
      <c r="B13" s="118" t="s">
        <v>174</v>
      </c>
      <c r="C13" s="141" t="n">
        <v>1</v>
      </c>
      <c r="D13" s="141" t="n">
        <v>1</v>
      </c>
      <c r="E13" s="141" t="n">
        <v>0.6899999999999999</v>
      </c>
      <c r="F13" s="141" t="n">
        <v>0.6899999999999999</v>
      </c>
      <c r="G13" s="141" t="n">
        <v>0.6899999999999999</v>
      </c>
      <c r="H13" s="141" t="n">
        <v>1</v>
      </c>
      <c r="I13" s="141" t="n">
        <v>1</v>
      </c>
      <c r="J13" s="141" t="n">
        <v>1</v>
      </c>
      <c r="K13" s="141" t="n">
        <v>1</v>
      </c>
      <c r="L13" s="141" t="n">
        <v>1</v>
      </c>
      <c r="M13" s="141" t="n">
        <v>1</v>
      </c>
      <c r="N13" s="141" t="n">
        <v>1</v>
      </c>
      <c r="O13" s="141" t="n">
        <v>1</v>
      </c>
    </row>
    <row r="14" spans="1:15">
      <c r="B14" s="118" t="s">
        <v>175</v>
      </c>
      <c r="C14" s="141" t="n">
        <v>1</v>
      </c>
      <c r="D14" s="141" t="n">
        <v>1</v>
      </c>
      <c r="E14" s="141" t="n">
        <v>1</v>
      </c>
      <c r="F14" s="141" t="n">
        <v>1</v>
      </c>
      <c r="G14" s="141" t="n">
        <v>1</v>
      </c>
      <c r="H14" s="141" t="n">
        <v>1</v>
      </c>
      <c r="I14" s="141" t="n">
        <v>1</v>
      </c>
      <c r="J14" s="141" t="n">
        <v>1</v>
      </c>
      <c r="K14" s="141" t="n">
        <v>1</v>
      </c>
      <c r="L14" s="141" t="n">
        <v>0.33</v>
      </c>
      <c r="M14" s="141" t="n">
        <v>0.33</v>
      </c>
      <c r="N14" s="141" t="n">
        <v>0.33</v>
      </c>
      <c r="O14" s="141" t="n">
        <v>0.33</v>
      </c>
    </row>
    <row customHeight="1" ht="13" r="16" s="5" spans="1:15">
      <c r="A16" s="99" t="s">
        <v>263</v>
      </c>
      <c r="B16" s="118" t="n"/>
    </row>
    <row r="17" spans="1:15">
      <c r="B17" s="122" t="s">
        <v>158</v>
      </c>
      <c r="C17" s="141" t="n">
        <v>1</v>
      </c>
      <c r="D17" s="141" t="n">
        <v>1</v>
      </c>
      <c r="E17" s="141" t="n">
        <v>0.976</v>
      </c>
      <c r="F17" s="141" t="n">
        <v>0.976</v>
      </c>
      <c r="G17" s="141" t="n">
        <v>0.976</v>
      </c>
      <c r="H17" s="141" t="n">
        <v>0.976</v>
      </c>
      <c r="I17" s="141" t="n">
        <v>0.976</v>
      </c>
      <c r="J17" s="141" t="n">
        <v>0.976</v>
      </c>
      <c r="K17" s="141" t="n">
        <v>0.976</v>
      </c>
      <c r="L17" s="141" t="n">
        <v>0.976</v>
      </c>
      <c r="M17" s="141" t="n">
        <v>0.976</v>
      </c>
      <c r="N17" s="141" t="n">
        <v>0.976</v>
      </c>
      <c r="O17" s="141" t="n">
        <v>0.976</v>
      </c>
    </row>
    <row r="18" spans="1:15">
      <c r="B18" s="122" t="s">
        <v>159</v>
      </c>
      <c r="C18" s="141" t="n">
        <v>1</v>
      </c>
      <c r="D18" s="141" t="n">
        <v>1</v>
      </c>
      <c r="E18" s="141" t="n">
        <v>0.976</v>
      </c>
      <c r="F18" s="141" t="n">
        <v>0.976</v>
      </c>
      <c r="G18" s="141" t="n">
        <v>0.976</v>
      </c>
      <c r="H18" s="141" t="n">
        <v>0.976</v>
      </c>
      <c r="I18" s="141" t="n">
        <v>0.976</v>
      </c>
      <c r="J18" s="141" t="n">
        <v>0.976</v>
      </c>
      <c r="K18" s="141" t="n">
        <v>0.976</v>
      </c>
      <c r="L18" s="141" t="n">
        <v>0.976</v>
      </c>
      <c r="M18" s="141" t="n">
        <v>0.976</v>
      </c>
      <c r="N18" s="141" t="n">
        <v>0.976</v>
      </c>
      <c r="O18" s="141" t="n">
        <v>0.976</v>
      </c>
    </row>
    <row r="19" spans="1:15">
      <c r="B19" s="122" t="s">
        <v>160</v>
      </c>
      <c r="C19" s="141" t="n">
        <v>1</v>
      </c>
      <c r="D19" s="141" t="n">
        <v>1</v>
      </c>
      <c r="E19" s="141" t="n">
        <v>0.976</v>
      </c>
      <c r="F19" s="141" t="n">
        <v>0.976</v>
      </c>
      <c r="G19" s="141" t="n">
        <v>0.976</v>
      </c>
      <c r="H19" s="141" t="n">
        <v>0.976</v>
      </c>
      <c r="I19" s="141" t="n">
        <v>0.976</v>
      </c>
      <c r="J19" s="141" t="n">
        <v>0.976</v>
      </c>
      <c r="K19" s="141" t="n">
        <v>0.976</v>
      </c>
      <c r="L19" s="141" t="n">
        <v>0.976</v>
      </c>
      <c r="M19" s="141" t="n">
        <v>0.976</v>
      </c>
      <c r="N19" s="141" t="n">
        <v>0.976</v>
      </c>
      <c r="O19" s="141" t="n">
        <v>0.976</v>
      </c>
    </row>
    <row r="20" spans="1:15">
      <c r="B20" s="122" t="s">
        <v>168</v>
      </c>
      <c r="C20" s="141" t="n">
        <v>1</v>
      </c>
      <c r="D20" s="141" t="n">
        <v>1</v>
      </c>
      <c r="E20" s="141" t="n">
        <v>0.9</v>
      </c>
      <c r="F20" s="141" t="n">
        <v>0.9</v>
      </c>
      <c r="G20" s="141" t="n">
        <v>0.9</v>
      </c>
      <c r="H20" s="141" t="n">
        <v>0.9</v>
      </c>
      <c r="I20" s="141" t="n">
        <v>0.9</v>
      </c>
      <c r="J20" s="141" t="n">
        <v>0.9</v>
      </c>
      <c r="K20" s="141" t="n">
        <v>0.9</v>
      </c>
      <c r="L20" s="141" t="n">
        <v>0.9</v>
      </c>
      <c r="M20" s="141" t="n">
        <v>0.9</v>
      </c>
      <c r="N20" s="141" t="n">
        <v>0.9</v>
      </c>
      <c r="O20" s="141" t="n">
        <v>0.9</v>
      </c>
    </row>
    <row r="25" spans="1:15">
      <c r="B25" s="133" t="n"/>
    </row>
    <row r="26" spans="1:15">
      <c r="B26" s="133" t="n"/>
    </row>
    <row r="27" spans="1:15">
      <c r="B27" s="133" t="n"/>
    </row>
    <row r="28" spans="1:15">
      <c r="B28" s="133" t="n"/>
    </row>
  </sheetData>
  <sheetProtection algorithmName="SHA-512" autoFilter="1" deleteColumns="1" deleteRows="1" formatCells="1" formatColumns="1" formatRows="1" hashValue="8EDXip+6iVg2XpkHLASw1fBHjQHQZTkw2G8XpJdAvJvrEDmY+/BfEqxzVN/WLKoBnIoqHVW3j3amv5C4WxgxtQ==" insertColumns="1" insertHyperlinks="1" insertRows="1" objects="0" pivotTables="1" saltValue="M8oWvN9Ydi7hYfSOXbtDXw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5"/>
  <sheetViews>
    <sheetView workbookViewId="0">
      <selection activeCell="F8" sqref="F8"/>
    </sheetView>
  </sheetViews>
  <sheetFormatPr baseColWidth="8" defaultColWidth="12.81640625" defaultRowHeight="12.5" outlineLevelCol="0"/>
  <cols>
    <col customWidth="1" max="1" min="1" style="114" width="21.36328125"/>
    <col customWidth="1" max="2" min="2" style="114" width="27.1796875"/>
    <col customWidth="1" max="7" min="3" style="114" width="15.54296875"/>
    <col customWidth="1" max="16384" min="8" style="114" width="12.81640625"/>
  </cols>
  <sheetData>
    <row customHeight="1" ht="13" r="1" s="5" spans="1:7">
      <c r="A1" s="99" t="n"/>
      <c r="B1" s="124" t="n"/>
      <c r="C1" s="99" t="s">
        <v>64</v>
      </c>
      <c r="D1" s="99" t="s">
        <v>74</v>
      </c>
      <c r="E1" s="99" t="s">
        <v>75</v>
      </c>
      <c r="F1" s="99" t="s">
        <v>76</v>
      </c>
      <c r="G1" s="99" t="s">
        <v>77</v>
      </c>
    </row>
    <row customHeight="1" ht="13" r="2" s="5" spans="1:7">
      <c r="A2" s="99" t="s">
        <v>264</v>
      </c>
    </row>
    <row r="3" spans="1:7">
      <c r="B3" s="118" t="s">
        <v>145</v>
      </c>
      <c r="C3" s="141" t="n">
        <v>1</v>
      </c>
      <c r="D3" s="141" t="n">
        <v>0.21</v>
      </c>
      <c r="E3" s="141" t="n">
        <v>0.21</v>
      </c>
      <c r="F3" s="141" t="n">
        <v>0.21</v>
      </c>
      <c r="G3" s="141" t="n">
        <v>0.21</v>
      </c>
    </row>
    <row customHeight="1" ht="13" r="4" s="5" spans="1:7">
      <c r="A4" s="99" t="s">
        <v>265</v>
      </c>
      <c r="B4" s="118" t="n"/>
      <c r="C4" s="158" t="n"/>
      <c r="D4" s="158" t="n"/>
      <c r="E4" s="158" t="n"/>
      <c r="F4" s="158" t="n"/>
      <c r="G4" s="158" t="n"/>
    </row>
    <row r="5" spans="1:7">
      <c r="B5" s="122" t="s">
        <v>146</v>
      </c>
      <c r="C5" s="141" t="n">
        <v>1</v>
      </c>
      <c r="D5" s="141" t="n">
        <v>0.143</v>
      </c>
      <c r="E5" s="141" t="n">
        <v>0.143</v>
      </c>
      <c r="F5" s="141" t="n">
        <v>0.143</v>
      </c>
      <c r="G5" s="141" t="n">
        <v>0.143</v>
      </c>
    </row>
  </sheetData>
  <sheetProtection algorithmName="SHA-512" autoFilter="1" deleteColumns="1" deleteRows="1" formatCells="1" formatColumns="1" formatRows="1" hashValue="GOCV8jDgemE7dzuuRmIYljeeknnogqmqArkKarUDaviYQgtJ59RIHafgAKW2VEQf/MMJENrmBg2v2jbJ+IwMmA==" insertColumns="1" insertHyperlinks="1" insertRows="1" objects="0" pivotTables="1" saltValue="8ZUhyEI/e1xkHczLOVME4w==" scenarios="1" selectLockedCells="1" selectUnlockedCells="0" sheet="1" sort="1" spinCount="100000"/>
  <pageMargins bottom="0.75" footer="0.3" header="0.3" left="0.7" right="0.7" top="0.75"/>
  <pageSetup horizontalDpi="0" orientation="portrait" paperSize="9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I49"/>
  <sheetViews>
    <sheetView topLeftCell="A28" workbookViewId="0" zoomScale="111">
      <selection activeCell="F8" sqref="F8"/>
    </sheetView>
  </sheetViews>
  <sheetFormatPr baseColWidth="8" defaultColWidth="12.81640625" defaultRowHeight="12.5" outlineLevelCol="0"/>
  <cols>
    <col customWidth="1" max="1" min="1" style="52" width="53"/>
    <col customWidth="1" max="2" min="2" style="52" width="30.54296875"/>
    <col customWidth="1" max="3" min="3" style="52" width="24.81640625"/>
    <col customWidth="1" max="4" min="4" style="114" width="15"/>
    <col customWidth="1" max="5" min="5" style="114" width="13.6328125"/>
    <col customWidth="1" max="6" min="6" style="114" width="14.453125"/>
    <col customWidth="1" max="7" min="7" style="114" width="12.81640625"/>
    <col customWidth="1" max="8" min="8" style="114" width="17.54296875"/>
    <col customWidth="1" max="16384" min="9" style="114" width="12.81640625"/>
  </cols>
  <sheetData>
    <row customHeight="1" ht="13" r="1" s="5" spans="1:9">
      <c r="A1" s="99" t="s">
        <v>144</v>
      </c>
      <c r="B1" s="99" t="s">
        <v>266</v>
      </c>
      <c r="C1" s="131" t="s">
        <v>267</v>
      </c>
      <c r="D1" s="99" t="s">
        <v>64</v>
      </c>
      <c r="E1" s="99" t="s">
        <v>74</v>
      </c>
      <c r="F1" s="99" t="s">
        <v>75</v>
      </c>
      <c r="G1" s="99" t="s">
        <v>76</v>
      </c>
      <c r="H1" s="99" t="s">
        <v>77</v>
      </c>
    </row>
    <row r="2" spans="1:9">
      <c r="A2" s="52" t="s">
        <v>178</v>
      </c>
      <c r="B2" s="52" t="s">
        <v>78</v>
      </c>
      <c r="C2" s="52" t="s">
        <v>268</v>
      </c>
      <c r="D2" s="141" t="n">
        <v>0</v>
      </c>
      <c r="E2" s="141" t="n">
        <v>0</v>
      </c>
      <c r="F2" s="141" t="n">
        <v>0.335</v>
      </c>
      <c r="G2" s="141" t="n">
        <v>0.335</v>
      </c>
      <c r="H2" s="141" t="n">
        <v>0.335</v>
      </c>
    </row>
    <row r="3" spans="1:9">
      <c r="C3" s="52" t="s">
        <v>269</v>
      </c>
      <c r="D3" s="141" t="n">
        <v>0</v>
      </c>
      <c r="E3" s="141" t="n">
        <v>0</v>
      </c>
      <c r="F3" s="141" t="n">
        <v>0.5313432835820895</v>
      </c>
      <c r="G3" s="141" t="n">
        <v>0.5313432835820895</v>
      </c>
      <c r="H3" s="141" t="n">
        <v>0.5313432835820895</v>
      </c>
    </row>
    <row r="4" spans="1:9">
      <c r="C4" s="52" t="s">
        <v>270</v>
      </c>
      <c r="D4" s="141" t="n">
        <v>0</v>
      </c>
      <c r="E4" s="141" t="n">
        <v>0</v>
      </c>
      <c r="F4" s="141" t="n">
        <v>0.3850746268656718</v>
      </c>
      <c r="G4" s="141" t="n">
        <v>0.3850746268656718</v>
      </c>
      <c r="H4" s="141" t="n">
        <v>0.3850746268656718</v>
      </c>
    </row>
    <row r="5" spans="1:9">
      <c r="A5" s="52" t="s">
        <v>177</v>
      </c>
      <c r="B5" s="52" t="s">
        <v>191</v>
      </c>
      <c r="C5" s="52" t="s">
        <v>268</v>
      </c>
      <c r="D5" s="141" t="n">
        <v>0</v>
      </c>
      <c r="E5" s="141" t="n">
        <v>0</v>
      </c>
      <c r="F5" s="141" t="n">
        <v>0.335</v>
      </c>
      <c r="G5" s="141" t="n">
        <v>0.335</v>
      </c>
      <c r="H5" s="141" t="n">
        <v>0.335</v>
      </c>
    </row>
    <row r="6" spans="1:9">
      <c r="C6" s="52" t="s">
        <v>270</v>
      </c>
      <c r="D6" s="141" t="n">
        <v>0</v>
      </c>
      <c r="E6" s="141" t="n">
        <v>0</v>
      </c>
      <c r="F6" s="141" t="n">
        <v>0.2597014925373134</v>
      </c>
      <c r="G6" s="141" t="n">
        <v>0.2597014925373134</v>
      </c>
      <c r="H6" s="141" t="n">
        <v>0</v>
      </c>
    </row>
    <row r="7" spans="1:9">
      <c r="B7" s="52" t="s">
        <v>190</v>
      </c>
      <c r="C7" s="52" t="s">
        <v>268</v>
      </c>
      <c r="D7" s="141" t="n">
        <v>0</v>
      </c>
      <c r="E7" s="141" t="n">
        <v>0</v>
      </c>
      <c r="F7" s="141" t="n">
        <v>0.335</v>
      </c>
      <c r="G7" s="141" t="n">
        <v>0.335</v>
      </c>
      <c r="H7" s="141" t="n">
        <v>0.335</v>
      </c>
    </row>
    <row r="8" spans="1:9">
      <c r="C8" s="52" t="s">
        <v>270</v>
      </c>
      <c r="D8" s="141" t="n">
        <v>0</v>
      </c>
      <c r="E8" s="141" t="n">
        <v>0</v>
      </c>
      <c r="F8" s="141" t="n">
        <v>0.2597014925373134</v>
      </c>
      <c r="G8" s="141" t="n">
        <v>0.2597014925373134</v>
      </c>
      <c r="H8" s="141" t="n">
        <v>0</v>
      </c>
    </row>
    <row r="9" spans="1:9">
      <c r="A9" s="52" t="s">
        <v>170</v>
      </c>
      <c r="B9" s="52" t="s">
        <v>191</v>
      </c>
      <c r="C9" s="52" t="s">
        <v>268</v>
      </c>
      <c r="D9" s="141" t="n">
        <v>0</v>
      </c>
      <c r="E9" s="141" t="n">
        <v>0</v>
      </c>
      <c r="F9" s="141" t="n">
        <v>0.335</v>
      </c>
      <c r="G9" s="141" t="n">
        <v>0.335</v>
      </c>
      <c r="H9" s="141" t="n">
        <v>0.335</v>
      </c>
    </row>
    <row r="10" spans="1:9">
      <c r="C10" s="52" t="s">
        <v>270</v>
      </c>
      <c r="D10" s="141" t="n">
        <v>0</v>
      </c>
      <c r="E10" s="141" t="n">
        <v>0</v>
      </c>
      <c r="F10" s="141" t="n">
        <v>0.2597014925373134</v>
      </c>
      <c r="G10" s="141" t="n">
        <v>0.2597014925373134</v>
      </c>
      <c r="H10" s="141" t="n">
        <v>0</v>
      </c>
    </row>
    <row r="11" spans="1:9">
      <c r="B11" s="52" t="s">
        <v>190</v>
      </c>
      <c r="C11" s="52" t="s">
        <v>268</v>
      </c>
      <c r="D11" s="141" t="n">
        <v>0</v>
      </c>
      <c r="E11" s="141" t="n">
        <v>0</v>
      </c>
      <c r="F11" s="141" t="n">
        <v>0.335</v>
      </c>
      <c r="G11" s="141" t="n">
        <v>0.335</v>
      </c>
      <c r="H11" s="141" t="n">
        <v>0.335</v>
      </c>
    </row>
    <row r="12" spans="1:9">
      <c r="C12" s="52" t="s">
        <v>270</v>
      </c>
      <c r="D12" s="141" t="n">
        <v>0</v>
      </c>
      <c r="E12" s="141" t="n">
        <v>0</v>
      </c>
      <c r="F12" s="141" t="n">
        <v>0.2597014925373134</v>
      </c>
      <c r="G12" s="141" t="n">
        <v>0.2597014925373134</v>
      </c>
      <c r="H12" s="141" t="n">
        <v>0</v>
      </c>
    </row>
    <row r="13" spans="1:9">
      <c r="A13" s="52" t="s">
        <v>155</v>
      </c>
      <c r="B13" s="52" t="s">
        <v>191</v>
      </c>
      <c r="C13" s="52" t="s">
        <v>268</v>
      </c>
      <c r="D13" s="141" t="n">
        <v>0</v>
      </c>
      <c r="E13" s="141" t="n">
        <v>0</v>
      </c>
      <c r="F13" s="141" t="n">
        <v>0.335</v>
      </c>
      <c r="G13" s="141" t="n">
        <v>0.335</v>
      </c>
      <c r="H13" s="141" t="n">
        <v>0.335</v>
      </c>
    </row>
    <row r="14" spans="1:9">
      <c r="C14" s="52" t="s">
        <v>270</v>
      </c>
      <c r="D14" s="141" t="n">
        <v>0</v>
      </c>
      <c r="E14" s="141" t="n">
        <v>0</v>
      </c>
      <c r="F14" s="141" t="n">
        <v>0.7</v>
      </c>
      <c r="G14" s="141" t="n">
        <v>0.62</v>
      </c>
      <c r="H14" s="141" t="n">
        <v>0.62</v>
      </c>
      <c r="I14" s="114" t="n"/>
    </row>
    <row r="15" spans="1:9">
      <c r="B15" s="52" t="s">
        <v>190</v>
      </c>
      <c r="C15" s="52" t="s">
        <v>268</v>
      </c>
      <c r="D15" s="141" t="n">
        <v>0</v>
      </c>
      <c r="E15" s="141" t="n">
        <v>0</v>
      </c>
      <c r="F15" s="141" t="n">
        <v>0.335</v>
      </c>
      <c r="G15" s="141" t="n">
        <v>0.335</v>
      </c>
      <c r="H15" s="141" t="n">
        <v>0.335</v>
      </c>
      <c r="I15" s="114" t="n"/>
    </row>
    <row r="16" spans="1:9">
      <c r="C16" s="52" t="s">
        <v>270</v>
      </c>
      <c r="D16" s="141" t="n">
        <v>0</v>
      </c>
      <c r="E16" s="141" t="n">
        <v>0</v>
      </c>
      <c r="F16" s="141" t="n">
        <v>0.84</v>
      </c>
      <c r="G16" s="141" t="n">
        <v>0.62</v>
      </c>
      <c r="H16" s="141" t="n">
        <v>0.62</v>
      </c>
      <c r="I16" s="114" t="n"/>
    </row>
    <row r="17" spans="1:9">
      <c r="A17" s="52" t="s">
        <v>160</v>
      </c>
      <c r="B17" s="52" t="s">
        <v>71</v>
      </c>
      <c r="C17" s="52" t="s">
        <v>268</v>
      </c>
      <c r="D17" s="141" t="n">
        <v>0.7</v>
      </c>
      <c r="E17" s="141" t="n">
        <v>0</v>
      </c>
      <c r="F17" s="141" t="n">
        <v>0</v>
      </c>
      <c r="G17" s="141" t="n">
        <v>0</v>
      </c>
      <c r="H17" s="141" t="n">
        <v>0</v>
      </c>
      <c r="I17" s="114" t="n"/>
    </row>
    <row r="18" spans="1:9">
      <c r="C18" s="52" t="s">
        <v>269</v>
      </c>
      <c r="D18" s="141" t="n">
        <v>0.46</v>
      </c>
      <c r="E18" s="141" t="n">
        <v>0</v>
      </c>
      <c r="F18" s="141" t="n">
        <v>0</v>
      </c>
      <c r="G18" s="141" t="n">
        <v>0</v>
      </c>
      <c r="H18" s="141" t="n">
        <v>0</v>
      </c>
      <c r="I18" s="114" t="n"/>
    </row>
    <row r="19" spans="1:9">
      <c r="A19" s="52" t="s">
        <v>158</v>
      </c>
      <c r="B19" s="52" t="s">
        <v>71</v>
      </c>
      <c r="C19" s="52" t="s">
        <v>268</v>
      </c>
      <c r="D19" s="141" t="n">
        <v>0.7</v>
      </c>
      <c r="E19" s="141" t="n">
        <v>0</v>
      </c>
      <c r="F19" s="141" t="n">
        <v>0</v>
      </c>
      <c r="G19" s="141" t="n">
        <v>0</v>
      </c>
      <c r="H19" s="141" t="n">
        <v>0</v>
      </c>
    </row>
    <row r="20" spans="1:9">
      <c r="C20" s="52" t="s">
        <v>269</v>
      </c>
      <c r="D20" s="141" t="n">
        <v>0.46</v>
      </c>
      <c r="E20" s="141" t="n">
        <v>0</v>
      </c>
      <c r="F20" s="141" t="n">
        <v>0</v>
      </c>
      <c r="G20" s="141" t="n">
        <v>0</v>
      </c>
      <c r="H20" s="141" t="n">
        <v>0</v>
      </c>
    </row>
    <row r="21" spans="1:9">
      <c r="A21" s="52" t="s">
        <v>159</v>
      </c>
      <c r="B21" s="52" t="s">
        <v>71</v>
      </c>
      <c r="C21" s="52" t="s">
        <v>268</v>
      </c>
      <c r="D21" s="141" t="n">
        <v>0.7</v>
      </c>
      <c r="E21" s="141" t="n">
        <v>0</v>
      </c>
      <c r="F21" s="141" t="n">
        <v>0</v>
      </c>
      <c r="G21" s="141" t="n">
        <v>0</v>
      </c>
      <c r="H21" s="141" t="n">
        <v>0</v>
      </c>
    </row>
    <row r="22" spans="1:9">
      <c r="C22" s="52" t="s">
        <v>269</v>
      </c>
      <c r="D22" s="141" t="n">
        <v>0.46</v>
      </c>
      <c r="E22" s="141" t="n">
        <v>0</v>
      </c>
      <c r="F22" s="141" t="n">
        <v>0</v>
      </c>
      <c r="G22" s="141" t="n">
        <v>0</v>
      </c>
      <c r="H22" s="141" t="n">
        <v>0</v>
      </c>
    </row>
    <row r="23" spans="1:9">
      <c r="A23" s="52" t="s">
        <v>182</v>
      </c>
      <c r="B23" s="52" t="s">
        <v>78</v>
      </c>
      <c r="C23" s="52" t="s">
        <v>268</v>
      </c>
      <c r="D23" s="141" t="n">
        <v>1</v>
      </c>
      <c r="E23" s="141" t="n">
        <v>1</v>
      </c>
      <c r="F23" s="141" t="n">
        <v>1</v>
      </c>
      <c r="G23" s="141" t="n">
        <v>1</v>
      </c>
      <c r="H23" s="141" t="n">
        <v>1</v>
      </c>
    </row>
    <row r="24" spans="1:9">
      <c r="C24" s="52" t="s">
        <v>269</v>
      </c>
      <c r="D24" s="141" t="n">
        <v>0</v>
      </c>
      <c r="E24" s="141" t="n">
        <v>0</v>
      </c>
      <c r="F24" s="141" t="n">
        <v>0</v>
      </c>
      <c r="G24" s="141" t="n">
        <v>0</v>
      </c>
      <c r="H24" s="141" t="n">
        <v>0</v>
      </c>
    </row>
    <row r="25" spans="1:9">
      <c r="C25" s="52" t="s">
        <v>270</v>
      </c>
      <c r="D25" s="141" t="n">
        <v>0</v>
      </c>
      <c r="E25" s="141" t="n">
        <v>0</v>
      </c>
      <c r="F25" s="141" t="n">
        <v>0</v>
      </c>
      <c r="G25" s="141" t="n">
        <v>0</v>
      </c>
      <c r="H25" s="141" t="n">
        <v>0</v>
      </c>
    </row>
    <row r="26" spans="1:9">
      <c r="A26" s="52" t="s">
        <v>183</v>
      </c>
      <c r="B26" s="52" t="s">
        <v>78</v>
      </c>
      <c r="C26" s="52" t="s">
        <v>268</v>
      </c>
      <c r="D26" s="141" t="n">
        <v>1</v>
      </c>
      <c r="E26" s="141" t="n">
        <v>1</v>
      </c>
      <c r="F26" s="141" t="n">
        <v>1</v>
      </c>
      <c r="G26" s="141" t="n">
        <v>1</v>
      </c>
      <c r="H26" s="141" t="n">
        <v>1</v>
      </c>
    </row>
    <row r="27" spans="1:9">
      <c r="C27" s="52" t="s">
        <v>269</v>
      </c>
      <c r="D27" s="141" t="n">
        <v>0</v>
      </c>
      <c r="E27" s="141" t="n">
        <v>0</v>
      </c>
      <c r="F27" s="141" t="n">
        <v>0</v>
      </c>
      <c r="G27" s="141" t="n">
        <v>0</v>
      </c>
      <c r="H27" s="141" t="n">
        <v>0</v>
      </c>
    </row>
    <row r="28" spans="1:9">
      <c r="C28" s="52" t="s">
        <v>270</v>
      </c>
      <c r="D28" s="141" t="n">
        <v>0</v>
      </c>
      <c r="E28" s="141" t="n">
        <v>0</v>
      </c>
      <c r="F28" s="141" t="n">
        <v>0</v>
      </c>
      <c r="G28" s="141" t="n">
        <v>0</v>
      </c>
      <c r="H28" s="141" t="n">
        <v>0</v>
      </c>
    </row>
    <row r="29" spans="1:9">
      <c r="A29" s="52" t="s">
        <v>181</v>
      </c>
      <c r="B29" s="52" t="s">
        <v>78</v>
      </c>
      <c r="C29" s="52" t="s">
        <v>268</v>
      </c>
      <c r="D29" s="141" t="n">
        <v>1</v>
      </c>
      <c r="E29" s="141" t="n">
        <v>1</v>
      </c>
      <c r="F29" s="141" t="n">
        <v>1</v>
      </c>
      <c r="G29" s="141" t="n">
        <v>1</v>
      </c>
      <c r="H29" s="141" t="n">
        <v>1</v>
      </c>
    </row>
    <row r="30" spans="1:9">
      <c r="C30" s="52" t="s">
        <v>269</v>
      </c>
      <c r="D30" s="141" t="n">
        <v>0</v>
      </c>
      <c r="E30" s="141" t="n">
        <v>0</v>
      </c>
      <c r="F30" s="141" t="n">
        <v>0</v>
      </c>
      <c r="G30" s="141" t="n">
        <v>0</v>
      </c>
      <c r="H30" s="141" t="n">
        <v>0</v>
      </c>
    </row>
    <row r="31" spans="1:9">
      <c r="C31" s="52" t="s">
        <v>270</v>
      </c>
      <c r="D31" s="141" t="n">
        <v>0</v>
      </c>
      <c r="E31" s="141" t="n">
        <v>0</v>
      </c>
      <c r="F31" s="141" t="n">
        <v>0</v>
      </c>
      <c r="G31" s="141" t="n">
        <v>0</v>
      </c>
      <c r="H31" s="141" t="n">
        <v>0</v>
      </c>
    </row>
    <row r="32" spans="1:9">
      <c r="A32" s="52" t="s">
        <v>180</v>
      </c>
      <c r="B32" s="52" t="s">
        <v>78</v>
      </c>
      <c r="C32" s="52" t="s">
        <v>268</v>
      </c>
      <c r="D32" s="141" t="n">
        <v>1</v>
      </c>
      <c r="E32" s="141" t="n">
        <v>1</v>
      </c>
      <c r="F32" s="141" t="n">
        <v>1</v>
      </c>
      <c r="G32" s="141" t="n">
        <v>1</v>
      </c>
      <c r="H32" s="141" t="n">
        <v>1</v>
      </c>
    </row>
    <row r="33" spans="1:9">
      <c r="C33" s="52" t="s">
        <v>269</v>
      </c>
      <c r="D33" s="141" t="n">
        <v>0</v>
      </c>
      <c r="E33" s="141" t="n">
        <v>0</v>
      </c>
      <c r="F33" s="141" t="n">
        <v>0</v>
      </c>
      <c r="G33" s="141" t="n">
        <v>0</v>
      </c>
      <c r="H33" s="141" t="n">
        <v>0</v>
      </c>
    </row>
    <row r="34" spans="1:9">
      <c r="C34" s="52" t="s">
        <v>270</v>
      </c>
      <c r="D34" s="141" t="n">
        <v>0</v>
      </c>
      <c r="E34" s="141" t="n">
        <v>0</v>
      </c>
      <c r="F34" s="141" t="n">
        <v>0</v>
      </c>
      <c r="G34" s="141" t="n">
        <v>0</v>
      </c>
      <c r="H34" s="141" t="n">
        <v>0</v>
      </c>
    </row>
    <row r="35" spans="1:9">
      <c r="A35" s="52" t="s">
        <v>179</v>
      </c>
      <c r="B35" s="52" t="s">
        <v>78</v>
      </c>
      <c r="C35" s="52" t="s">
        <v>268</v>
      </c>
      <c r="D35" s="141" t="n">
        <v>1</v>
      </c>
      <c r="E35" s="141" t="n">
        <v>1</v>
      </c>
      <c r="F35" s="141" t="n">
        <v>1</v>
      </c>
      <c r="G35" s="141" t="n">
        <v>1</v>
      </c>
      <c r="H35" s="141" t="n">
        <v>1</v>
      </c>
    </row>
    <row r="36" spans="1:9">
      <c r="C36" s="52" t="s">
        <v>269</v>
      </c>
      <c r="D36" s="141" t="n">
        <v>0</v>
      </c>
      <c r="E36" s="141" t="n">
        <v>0</v>
      </c>
      <c r="F36" s="141" t="n">
        <v>0</v>
      </c>
      <c r="G36" s="141" t="n">
        <v>0</v>
      </c>
      <c r="H36" s="141" t="n">
        <v>0</v>
      </c>
    </row>
    <row r="37" spans="1:9">
      <c r="C37" s="52" t="s">
        <v>270</v>
      </c>
      <c r="D37" s="141" t="n">
        <v>0</v>
      </c>
      <c r="E37" s="141" t="n">
        <v>0</v>
      </c>
      <c r="F37" s="141" t="n">
        <v>0</v>
      </c>
      <c r="G37" s="141" t="n">
        <v>0</v>
      </c>
      <c r="H37" s="141" t="n">
        <v>0</v>
      </c>
    </row>
    <row r="38" spans="1:9">
      <c r="A38" s="52" t="s">
        <v>185</v>
      </c>
      <c r="B38" s="52" t="s">
        <v>78</v>
      </c>
      <c r="C38" s="52" t="s">
        <v>268</v>
      </c>
      <c r="D38" s="141" t="n">
        <v>0.3</v>
      </c>
      <c r="E38" s="141" t="n">
        <v>0.3</v>
      </c>
      <c r="F38" s="141" t="n">
        <v>0.3</v>
      </c>
      <c r="G38" s="141" t="n">
        <v>0.3</v>
      </c>
      <c r="H38" s="141" t="n">
        <v>0.3</v>
      </c>
    </row>
    <row r="39" spans="1:9">
      <c r="C39" s="52" t="s">
        <v>269</v>
      </c>
      <c r="D39" s="141" t="n">
        <v>0.5</v>
      </c>
      <c r="E39" s="141" t="n">
        <v>0.5</v>
      </c>
      <c r="F39" s="141" t="n">
        <v>0.5</v>
      </c>
      <c r="G39" s="141" t="n">
        <v>0.5</v>
      </c>
      <c r="H39" s="141" t="n">
        <v>0.5</v>
      </c>
    </row>
    <row r="40" spans="1:9">
      <c r="C40" s="52" t="s">
        <v>270</v>
      </c>
      <c r="D40" s="141" t="n">
        <v>0.65</v>
      </c>
      <c r="E40" s="141" t="n">
        <v>0.65</v>
      </c>
      <c r="F40" s="141" t="n">
        <v>0.65</v>
      </c>
      <c r="G40" s="141" t="n">
        <v>0.65</v>
      </c>
      <c r="H40" s="141" t="n">
        <v>0.65</v>
      </c>
    </row>
    <row r="41" spans="1:9">
      <c r="B41" s="52" t="s">
        <v>79</v>
      </c>
      <c r="C41" s="52" t="s">
        <v>268</v>
      </c>
      <c r="D41" s="141" t="n">
        <v>0.3</v>
      </c>
      <c r="E41" s="141" t="n">
        <v>0.3</v>
      </c>
      <c r="F41" s="141" t="n">
        <v>0.3</v>
      </c>
      <c r="G41" s="141" t="n">
        <v>0.3</v>
      </c>
      <c r="H41" s="141" t="n">
        <v>0.3</v>
      </c>
    </row>
    <row r="42" spans="1:9">
      <c r="C42" s="52" t="s">
        <v>269</v>
      </c>
      <c r="D42" s="141" t="n">
        <v>0.49</v>
      </c>
      <c r="E42" s="141" t="n">
        <v>0.49</v>
      </c>
      <c r="F42" s="141" t="n">
        <v>0.49</v>
      </c>
      <c r="G42" s="141" t="n">
        <v>0.49</v>
      </c>
      <c r="H42" s="141" t="n">
        <v>0.49</v>
      </c>
    </row>
    <row r="43" spans="1:9">
      <c r="C43" s="52" t="s">
        <v>270</v>
      </c>
      <c r="D43" s="141" t="n">
        <v>0.52</v>
      </c>
      <c r="E43" s="141" t="n">
        <v>0.52</v>
      </c>
      <c r="F43" s="141" t="n">
        <v>0.52</v>
      </c>
      <c r="G43" s="141" t="n">
        <v>0.52</v>
      </c>
      <c r="H43" s="141" t="n">
        <v>0.52</v>
      </c>
    </row>
    <row r="44" spans="1:9">
      <c r="A44" s="52" t="s">
        <v>176</v>
      </c>
      <c r="B44" s="52" t="s">
        <v>78</v>
      </c>
      <c r="C44" s="52" t="s">
        <v>268</v>
      </c>
      <c r="D44" s="141" t="n">
        <v>0.88</v>
      </c>
      <c r="E44" s="141" t="n">
        <v>0.88</v>
      </c>
      <c r="F44" s="141" t="n">
        <v>0.88</v>
      </c>
      <c r="G44" s="141" t="n">
        <v>0.88</v>
      </c>
      <c r="H44" s="141" t="n">
        <v>0.88</v>
      </c>
    </row>
    <row r="45" spans="1:9">
      <c r="C45" s="52" t="s">
        <v>269</v>
      </c>
      <c r="D45" s="141" t="n">
        <v>0.93</v>
      </c>
      <c r="E45" s="141" t="n">
        <v>0.93</v>
      </c>
      <c r="F45" s="141" t="n">
        <v>0.93</v>
      </c>
      <c r="G45" s="141" t="n">
        <v>0.93</v>
      </c>
      <c r="H45" s="141" t="n">
        <v>0.93</v>
      </c>
    </row>
    <row r="46" spans="1:9">
      <c r="A46" s="52" t="s">
        <v>184</v>
      </c>
      <c r="B46" s="52" t="s">
        <v>78</v>
      </c>
      <c r="C46" s="52" t="s">
        <v>268</v>
      </c>
      <c r="D46" s="141" t="n">
        <v>1</v>
      </c>
      <c r="E46" s="141" t="n">
        <v>1</v>
      </c>
      <c r="F46" s="141" t="n">
        <v>1</v>
      </c>
      <c r="G46" s="141" t="n">
        <v>1</v>
      </c>
      <c r="H46" s="141" t="n">
        <v>1</v>
      </c>
    </row>
    <row r="47" spans="1:9">
      <c r="C47" s="52" t="s">
        <v>269</v>
      </c>
      <c r="D47" s="141" t="n">
        <v>0.86</v>
      </c>
      <c r="E47" s="141" t="n">
        <v>0.86</v>
      </c>
      <c r="F47" s="141" t="n">
        <v>0.86</v>
      </c>
      <c r="G47" s="141" t="n">
        <v>0.86</v>
      </c>
      <c r="H47" s="141" t="n">
        <v>0.86</v>
      </c>
    </row>
    <row r="48" spans="1:9">
      <c r="A48" s="52" t="s">
        <v>169</v>
      </c>
      <c r="B48" s="52" t="s">
        <v>69</v>
      </c>
      <c r="C48" s="52" t="s">
        <v>268</v>
      </c>
      <c r="D48" s="141" t="n">
        <v>0.58</v>
      </c>
      <c r="E48" s="141" t="n">
        <v>0.58</v>
      </c>
      <c r="F48" s="141" t="n">
        <v>0</v>
      </c>
      <c r="G48" s="141" t="n">
        <v>0</v>
      </c>
      <c r="H48" s="141" t="n">
        <v>0</v>
      </c>
    </row>
    <row r="49" spans="1:9">
      <c r="C49" s="52" t="s">
        <v>269</v>
      </c>
      <c r="D49" s="141" t="n">
        <v>0.51</v>
      </c>
      <c r="E49" s="141" t="n">
        <v>0.51</v>
      </c>
      <c r="F49" s="141" t="n">
        <v>0</v>
      </c>
      <c r="G49" s="141" t="n">
        <v>0</v>
      </c>
      <c r="H49" s="141" t="n">
        <v>0</v>
      </c>
    </row>
  </sheetData>
  <sheetProtection algorithmName="SHA-512" autoFilter="1" deleteColumns="1" deleteRows="1" formatCells="1" formatColumns="1" formatRows="1" hashValue="bJfjyPyxOmg6TlX60iT92X85D22oBlY+vu1d7tgcDNIGkFycV9FATVXJ9laBz2seRnELv9bqOzNsDkMZcATUsA==" insertColumns="1" insertHyperlinks="1" insertRows="1" objects="0" pivotTables="1" saltValue="pdczIiGv+BfnP3+L1zsWWA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7"/>
  <sheetViews>
    <sheetView workbookViewId="0">
      <selection activeCell="F8" sqref="F8"/>
    </sheetView>
  </sheetViews>
  <sheetFormatPr baseColWidth="8" defaultColWidth="12.81640625" defaultRowHeight="12.5" outlineLevelCol="0"/>
  <cols>
    <col customWidth="1" max="1" min="1" style="114" width="28"/>
    <col customWidth="1" max="2" min="2" style="114" width="27.453125"/>
    <col customWidth="1" max="3" min="3" style="114" width="23.6328125"/>
    <col customWidth="1" max="7" min="4" style="114" width="17.1796875"/>
    <col customWidth="1" max="16384" min="8" style="114" width="12.81640625"/>
  </cols>
  <sheetData>
    <row customHeight="1" ht="13" r="1" s="5" spans="1:8">
      <c r="A1" s="124" t="s">
        <v>144</v>
      </c>
      <c r="B1" s="124" t="s">
        <v>266</v>
      </c>
      <c r="C1" s="124" t="n"/>
      <c r="D1" s="99" t="s">
        <v>109</v>
      </c>
      <c r="E1" s="99" t="s">
        <v>110</v>
      </c>
      <c r="F1" s="99" t="s">
        <v>111</v>
      </c>
      <c r="G1" s="99" t="s">
        <v>112</v>
      </c>
      <c r="H1" s="99" t="n"/>
    </row>
    <row r="2" spans="1:8">
      <c r="A2" s="133" t="s">
        <v>154</v>
      </c>
      <c r="B2" s="114" t="s">
        <v>91</v>
      </c>
      <c r="C2" s="133" t="s">
        <v>268</v>
      </c>
      <c r="D2" s="141" t="n">
        <v>1</v>
      </c>
      <c r="E2" s="141" t="n">
        <v>1</v>
      </c>
      <c r="F2" s="141" t="n">
        <v>1</v>
      </c>
      <c r="G2" s="141" t="n">
        <v>1</v>
      </c>
      <c r="H2" s="122" t="n"/>
    </row>
    <row r="3" spans="1:8">
      <c r="C3" s="114" t="s">
        <v>269</v>
      </c>
      <c r="D3" s="141" t="n">
        <v>0.2</v>
      </c>
      <c r="E3" s="141" t="n">
        <v>0.2</v>
      </c>
      <c r="F3" s="141" t="n">
        <v>0.2</v>
      </c>
      <c r="G3" s="141" t="n">
        <v>0.2</v>
      </c>
      <c r="H3" s="133" t="n"/>
    </row>
    <row r="4" spans="1:8">
      <c r="A4" s="133" t="s">
        <v>173</v>
      </c>
      <c r="B4" s="114" t="s">
        <v>91</v>
      </c>
      <c r="C4" s="133" t="s">
        <v>268</v>
      </c>
      <c r="D4" s="141" t="n">
        <v>1</v>
      </c>
      <c r="E4" s="141" t="n">
        <v>1</v>
      </c>
      <c r="F4" s="141" t="n">
        <v>1</v>
      </c>
      <c r="G4" s="141" t="n">
        <v>1</v>
      </c>
      <c r="H4" s="133" t="n"/>
    </row>
    <row r="5" spans="1:8">
      <c r="A5" s="114" t="n"/>
      <c r="C5" s="114" t="s">
        <v>269</v>
      </c>
      <c r="D5" s="141" t="n">
        <v>0.59</v>
      </c>
      <c r="E5" s="141" t="n">
        <v>0.59</v>
      </c>
      <c r="F5" s="141" t="n">
        <v>0.59</v>
      </c>
      <c r="G5" s="141" t="n">
        <v>0.59</v>
      </c>
      <c r="H5" s="122" t="n"/>
    </row>
    <row r="6" spans="1:8">
      <c r="A6" s="133" t="s">
        <v>172</v>
      </c>
      <c r="B6" s="114" t="s">
        <v>91</v>
      </c>
      <c r="C6" s="133" t="s">
        <v>268</v>
      </c>
      <c r="D6" s="141" t="n">
        <v>1</v>
      </c>
      <c r="E6" s="141" t="n">
        <v>1</v>
      </c>
      <c r="F6" s="141" t="n">
        <v>1</v>
      </c>
      <c r="G6" s="141" t="n">
        <v>1</v>
      </c>
      <c r="H6" s="122" t="n"/>
    </row>
    <row r="7" spans="1:8">
      <c r="A7" s="114" t="n"/>
      <c r="C7" s="114" t="s">
        <v>269</v>
      </c>
      <c r="D7" s="141" t="n">
        <v>0.6</v>
      </c>
      <c r="E7" s="141" t="n">
        <v>0.6</v>
      </c>
      <c r="F7" s="141" t="n">
        <v>0.6</v>
      </c>
      <c r="G7" s="141" t="n">
        <v>0.6</v>
      </c>
      <c r="H7" s="133" t="n"/>
    </row>
  </sheetData>
  <sheetProtection algorithmName="SHA-512" autoFilter="1" deleteColumns="1" deleteRows="1" formatCells="1" formatColumns="1" formatRows="1" hashValue="l+xoJSpgzy+jW0WqKYJtNH0CHhmmlWu5KxTiXtuKjMiXRH00LLw6mF8oo+sGrBEQh9O1BhNRsQ/PqzJzy/t75A==" insertColumns="1" insertHyperlinks="1" insertRows="1" objects="0" pivotTables="1" saltValue="Gxns1JENp5ZwyFjz3NLmKA==" scenarios="1" selectLockedCells="1" selectUnlockedCells="0" sheet="1" sort="1" spinCount="100000"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workbookViewId="0" zoomScale="115" zoomScaleNormal="115">
      <selection activeCell="C32" sqref="C32"/>
    </sheetView>
  </sheetViews>
  <sheetFormatPr baseColWidth="8" customHeight="1" defaultColWidth="14.453125" defaultRowHeight="15.75" outlineLevelCol="0"/>
  <cols>
    <col customWidth="1" max="1" min="1" style="5" width="16.08984375"/>
    <col customWidth="1" max="2" min="2" style="5" width="31.36328125"/>
    <col customWidth="1" max="8" min="3" style="5" width="13"/>
  </cols>
  <sheetData>
    <row customHeight="1" ht="27.75" r="1" s="5" spans="1:8">
      <c r="A1" s="62" t="str">
        <f>"Percentage of deaths in baseline year ("&amp;start_year&amp;") attributable to cause"</f>
        <v>Percentage of deaths in baseline year (2017) attributable to cause</v>
      </c>
      <c r="B1" s="41" t="n"/>
      <c r="C1" s="41" t="n"/>
      <c r="D1" s="41" t="n"/>
      <c r="E1" s="41" t="n"/>
      <c r="F1" s="41" t="n"/>
    </row>
    <row customHeight="1" ht="27.75" r="2" s="5" spans="1:8">
      <c r="A2" t="s">
        <v>62</v>
      </c>
      <c r="B2" s="41" t="s">
        <v>63</v>
      </c>
      <c r="C2" s="41" t="s">
        <v>64</v>
      </c>
      <c r="D2" s="41" t="n"/>
      <c r="E2" s="41" t="n"/>
      <c r="F2" s="41" t="n"/>
      <c r="G2" s="41" t="n"/>
    </row>
    <row customHeight="1" ht="15.75" r="3" s="5" spans="1:8">
      <c r="B3" s="24" t="s">
        <v>65</v>
      </c>
      <c r="C3" s="79" t="n">
        <v>0.0027</v>
      </c>
    </row>
    <row customHeight="1" ht="15.75" r="4" s="5" spans="1:8">
      <c r="B4" s="24" t="s">
        <v>66</v>
      </c>
      <c r="C4" s="79" t="n">
        <v>0.1966</v>
      </c>
    </row>
    <row customHeight="1" ht="15.75" r="5" s="5" spans="1:8">
      <c r="B5" s="24" t="s">
        <v>67</v>
      </c>
      <c r="C5" s="79" t="n">
        <v>0.0621</v>
      </c>
    </row>
    <row customHeight="1" ht="15.75" r="6" s="5" spans="1:8">
      <c r="B6" s="24" t="s">
        <v>68</v>
      </c>
      <c r="C6" s="79" t="n">
        <v>0.2929</v>
      </c>
    </row>
    <row customHeight="1" ht="15.75" r="7" s="5" spans="1:8">
      <c r="B7" s="24" t="s">
        <v>69</v>
      </c>
      <c r="C7" s="79" t="n">
        <v>0.2471</v>
      </c>
    </row>
    <row customHeight="1" ht="15.75" r="8" s="5" spans="1:8">
      <c r="B8" s="24" t="s">
        <v>70</v>
      </c>
      <c r="C8" s="79" t="n">
        <v>0.0048</v>
      </c>
    </row>
    <row customHeight="1" ht="15.75" r="9" s="5" spans="1:8">
      <c r="B9" s="24" t="s">
        <v>71</v>
      </c>
      <c r="C9" s="79" t="n">
        <v>0.132</v>
      </c>
    </row>
    <row customHeight="1" ht="15.75" r="10" s="5" spans="1:8">
      <c r="B10" s="24" t="s">
        <v>72</v>
      </c>
      <c r="C10" s="79" t="n">
        <v>0.0618</v>
      </c>
    </row>
    <row customHeight="1" ht="15.75" r="11" s="5" spans="1:8">
      <c r="B11" s="32" t="s">
        <v>30</v>
      </c>
      <c r="C11" s="74" t="str">
        <f>SUM(C3:C10)</f>
        <v>1</v>
      </c>
      <c r="G11" s="24" t="n"/>
      <c r="H11" s="24" t="n"/>
    </row>
    <row customHeight="1" ht="15.75" r="12" s="5" spans="1:8">
      <c r="B12" s="32" t="n"/>
      <c r="C12" s="24" t="n"/>
      <c r="D12" s="24" t="n"/>
      <c r="E12" s="24" t="n"/>
      <c r="F12" s="24" t="n"/>
      <c r="G12" s="24" t="n"/>
      <c r="H12" s="24" t="n"/>
    </row>
    <row customHeight="1" ht="15.75" r="13" s="5" spans="1:8">
      <c r="A13" s="13" t="s">
        <v>73</v>
      </c>
      <c r="B13" s="41" t="s">
        <v>63</v>
      </c>
      <c r="C13" s="23" t="s">
        <v>74</v>
      </c>
      <c r="D13" s="23" t="s">
        <v>75</v>
      </c>
      <c r="E13" s="23" t="s">
        <v>76</v>
      </c>
      <c r="F13" s="23" t="s">
        <v>77</v>
      </c>
      <c r="G13" s="24" t="n"/>
    </row>
    <row customHeight="1" ht="15.75" r="14" s="5" spans="1:8">
      <c r="B14" s="24" t="s">
        <v>78</v>
      </c>
      <c r="C14" s="79" t="n">
        <v>0.1368</v>
      </c>
      <c r="D14" s="79" t="n">
        <v>0.1368</v>
      </c>
      <c r="E14" s="79" t="n">
        <v>0.1368</v>
      </c>
      <c r="F14" s="79" t="n">
        <v>0.1368</v>
      </c>
    </row>
    <row customHeight="1" ht="15.75" r="15" s="5" spans="1:8">
      <c r="B15" s="24" t="s">
        <v>79</v>
      </c>
      <c r="C15" s="79" t="n">
        <v>0.2066</v>
      </c>
      <c r="D15" s="79" t="n">
        <v>0.2066</v>
      </c>
      <c r="E15" s="79" t="n">
        <v>0.2066</v>
      </c>
      <c r="F15" s="79" t="n">
        <v>0.2066</v>
      </c>
    </row>
    <row customHeight="1" ht="15.75" r="16" s="5" spans="1:8">
      <c r="B16" s="24" t="s">
        <v>80</v>
      </c>
      <c r="C16" s="79" t="n">
        <v>0.0211</v>
      </c>
      <c r="D16" s="79" t="n">
        <v>0.0211</v>
      </c>
      <c r="E16" s="79" t="n">
        <v>0.0211</v>
      </c>
      <c r="F16" s="79" t="n">
        <v>0.0211</v>
      </c>
    </row>
    <row customHeight="1" ht="15.75" r="17" s="5" spans="1:8">
      <c r="B17" s="24" t="s">
        <v>81</v>
      </c>
      <c r="C17" s="79" t="n">
        <v>0.0075</v>
      </c>
      <c r="D17" s="79" t="n">
        <v>0.0075</v>
      </c>
      <c r="E17" s="79" t="n">
        <v>0.0075</v>
      </c>
      <c r="F17" s="79" t="n">
        <v>0.0075</v>
      </c>
    </row>
    <row customHeight="1" ht="15.75" r="18" s="5" spans="1:8">
      <c r="B18" s="24" t="s">
        <v>82</v>
      </c>
      <c r="C18" s="79" t="n">
        <v>0.0862</v>
      </c>
      <c r="D18" s="79" t="n">
        <v>0.0862</v>
      </c>
      <c r="E18" s="79" t="n">
        <v>0.0862</v>
      </c>
      <c r="F18" s="79" t="n">
        <v>0.0862</v>
      </c>
    </row>
    <row customHeight="1" ht="15.75" r="19" s="5" spans="1:8">
      <c r="B19" s="24" t="s">
        <v>83</v>
      </c>
      <c r="C19" s="79" t="n">
        <v>0.0286</v>
      </c>
      <c r="D19" s="79" t="n">
        <v>0.0286</v>
      </c>
      <c r="E19" s="79" t="n">
        <v>0.0286</v>
      </c>
      <c r="F19" s="79" t="n">
        <v>0.0286</v>
      </c>
    </row>
    <row customHeight="1" ht="15.75" r="20" s="5" spans="1:8">
      <c r="B20" s="24" t="s">
        <v>84</v>
      </c>
      <c r="C20" s="79" t="n">
        <v>0.0153</v>
      </c>
      <c r="D20" s="79" t="n">
        <v>0.0153</v>
      </c>
      <c r="E20" s="79" t="n">
        <v>0.0153</v>
      </c>
      <c r="F20" s="79" t="n">
        <v>0.0153</v>
      </c>
    </row>
    <row customHeight="1" ht="15.75" r="21" s="5" spans="1:8">
      <c r="B21" s="24" t="s">
        <v>85</v>
      </c>
      <c r="C21" s="79" t="n">
        <v>0.1359</v>
      </c>
      <c r="D21" s="79" t="n">
        <v>0.1359</v>
      </c>
      <c r="E21" s="79" t="n">
        <v>0.1359</v>
      </c>
      <c r="F21" s="79" t="n">
        <v>0.1359</v>
      </c>
    </row>
    <row customHeight="1" ht="15.75" r="22" s="5" spans="1:8">
      <c r="B22" s="24" t="s">
        <v>86</v>
      </c>
      <c r="C22" s="79" t="n">
        <v>0.362</v>
      </c>
      <c r="D22" s="79" t="n">
        <v>0.362</v>
      </c>
      <c r="E22" s="79" t="n">
        <v>0.362</v>
      </c>
      <c r="F22" s="79" t="n">
        <v>0.362</v>
      </c>
    </row>
    <row customHeight="1" ht="15.75" r="23" s="5" spans="1:8">
      <c r="B23" s="32" t="s">
        <v>30</v>
      </c>
      <c r="C23" s="74" t="str">
        <f>SUM(C14:C22)</f>
        <v>1</v>
      </c>
      <c r="D23" s="74" t="str">
        <f>SUM(D14:D22)</f>
        <v>1</v>
      </c>
      <c r="E23" s="74" t="str">
        <f>SUM(E14:E22)</f>
        <v>1</v>
      </c>
      <c r="F23" s="74" t="str">
        <f>SUM(F14:F22)</f>
        <v>1</v>
      </c>
      <c r="G23" s="24" t="n"/>
      <c r="H23" s="24" t="n"/>
    </row>
    <row customHeight="1" ht="15.75" r="24" s="5" spans="1:8">
      <c r="B24" s="32" t="n"/>
      <c r="C24" s="24" t="n"/>
      <c r="D24" s="24" t="n"/>
      <c r="E24" s="24" t="n"/>
      <c r="F24" s="24" t="n"/>
      <c r="G24" s="24" t="n"/>
      <c r="H24" s="24" t="n"/>
    </row>
    <row customHeight="1" ht="15.75" r="25" s="5" spans="1:8">
      <c r="A25" t="s">
        <v>87</v>
      </c>
      <c r="B25" s="41" t="s">
        <v>63</v>
      </c>
      <c r="C25" s="41" t="s">
        <v>87</v>
      </c>
      <c r="D25" s="24" t="n"/>
      <c r="E25" s="24" t="n"/>
      <c r="F25" s="24" t="n"/>
      <c r="G25" s="24" t="n"/>
      <c r="H25" s="24" t="n"/>
    </row>
    <row customHeight="1" ht="15.75" r="26" s="5" spans="1:8">
      <c r="B26" s="24" t="s">
        <v>88</v>
      </c>
      <c r="C26" s="79" t="n">
        <v>0.10082724</v>
      </c>
    </row>
    <row customHeight="1" ht="15.75" r="27" s="5" spans="1:8">
      <c r="B27" s="24" t="s">
        <v>89</v>
      </c>
      <c r="C27" s="79" t="n">
        <v>0.00031206</v>
      </c>
    </row>
    <row customHeight="1" ht="15.75" r="28" s="5" spans="1:8">
      <c r="B28" s="24" t="s">
        <v>90</v>
      </c>
      <c r="C28" s="79" t="n">
        <v>0.15891214</v>
      </c>
    </row>
    <row customHeight="1" ht="15.75" r="29" s="5" spans="1:8">
      <c r="B29" s="24" t="s">
        <v>91</v>
      </c>
      <c r="C29" s="79" t="n">
        <v>0.12598689</v>
      </c>
    </row>
    <row customHeight="1" ht="15.75" r="30" s="5" spans="1:8">
      <c r="B30" s="24" t="s">
        <v>92</v>
      </c>
      <c r="C30" s="79" t="n">
        <v>0.12434007</v>
      </c>
    </row>
    <row customHeight="1" ht="15.75" r="31" s="5" spans="1:8">
      <c r="B31" s="24" t="s">
        <v>93</v>
      </c>
      <c r="C31" s="79" t="n">
        <v>0.03902841</v>
      </c>
    </row>
    <row customHeight="1" ht="15.75" r="32" s="5" spans="1:8">
      <c r="B32" s="24" t="s">
        <v>94</v>
      </c>
      <c r="C32" s="79" t="n">
        <v>0.00085255</v>
      </c>
    </row>
    <row customHeight="1" ht="15.75" r="33" s="5" spans="1:8">
      <c r="B33" s="24" t="s">
        <v>95</v>
      </c>
      <c r="C33" s="79" t="n">
        <v>0.06846781</v>
      </c>
    </row>
    <row customHeight="1" ht="15.75" r="34" s="5" spans="1:8">
      <c r="B34" s="24" t="s">
        <v>96</v>
      </c>
      <c r="C34" s="79" t="n">
        <v>0.38127283</v>
      </c>
    </row>
    <row customHeight="1" ht="15.75" r="35" s="5" spans="1:8">
      <c r="B35" s="32" t="s">
        <v>30</v>
      </c>
      <c r="C35" s="74" t="str">
        <f>SUM(C26:C34)</f>
        <v>1</v>
      </c>
    </row>
  </sheetData>
  <sheetProtection autoFilter="1" deleteColumns="1" deleteRows="1" formatCells="1" formatColumns="1" formatRows="1" insertColumns="1" insertHyperlinks="1" insertRows="1" objects="0" password="CA9F" pivotTables="1" scenarios="1" selectLockedCells="1" selectUnlockedCells="0" sheet="1" sort="1"/>
  <pageMargins bottom="1" footer="0.5" header="0.5" left="0.75" right="0.75" top="1"/>
  <pageSetup horizontalDpi="4294967292" orientation="portrait" paperSize="9" scale="69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workbookViewId="0" zoomScaleNormal="100">
      <selection activeCell="C2" sqref="C2"/>
    </sheetView>
  </sheetViews>
  <sheetFormatPr baseColWidth="8" customHeight="1" defaultColWidth="14.453125" defaultRowHeight="15.75" outlineLevelCol="0"/>
  <cols>
    <col customWidth="1" max="1" min="1" style="5" width="31.453125"/>
    <col customWidth="1" max="2" min="2" style="5" width="24"/>
  </cols>
  <sheetData>
    <row customHeight="1" ht="36" r="1" s="5" spans="1:15">
      <c r="A1" s="27" t="str">
        <f>"Percentage of population in each category in baseline year ("&amp;start_year&amp;")"</f>
        <v>Percentage of population in each category in baseline year (2017)</v>
      </c>
      <c r="B1" s="1" t="s">
        <v>97</v>
      </c>
      <c r="C1" s="42" t="s">
        <v>64</v>
      </c>
      <c r="D1" s="42" t="s">
        <v>74</v>
      </c>
      <c r="E1" s="42" t="s">
        <v>75</v>
      </c>
      <c r="F1" s="42" t="s">
        <v>76</v>
      </c>
      <c r="G1" s="42" t="s">
        <v>77</v>
      </c>
    </row>
    <row customHeight="1" ht="15.75" r="2" s="5" spans="1:15">
      <c r="A2" s="6" t="s">
        <v>98</v>
      </c>
      <c r="B2" s="11" t="s">
        <v>99</v>
      </c>
      <c r="C2" s="148" t="str">
        <f>IFERROR(1-_xlfn.NORM.DIST(_xlfn.NORM.INV(SUM(C4:C5), 0, 1) + 1, 0, 1, TRUE), "")</f>
        <v>0.54471569980476653</v>
      </c>
      <c r="D2" s="148" t="str">
        <f>IFERROR(1-_xlfn.NORM.DIST(_xlfn.NORM.INV(SUM(D4:D5), 0, 1) + 1, 0, 1, TRUE), "")</f>
        <v>0.54471569980476653</v>
      </c>
      <c r="E2" s="148" t="str">
        <f>IFERROR(1-_xlfn.NORM.DIST(_xlfn.NORM.INV(SUM(E4:E5), 0, 1) + 1, 0, 1, TRUE), "")</f>
        <v>0.44982829694488635</v>
      </c>
      <c r="F2" s="148" t="str">
        <f>IFERROR(1-_xlfn.NORM.DIST(_xlfn.NORM.INV(SUM(F4:F5), 0, 1) + 1, 0, 1, TRUE), "")</f>
        <v>0.24457139941017503</v>
      </c>
      <c r="G2" s="148" t="str">
        <f>IFERROR(1-_xlfn.NORM.DIST(_xlfn.NORM.INV(SUM(G4:G5), 0, 1) + 1, 0, 1, TRUE), "")</f>
        <v>0.23269074767298425</v>
      </c>
    </row>
    <row customHeight="1" ht="15.75" r="3" s="5" spans="1:15">
      <c r="B3" s="11" t="s">
        <v>100</v>
      </c>
      <c r="C3" s="148" t="str">
        <f>IFERROR(_xlfn.NORM.DIST(_xlfn.NORM.INV(SUM(C4:C5), 0, 1) + 1, 0, 1, TRUE) - SUM(C4:C5), "")</f>
        <v>0.32228430019523346</v>
      </c>
      <c r="D3" s="148" t="str">
        <f>IFERROR(_xlfn.NORM.DIST(_xlfn.NORM.INV(SUM(D4:D5), 0, 1) + 1, 0, 1, TRUE) - SUM(D4:D5), "")</f>
        <v>0.32228430019523346</v>
      </c>
      <c r="E3" s="148" t="str">
        <f>IFERROR(_xlfn.NORM.DIST(_xlfn.NORM.INV(SUM(E4:E5), 0, 1) + 1, 0, 1, TRUE) - SUM(E4:E5), "")</f>
        <v>0.35908666207150708</v>
      </c>
      <c r="F3" s="148" t="str">
        <f>IFERROR(_xlfn.NORM.DIST(_xlfn.NORM.INV(SUM(F4:F5), 0, 1) + 1, 0, 1, TRUE) - SUM(F4:F5), "")</f>
        <v>0.37651189492768178</v>
      </c>
      <c r="G3" s="148" t="str">
        <f>IFERROR(_xlfn.NORM.DIST(_xlfn.NORM.INV(SUM(G4:G5), 0, 1) + 1, 0, 1, TRUE) - SUM(G4:G5), "")</f>
        <v>0.37372365733745416</v>
      </c>
    </row>
    <row customHeight="1" ht="15.75" r="4" s="5" spans="1:15">
      <c r="B4" s="11" t="s">
        <v>101</v>
      </c>
      <c r="C4" s="149" t="n">
        <v>0.08699999999999999</v>
      </c>
      <c r="D4" s="149" t="n">
        <v>0.08699999999999999</v>
      </c>
      <c r="E4" s="149" t="n">
        <v>0.134</v>
      </c>
      <c r="F4" s="149" t="n">
        <v>0.247</v>
      </c>
      <c r="G4" s="149" t="n">
        <v>0.259</v>
      </c>
    </row>
    <row customHeight="1" ht="15.75" r="5" s="5" spans="1:15">
      <c r="B5" s="11" t="s">
        <v>102</v>
      </c>
      <c r="C5" s="149" t="n">
        <v>0.046</v>
      </c>
      <c r="D5" s="149" t="n">
        <v>0.046</v>
      </c>
      <c r="E5" s="149" t="n">
        <v>0.0567</v>
      </c>
      <c r="F5" s="149" t="n">
        <v>0.132</v>
      </c>
      <c r="G5" s="149" t="n">
        <v>0.134</v>
      </c>
    </row>
    <row customHeight="1" ht="15.75" r="6" s="5" spans="1:15">
      <c r="B6" s="33" t="n"/>
      <c r="C6" s="150" t="n"/>
      <c r="D6" s="150" t="n"/>
      <c r="E6" s="150" t="n"/>
      <c r="F6" s="150" t="n"/>
      <c r="G6" s="150" t="n"/>
    </row>
    <row customHeight="1" ht="15.75" r="7" s="5" spans="1:15">
      <c r="B7" s="33" t="n"/>
      <c r="C7" s="150" t="n"/>
      <c r="D7" s="150" t="n"/>
      <c r="E7" s="150" t="n"/>
      <c r="F7" s="150" t="n"/>
      <c r="G7" s="150" t="n"/>
    </row>
    <row customHeight="1" ht="15.75" r="8" s="5" spans="1:15">
      <c r="A8" s="6" t="s">
        <v>103</v>
      </c>
      <c r="B8" s="11" t="s">
        <v>104</v>
      </c>
      <c r="C8" s="148" t="str">
        <f>IFERROR(1-_xlfn.NORM.DIST(_xlfn.NORM.INV(SUM(C10:C11), 0, 1) + 1, 0, 1, TRUE), "")</f>
        <v>0.6241955901533508</v>
      </c>
      <c r="D8" s="148" t="str">
        <f>IFERROR(1-_xlfn.NORM.DIST(_xlfn.NORM.INV(SUM(D10:D11), 0, 1) + 1, 0, 1, TRUE), "")</f>
        <v>0.6241955901533508</v>
      </c>
      <c r="E8" s="148" t="str">
        <f>IFERROR(1-_xlfn.NORM.DIST(_xlfn.NORM.INV(SUM(E10:E11), 0, 1) + 1, 0, 1, TRUE), "")</f>
        <v>0.68355843805440353</v>
      </c>
      <c r="F8" s="148" t="str">
        <f>IFERROR(1-_xlfn.NORM.DIST(_xlfn.NORM.INV(SUM(F10:F11), 0, 1) + 1, 0, 1, TRUE), "")</f>
        <v>0.73228840888273117</v>
      </c>
      <c r="G8" s="148" t="str">
        <f>IFERROR(1-_xlfn.NORM.DIST(_xlfn.NORM.INV(SUM(G10:G11), 0, 1) + 1, 0, 1, TRUE), "")</f>
        <v>0.81212055177975573</v>
      </c>
    </row>
    <row customHeight="1" ht="15.75" r="9" s="5" spans="1:15">
      <c r="B9" s="11" t="s">
        <v>105</v>
      </c>
      <c r="C9" s="148" t="str">
        <f>IFERROR(_xlfn.NORM.DIST(_xlfn.NORM.INV(SUM(C10:C11), 0, 1) + 1, 0, 1, TRUE) - SUM(C10:C11), "")</f>
        <v>0.28180440984664923</v>
      </c>
      <c r="D9" s="148" t="str">
        <f>IFERROR(_xlfn.NORM.DIST(_xlfn.NORM.INV(SUM(D10:D11), 0, 1) + 1, 0, 1, TRUE) - SUM(D10:D11), "")</f>
        <v>0.28180440984664923</v>
      </c>
      <c r="E9" s="148" t="str">
        <f>IFERROR(_xlfn.NORM.DIST(_xlfn.NORM.INV(SUM(E10:E11), 0, 1) + 1, 0, 1, TRUE) - SUM(E10:E11), "")</f>
        <v>0.2466938696379041</v>
      </c>
      <c r="F9" s="148" t="str">
        <f>IFERROR(_xlfn.NORM.DIST(_xlfn.NORM.INV(SUM(F10:F11), 0, 1) + 1, 0, 1, TRUE) - SUM(F10:F11), "")</f>
        <v>0.21506846670192739</v>
      </c>
      <c r="G9" s="148" t="str">
        <f>IFERROR(_xlfn.NORM.DIST(_xlfn.NORM.INV(SUM(G10:G11), 0, 1) + 1, 0, 1, TRUE) - SUM(G10:G11), "")</f>
        <v>0.15821429221536368</v>
      </c>
    </row>
    <row customHeight="1" ht="15.75" r="10" s="5" spans="1:15">
      <c r="B10" s="11" t="s">
        <v>106</v>
      </c>
      <c r="C10" s="149" t="n">
        <v>0.05400000000000001</v>
      </c>
      <c r="D10" s="149" t="n">
        <v>0.05400000000000001</v>
      </c>
      <c r="E10" s="149" t="n">
        <v>0.05400000000000001</v>
      </c>
      <c r="F10" s="149" t="n">
        <v>0.0425</v>
      </c>
      <c r="G10" s="149" t="n">
        <v>0.0223</v>
      </c>
    </row>
    <row customHeight="1" ht="15.75" r="11" s="5" spans="1:15">
      <c r="B11" s="11" t="s">
        <v>107</v>
      </c>
      <c r="C11" s="149" t="n">
        <v>0.04</v>
      </c>
      <c r="D11" s="149" t="n">
        <v>0.04</v>
      </c>
      <c r="E11" s="149" t="n">
        <v>0.0157</v>
      </c>
      <c r="F11" s="149" t="n">
        <v>0.0101</v>
      </c>
      <c r="G11" s="149" t="n">
        <v>0.00733</v>
      </c>
    </row>
    <row customHeight="1" ht="15.75" r="12" s="5" spans="1:15">
      <c r="C12" s="8" t="n"/>
      <c r="D12" s="8" t="n"/>
      <c r="E12" s="8" t="n"/>
      <c r="F12" s="8" t="n"/>
      <c r="G12" s="8" t="n"/>
      <c r="I12" s="15" t="n"/>
      <c r="J12" s="15" t="n"/>
      <c r="K12" s="15" t="n"/>
      <c r="L12" s="15" t="n"/>
      <c r="M12" s="15" t="n"/>
      <c r="N12" s="15" t="n"/>
      <c r="O12" s="15" t="n"/>
    </row>
    <row customHeight="1" ht="27" r="13" s="5" spans="1:15">
      <c r="A13" s="13" t="s">
        <v>108</v>
      </c>
      <c r="C13" s="42" t="s">
        <v>64</v>
      </c>
      <c r="D13" s="42" t="s">
        <v>74</v>
      </c>
      <c r="E13" s="42" t="s">
        <v>75</v>
      </c>
      <c r="F13" s="42" t="s">
        <v>76</v>
      </c>
      <c r="G13" s="42" t="s">
        <v>77</v>
      </c>
      <c r="H13" s="23" t="s">
        <v>109</v>
      </c>
      <c r="I13" s="23" t="s">
        <v>110</v>
      </c>
      <c r="J13" s="23" t="s">
        <v>111</v>
      </c>
      <c r="K13" s="23" t="s">
        <v>112</v>
      </c>
      <c r="L13" s="23" t="s">
        <v>55</v>
      </c>
      <c r="M13" s="23" t="s">
        <v>56</v>
      </c>
      <c r="N13" s="23" t="s">
        <v>57</v>
      </c>
      <c r="O13" s="23" t="s">
        <v>58</v>
      </c>
    </row>
    <row customHeight="1" ht="15.75" r="14" s="5" spans="1:15">
      <c r="B14" s="42" t="s">
        <v>113</v>
      </c>
      <c r="C14" s="151" t="n">
        <v>0.05</v>
      </c>
      <c r="D14" s="151" t="n">
        <v>0.075</v>
      </c>
      <c r="E14" s="151" t="n">
        <v>0.7809999999999999</v>
      </c>
      <c r="F14" s="151" t="n">
        <v>0.73</v>
      </c>
      <c r="G14" s="151" t="n">
        <v>0.484</v>
      </c>
      <c r="H14" s="152" t="n">
        <v>0.473</v>
      </c>
      <c r="I14" s="152" t="n">
        <v>0.447</v>
      </c>
      <c r="J14" s="152" t="n">
        <v>0.433</v>
      </c>
      <c r="K14" s="152" t="n">
        <v>0.442</v>
      </c>
      <c r="L14" s="152" t="n">
        <v>0.473</v>
      </c>
      <c r="M14" s="152" t="n">
        <v>0.447</v>
      </c>
      <c r="N14" s="152" t="n">
        <v>0.433</v>
      </c>
      <c r="O14" s="152" t="n">
        <v>0.442</v>
      </c>
    </row>
    <row customHeight="1" ht="15.75" r="15" s="5" spans="1:15">
      <c r="B15" s="42" t="s">
        <v>114</v>
      </c>
      <c r="C15" s="148" t="str">
        <f>iron_deficiency_anaemia*C14</f>
        <v>4.2000000000000003E-2</v>
      </c>
      <c r="D15" s="148" t="str">
        <f>iron_deficiency_anaemia*D14</f>
        <v>4.2000000000000003E-2</v>
      </c>
      <c r="E15" s="148" t="str">
        <f>iron_deficiency_anaemia*E14</f>
        <v>0.32801999999999998</v>
      </c>
      <c r="F15" s="148" t="str">
        <f>iron_deficiency_anaemia*F14</f>
        <v>0.30639</v>
      </c>
      <c r="G15" s="148" t="str">
        <f>iron_deficiency_anaemia*G14</f>
        <v>0.20314000000000002</v>
      </c>
      <c r="H15" s="148" t="str">
        <f>iron_deficiency_anaemia*H14</f>
        <v>0.19865999999999998</v>
      </c>
      <c r="I15" s="148" t="str">
        <f>iron_deficiency_anaemia*I14</f>
        <v>0.18773999999999999</v>
      </c>
      <c r="J15" s="148" t="str">
        <f>iron_deficiency_anaemia*J14</f>
        <v>0.18185999999999999</v>
      </c>
      <c r="K15" s="148" t="str">
        <f>iron_deficiency_anaemia*K14</f>
        <v>0.18564</v>
      </c>
      <c r="L15" s="148" t="str">
        <f>iron_deficiency_anaemia*L14</f>
        <v>0.19865999999999998</v>
      </c>
      <c r="M15" s="148" t="str">
        <f>iron_deficiency_anaemia*M14</f>
        <v>0.18773999999999999</v>
      </c>
      <c r="N15" s="148" t="str">
        <f>iron_deficiency_anaemia*N14</f>
        <v>0.18185999999999999</v>
      </c>
      <c r="O15" s="148" t="str">
        <f>iron_deficiency_anaemia*O14</f>
        <v>0.18564</v>
      </c>
    </row>
    <row customHeight="1" ht="15.75" r="16" s="5" spans="1:15">
      <c r="C16" s="8" t="n"/>
      <c r="D16" s="8" t="n"/>
      <c r="E16" s="8" t="n"/>
      <c r="F16" s="8" t="n"/>
      <c r="G16" s="8" t="n"/>
    </row>
    <row customHeight="1" ht="15.75" r="17" s="5" spans="1:15">
      <c r="C17" s="8" t="n"/>
      <c r="D17" s="8" t="n"/>
      <c r="E17" s="8" t="n"/>
      <c r="F17" s="8" t="n"/>
      <c r="G17" s="8" t="n"/>
    </row>
  </sheetData>
  <sheetProtection algorithmName="SHA-512" autoFilter="1" deleteColumns="1" deleteRows="1" formatCells="1" formatColumns="1" formatRows="1" hashValue="UgItZ1fUYYw4jxcRhHXwNHcUu0vhqIwiw+M/NqOF+Kwcup1Gz7SX/l9bwOv86KrlD68qT5UZTPKIb6eti+eUeQ==" insertColumns="1" insertHyperlinks="1" insertRows="1" objects="0" pivotTables="1" saltValue="m4hom2mHEDeB1snGKNG4rA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workbookViewId="0" zoomScaleNormal="100">
      <selection activeCell="F5" sqref="F5"/>
    </sheetView>
  </sheetViews>
  <sheetFormatPr baseColWidth="8" defaultColWidth="8.90625" defaultRowHeight="12.5" outlineLevelCol="0"/>
  <cols>
    <col customWidth="1" max="1" min="1" style="5" width="28.90625"/>
    <col customWidth="1" max="7" min="2" style="5" width="13.453125"/>
  </cols>
  <sheetData>
    <row customHeight="1" ht="40.5" r="1" s="5" spans="1:7">
      <c r="A1" s="27" t="str">
        <f>"Percentage of children in each category in baseline year ("&amp;start_year&amp;")"</f>
        <v>Percentage of children in each category in baseline year (2017)</v>
      </c>
      <c r="B1" s="1" t="s">
        <v>97</v>
      </c>
      <c r="C1" s="13" t="s">
        <v>64</v>
      </c>
      <c r="D1" s="13" t="s">
        <v>74</v>
      </c>
      <c r="E1" s="13" t="s">
        <v>75</v>
      </c>
      <c r="F1" s="13" t="s">
        <v>76</v>
      </c>
      <c r="G1" s="13" t="s">
        <v>77</v>
      </c>
    </row>
    <row r="2" spans="1:7">
      <c r="A2" s="6" t="s">
        <v>115</v>
      </c>
      <c r="B2" s="133" t="s">
        <v>116</v>
      </c>
      <c r="C2" s="149" t="n">
        <v>0.84</v>
      </c>
      <c r="D2" s="149" t="n">
        <v>0.4429999999999999</v>
      </c>
      <c r="E2" s="149" t="n">
        <v>0.0136</v>
      </c>
      <c r="F2" s="149" t="n">
        <v>0</v>
      </c>
      <c r="G2" s="149" t="n">
        <v>0</v>
      </c>
    </row>
    <row r="3" spans="1:7">
      <c r="B3" s="133" t="s">
        <v>117</v>
      </c>
      <c r="C3" s="149" t="n">
        <v>0.092</v>
      </c>
      <c r="D3" s="149" t="n">
        <v>0.217</v>
      </c>
      <c r="E3" s="149" t="n">
        <v>0.0328</v>
      </c>
      <c r="F3" s="149" t="n">
        <v>0.001</v>
      </c>
      <c r="G3" s="149" t="n">
        <v>0</v>
      </c>
    </row>
    <row r="4" spans="1:7">
      <c r="B4" s="133" t="s">
        <v>118</v>
      </c>
      <c r="C4" s="149" t="n">
        <v>0.058</v>
      </c>
      <c r="D4" s="149" t="n">
        <v>0.316</v>
      </c>
      <c r="E4" s="149" t="n">
        <v>0.9350000000000001</v>
      </c>
      <c r="F4" s="149" t="n">
        <v>0.721</v>
      </c>
      <c r="G4" s="149" t="n">
        <v>0</v>
      </c>
    </row>
    <row r="5" spans="1:7">
      <c r="B5" s="133" t="s">
        <v>119</v>
      </c>
      <c r="C5" s="148" t="str">
        <f>1-SUM(C2:C4)</f>
        <v>1.0000000000000009E-2</v>
      </c>
      <c r="D5" s="148" t="str">
        <f>1-SUM(D2:D4)</f>
        <v>2.4399366085578356E-2</v>
      </c>
      <c r="E5" s="148" t="str">
        <f>1-SUM(E2:E4)</f>
        <v>1.8961838681699872E-2</v>
      </c>
      <c r="F5" s="148" t="str">
        <f>1-SUM(F2:F4)</f>
        <v>0.27800000000000002</v>
      </c>
      <c r="G5" s="148" t="str">
        <f>1-SUM(G2:G4)</f>
        <v>1</v>
      </c>
    </row>
  </sheetData>
  <sheetProtection algorithmName="SHA-512" autoFilter="1" deleteColumns="1" deleteRows="1" formatCells="1" formatColumns="1" formatRows="1" hashValue="cjZGG35skIN/87gVYPq+qku8px1GpcfbcC9VQGwmKjtdbvNEf7x1kHTHwQlPZMuOorjL/9FyNZdN8JPWk+p31Q==" insertColumns="1" insertHyperlinks="1" insertRows="1" objects="0" pivotTables="1" saltValue="TyxzFz+E2uI3dTroZBTeAA==" scenarios="1" selectLockedCells="1" selectUnlockedCells="0" sheet="1" sort="1" spinCount="100000"/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workbookViewId="0" zoomScale="115" zoomScaleNormal="115">
      <selection activeCell="B14" sqref="B14"/>
    </sheetView>
  </sheetViews>
  <sheetFormatPr baseColWidth="8" defaultColWidth="8.90625" defaultRowHeight="12.5" outlineLevelCol="0"/>
  <cols>
    <col customWidth="1" max="1" min="1" style="5" width="37"/>
    <col customWidth="1" max="2" min="2" style="5" width="29.453125"/>
  </cols>
  <sheetData>
    <row customHeight="1" ht="13" r="1" s="5" spans="1:11">
      <c r="A1" s="62" t="s">
        <v>120</v>
      </c>
      <c r="B1" s="62" t="s">
        <v>121</v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 spans="1:11">
      <c r="A2" t="s">
        <v>122</v>
      </c>
      <c r="B2" s="33" t="s">
        <v>123</v>
      </c>
      <c r="C2" s="153" t="n"/>
      <c r="D2" s="153" t="n"/>
      <c r="E2" s="153" t="n"/>
      <c r="F2" s="153" t="n"/>
      <c r="G2" s="153" t="n"/>
      <c r="H2" s="153" t="n"/>
      <c r="I2" s="153" t="n"/>
      <c r="J2" s="153" t="n"/>
      <c r="K2" s="153" t="n"/>
    </row>
    <row r="3" spans="1:11">
      <c r="B3" s="33" t="n"/>
    </row>
    <row r="4" spans="1:11">
      <c r="A4" t="s">
        <v>124</v>
      </c>
      <c r="B4" s="33" t="s">
        <v>123</v>
      </c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</row>
    <row r="5" spans="1:11">
      <c r="B5" s="33" t="n"/>
    </row>
    <row r="6" spans="1:11">
      <c r="A6" t="s">
        <v>125</v>
      </c>
      <c r="B6" s="33" t="s">
        <v>123</v>
      </c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</row>
    <row r="7" spans="1:11">
      <c r="B7" s="33" t="s">
        <v>87</v>
      </c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</row>
    <row r="8" spans="1:11">
      <c r="B8" s="33" t="s">
        <v>126</v>
      </c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</row>
    <row r="10" spans="1:11">
      <c r="A10" t="s">
        <v>127</v>
      </c>
      <c r="B10" s="42" t="s">
        <v>128</v>
      </c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</row>
    <row r="11" spans="1:11">
      <c r="B11" s="42" t="s">
        <v>129</v>
      </c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</row>
    <row r="13" spans="1:11">
      <c r="A13" s="13" t="s">
        <v>32</v>
      </c>
      <c r="B13" s="42" t="s">
        <v>130</v>
      </c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</row>
    <row r="14" spans="1:11">
      <c r="B14" s="42" t="s">
        <v>131</v>
      </c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</row>
  </sheetData>
  <pageMargins bottom="0.75" footer="0.3" header="0.3" left="0.7" right="0.7" top="0.75"/>
  <pageSetup orientation="portrait" paperSize="193"/>
</worksheet>
</file>

<file path=xl/worksheets/sheet7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tabSelected="1" workbookViewId="0" zoomScale="115" zoomScaleNormal="115">
      <selection activeCell="C9" sqref="C9"/>
    </sheetView>
  </sheetViews>
  <sheetFormatPr baseColWidth="8" defaultColWidth="11.453125" defaultRowHeight="12.5" outlineLevelCol="0"/>
  <cols>
    <col customWidth="1" max="1" min="1" style="114" width="17"/>
    <col customWidth="1" max="2" min="2" style="114" width="19.08984375"/>
    <col customWidth="1" max="3" min="3" style="114" width="13.453125"/>
    <col customWidth="1" max="16384" min="4" style="114" width="11.453125"/>
  </cols>
  <sheetData>
    <row customHeight="1" ht="13" r="1" s="5" spans="1:5">
      <c r="A1" s="50" t="s">
        <v>132</v>
      </c>
      <c r="B1" s="51" t="s">
        <v>133</v>
      </c>
      <c r="C1" s="51" t="s">
        <v>134</v>
      </c>
      <c r="D1" s="51" t="s">
        <v>135</v>
      </c>
      <c r="E1" s="51" t="s">
        <v>136</v>
      </c>
    </row>
    <row customHeight="1" ht="13" r="2" s="5" spans="1:5">
      <c r="A2" s="49" t="s">
        <v>137</v>
      </c>
      <c r="B2" s="46" t="s">
        <v>87</v>
      </c>
      <c r="C2" s="154" t="n"/>
      <c r="D2" s="154" t="n"/>
      <c r="E2" s="155" t="n">
        <f>IF(E$7="","",E$7)</f>
        <v/>
      </c>
    </row>
    <row r="3" spans="1:5">
      <c r="A3" s="114" t="n"/>
      <c r="B3" s="46" t="s">
        <v>64</v>
      </c>
      <c r="C3" s="154" t="b">
        <v>1</v>
      </c>
      <c r="D3" s="154" t="n"/>
      <c r="E3" s="155" t="n">
        <f>IF(E$7="","",E$7)</f>
        <v/>
      </c>
    </row>
    <row r="4" spans="1:5">
      <c r="A4" s="114" t="n"/>
      <c r="B4" s="46" t="s">
        <v>74</v>
      </c>
      <c r="C4" s="154" t="b">
        <v>1</v>
      </c>
      <c r="D4" s="154" t="n"/>
      <c r="E4" s="155" t="n">
        <f>IF(E$7="","",E$7)</f>
        <v/>
      </c>
    </row>
    <row r="5" spans="1:5">
      <c r="A5" s="114" t="n"/>
      <c r="B5" s="46" t="s">
        <v>75</v>
      </c>
      <c r="C5" s="154" t="b">
        <v>1</v>
      </c>
      <c r="D5" s="154" t="n"/>
      <c r="E5" s="155" t="n">
        <f>IF(E$7="","",E$7)</f>
        <v/>
      </c>
    </row>
    <row r="6" spans="1:5">
      <c r="A6" s="114" t="n"/>
      <c r="B6" s="46" t="s">
        <v>76</v>
      </c>
      <c r="C6" s="154" t="b">
        <v>1</v>
      </c>
      <c r="D6" s="154" t="n"/>
      <c r="E6" s="155" t="n">
        <f>IF(E$7="","",E$7)</f>
        <v/>
      </c>
    </row>
    <row r="7" spans="1:5">
      <c r="A7" s="114" t="n"/>
      <c r="B7" s="46" t="s">
        <v>138</v>
      </c>
      <c r="C7" s="45" t="n"/>
      <c r="D7" s="44" t="n"/>
      <c r="E7" s="154" t="n"/>
    </row>
    <row customHeight="1" ht="13" r="9" s="5" spans="1:5">
      <c r="A9" s="49" t="s">
        <v>139</v>
      </c>
      <c r="B9" s="46" t="s">
        <v>87</v>
      </c>
      <c r="C9" s="154" t="n"/>
      <c r="D9" s="154" t="n"/>
      <c r="E9" s="155" t="n">
        <f>IF(E$7="","",E$7)</f>
        <v/>
      </c>
    </row>
    <row r="10" spans="1:5">
      <c r="A10" s="114" t="n"/>
      <c r="B10" s="46" t="s">
        <v>64</v>
      </c>
      <c r="C10" s="154" t="n"/>
      <c r="D10" s="154" t="n"/>
      <c r="E10" s="155" t="n">
        <f>IF(E$7="","",E$7)</f>
        <v/>
      </c>
    </row>
    <row r="11" spans="1:5">
      <c r="A11" s="114" t="n"/>
      <c r="B11" s="46" t="s">
        <v>74</v>
      </c>
      <c r="C11" s="154" t="n"/>
      <c r="D11" s="154" t="n"/>
      <c r="E11" s="155" t="n">
        <f>IF(E$7="","",E$7)</f>
        <v/>
      </c>
    </row>
    <row r="12" spans="1:5">
      <c r="A12" s="114" t="n"/>
      <c r="B12" s="46" t="s">
        <v>75</v>
      </c>
      <c r="C12" s="154" t="n"/>
      <c r="D12" s="154" t="n"/>
      <c r="E12" s="155" t="n">
        <f>IF(E$7="","",E$7)</f>
        <v/>
      </c>
    </row>
    <row r="13" spans="1:5">
      <c r="A13" s="114" t="n"/>
      <c r="B13" s="46" t="s">
        <v>76</v>
      </c>
      <c r="C13" s="154" t="n"/>
      <c r="D13" s="154" t="n"/>
      <c r="E13" s="155" t="n">
        <f>IF(E$7="","",E$7)</f>
        <v/>
      </c>
    </row>
    <row r="14" spans="1:5">
      <c r="A14" s="114" t="n"/>
      <c r="B14" s="46" t="s">
        <v>138</v>
      </c>
      <c r="C14" s="45" t="n"/>
      <c r="D14" s="44" t="n"/>
      <c r="E14" s="154" t="n"/>
    </row>
    <row customHeight="1" ht="13" r="16" s="5" spans="1:5">
      <c r="A16" s="49" t="s">
        <v>140</v>
      </c>
      <c r="B16" s="46" t="s">
        <v>87</v>
      </c>
      <c r="C16" s="154" t="n"/>
      <c r="D16" s="154" t="b">
        <v>1</v>
      </c>
      <c r="E16" s="155" t="n">
        <f>IF(E$7="","",E$7)</f>
        <v/>
      </c>
    </row>
    <row r="17" spans="1:5">
      <c r="A17" s="114" t="n"/>
      <c r="B17" s="46" t="s">
        <v>64</v>
      </c>
      <c r="C17" s="154" t="n"/>
      <c r="D17" s="154" t="b">
        <v>1</v>
      </c>
      <c r="E17" s="155" t="n">
        <f>IF(E$7="","",E$7)</f>
        <v/>
      </c>
    </row>
    <row r="18" spans="1:5">
      <c r="A18" s="114" t="n"/>
      <c r="B18" s="46" t="s">
        <v>74</v>
      </c>
      <c r="C18" s="154" t="n"/>
      <c r="D18" s="154" t="b">
        <v>1</v>
      </c>
      <c r="E18" s="155" t="n">
        <f>IF(E$7="","",E$7)</f>
        <v/>
      </c>
    </row>
    <row r="19" spans="1:5">
      <c r="A19" s="114" t="n"/>
      <c r="B19" s="46" t="s">
        <v>75</v>
      </c>
      <c r="C19" s="154" t="n"/>
      <c r="D19" s="154" t="b">
        <v>1</v>
      </c>
      <c r="E19" s="155" t="n">
        <f>IF(E$7="","",E$7)</f>
        <v/>
      </c>
    </row>
    <row r="20" spans="1:5">
      <c r="A20" s="114" t="n"/>
      <c r="B20" s="46" t="s">
        <v>76</v>
      </c>
      <c r="C20" s="154" t="n"/>
      <c r="D20" s="154" t="b">
        <v>1</v>
      </c>
      <c r="E20" s="155" t="n">
        <f>IF(E$7="","",E$7)</f>
        <v/>
      </c>
    </row>
    <row r="21" spans="1:5">
      <c r="A21" s="114" t="n"/>
      <c r="B21" s="46" t="s">
        <v>138</v>
      </c>
      <c r="C21" s="45" t="n"/>
      <c r="D21" s="44" t="n"/>
      <c r="E21" s="154" t="n"/>
    </row>
  </sheetData>
  <sheetProtection algorithmName="SHA-512" autoFilter="1" deleteColumns="1" deleteRows="1" formatCells="1" formatColumns="1" formatRows="1" hashValue="9wsRtmiVNJB0UeV33D4Iu3yiIwegEB7YesrZkCblhc6wUV+2PK18HRXoB0nl0+0IenWTDgkV+kV0Xi5B6erGpg==" insertColumns="1" insertHyperlinks="1" insertRows="1" objects="0" pivotTables="1" saltValue="FiZTxqAqHli9KHTCkjPnDg==" scenarios="1" selectLockedCells="1" selectUnlockedCells="0" sheet="1" sort="1" spinCount="100000"/>
  <pageMargins bottom="0.75" footer="0.3" header="0.3" left="0.7" right="0.7" top="0.75"/>
  <pageSetup horizontalDpi="0" orientation="portrait" paperSize="9" verticalDpi="0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workbookViewId="0" zoomScale="145" zoomScaleNormal="145">
      <selection activeCell="D2" sqref="D2:D3"/>
    </sheetView>
  </sheetViews>
  <sheetFormatPr baseColWidth="8" defaultColWidth="10.90625" defaultRowHeight="12.5" outlineLevelCol="0"/>
  <cols>
    <col customWidth="1" max="1" min="1" style="5" width="15.6328125"/>
    <col customWidth="1" max="2" min="2" style="5" width="15.453125"/>
    <col customWidth="1" max="3" min="3" style="5" width="17.453125"/>
    <col customWidth="1" max="4" min="4" style="5" width="12.90625"/>
  </cols>
  <sheetData>
    <row customHeight="1" ht="13" r="1" s="5" spans="1:4">
      <c r="A1" s="64" t="s">
        <v>1</v>
      </c>
      <c r="B1" s="51" t="s">
        <v>141</v>
      </c>
      <c r="C1" s="65" t="s">
        <v>142</v>
      </c>
      <c r="D1" s="65" t="s">
        <v>143</v>
      </c>
    </row>
    <row customHeight="1" ht="13" r="2" s="5" spans="1:4">
      <c r="A2" s="65" t="s">
        <v>144</v>
      </c>
      <c r="B2" s="46" t="s">
        <v>145</v>
      </c>
      <c r="C2" s="46" t="s">
        <v>146</v>
      </c>
      <c r="D2" s="154" t="n"/>
    </row>
    <row customHeight="1" ht="13" r="3" s="5" spans="1:4">
      <c r="A3" s="65" t="s">
        <v>147</v>
      </c>
      <c r="B3" s="46" t="s">
        <v>134</v>
      </c>
      <c r="C3" s="46" t="s">
        <v>148</v>
      </c>
      <c r="D3" s="154" t="n"/>
    </row>
  </sheetData>
  <sheetProtection algorithmName="SHA-512" autoFilter="1" deleteColumns="1" deleteRows="1" formatCells="1" formatColumns="1" formatRows="1" hashValue="tS5A5il384gB8zsJjwidwZIpdVsJo/ah59cRAmnHpig36ZssdSIeiIXxiNqdW+7yhHG743nXUgYflxFLjdX6Kg==" insertColumns="1" insertHyperlinks="1" insertRows="1" objects="0" pivotTables="1" saltValue="H9BMcvjdiLgSEjFGZvTrQw==" scenarios="1" selectLockedCells="1" selectUnlockedCells="0" sheet="1" sort="1" spinCount="100000"/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F39"/>
  <sheetViews>
    <sheetView workbookViewId="0">
      <selection activeCell="D19" sqref="D19"/>
    </sheetView>
  </sheetViews>
  <sheetFormatPr baseColWidth="8" customHeight="1" defaultColWidth="14.453125" defaultRowHeight="15.75" outlineLevelCol="0"/>
  <cols>
    <col customWidth="1" max="1" min="1" style="52" width="56"/>
    <col customWidth="1" max="2" min="2" style="114" width="20"/>
    <col customWidth="1" max="3" min="3" style="114" width="20.453125"/>
    <col customWidth="1" max="4" min="4" style="114" width="20.08984375"/>
    <col bestFit="1" customWidth="1" max="5" min="5" style="114" width="32.36328125"/>
    <col customWidth="1" max="16384" min="6" style="114" width="14.453125"/>
  </cols>
  <sheetData>
    <row customHeight="1" ht="26" r="1" s="5" spans="1:6">
      <c r="A1" s="124" t="s">
        <v>144</v>
      </c>
      <c r="B1" s="66" t="str">
        <f>"Baseline ("&amp;start_year&amp;") coverage"</f>
        <v>Baseline (2017) coverage</v>
      </c>
      <c r="C1" s="66" t="s">
        <v>149</v>
      </c>
      <c r="D1" s="66" t="s">
        <v>150</v>
      </c>
      <c r="E1" s="66" t="s">
        <v>151</v>
      </c>
    </row>
    <row customHeight="1" ht="15.75" r="2" s="5" spans="1:6">
      <c r="A2" s="52" t="s">
        <v>152</v>
      </c>
      <c r="B2" s="85" t="n">
        <v>0</v>
      </c>
      <c r="C2" s="85" t="n">
        <v>0.95</v>
      </c>
      <c r="D2" s="86" t="n">
        <v>25</v>
      </c>
      <c r="E2" s="86" t="s">
        <v>153</v>
      </c>
    </row>
    <row customHeight="1" ht="15.75" r="3" s="5" spans="1:6">
      <c r="A3" s="52" t="s">
        <v>154</v>
      </c>
      <c r="B3" s="85" t="n">
        <v>0</v>
      </c>
      <c r="C3" s="85" t="n">
        <v>0.95</v>
      </c>
      <c r="D3" s="86" t="n">
        <v>1</v>
      </c>
      <c r="E3" s="86" t="s">
        <v>153</v>
      </c>
    </row>
    <row customHeight="1" ht="15.75" r="4" s="5" spans="1:6">
      <c r="A4" s="52" t="s">
        <v>155</v>
      </c>
      <c r="B4" s="85" t="n">
        <v>0</v>
      </c>
      <c r="C4" s="85" t="n">
        <v>0.95</v>
      </c>
      <c r="D4" s="86" t="n">
        <v>90</v>
      </c>
      <c r="E4" s="86" t="s">
        <v>153</v>
      </c>
    </row>
    <row customHeight="1" ht="15.75" r="5" s="5" spans="1:6">
      <c r="A5" s="52" t="s">
        <v>156</v>
      </c>
      <c r="B5" s="85" t="n">
        <v>0</v>
      </c>
      <c r="C5" s="85" t="n">
        <v>0.95</v>
      </c>
      <c r="D5" s="86" t="n">
        <v>1</v>
      </c>
      <c r="E5" s="86" t="s">
        <v>153</v>
      </c>
    </row>
    <row customHeight="1" ht="15.75" r="6" s="5" spans="1:6">
      <c r="A6" s="52" t="s">
        <v>157</v>
      </c>
      <c r="B6" s="85" t="n">
        <v>0</v>
      </c>
      <c r="C6" s="85" t="n">
        <v>0.95</v>
      </c>
      <c r="D6" s="86" t="n">
        <v>0.82</v>
      </c>
      <c r="E6" s="86" t="s">
        <v>153</v>
      </c>
    </row>
    <row customHeight="1" ht="15.75" r="7" s="5" spans="1:6">
      <c r="A7" s="52" t="s">
        <v>158</v>
      </c>
      <c r="B7" s="85" t="n">
        <v>0.36</v>
      </c>
      <c r="C7" s="85" t="n">
        <v>0.95</v>
      </c>
      <c r="D7" s="86" t="n">
        <v>0.25</v>
      </c>
      <c r="E7" s="86" t="s">
        <v>153</v>
      </c>
    </row>
    <row customHeight="1" ht="15.75" r="8" s="5" spans="1:6">
      <c r="A8" s="52" t="s">
        <v>159</v>
      </c>
      <c r="B8" s="85" t="n">
        <v>0</v>
      </c>
      <c r="C8" s="85" t="n">
        <v>0.95</v>
      </c>
      <c r="D8" s="86" t="n">
        <v>0.75</v>
      </c>
      <c r="E8" s="86" t="s">
        <v>153</v>
      </c>
    </row>
    <row customHeight="1" ht="15.75" r="9" s="5" spans="1:6">
      <c r="A9" s="52" t="s">
        <v>160</v>
      </c>
      <c r="B9" s="85" t="n">
        <v>0</v>
      </c>
      <c r="C9" s="85" t="n">
        <v>0.95</v>
      </c>
      <c r="D9" s="86" t="n">
        <v>0.19</v>
      </c>
      <c r="E9" s="86" t="s">
        <v>153</v>
      </c>
    </row>
    <row customHeight="1" ht="15.75" r="10" s="5" spans="1:6">
      <c r="A10" s="118" t="s">
        <v>161</v>
      </c>
      <c r="B10" s="85" t="n">
        <v>0</v>
      </c>
      <c r="C10" s="85" t="n">
        <v>0.95</v>
      </c>
      <c r="D10" s="86" t="n">
        <v>0.73</v>
      </c>
      <c r="E10" s="86" t="s">
        <v>153</v>
      </c>
    </row>
    <row customHeight="1" ht="15.75" r="11" s="5" spans="1:6">
      <c r="A11" s="118" t="s">
        <v>162</v>
      </c>
      <c r="B11" s="85" t="n">
        <v>0</v>
      </c>
      <c r="C11" s="85" t="n">
        <v>0.95</v>
      </c>
      <c r="D11" s="86" t="n">
        <v>1.78</v>
      </c>
      <c r="E11" s="86" t="s">
        <v>153</v>
      </c>
    </row>
    <row customHeight="1" ht="15.75" r="12" s="5" spans="1:6">
      <c r="A12" s="118" t="s">
        <v>163</v>
      </c>
      <c r="B12" s="85" t="n">
        <v>0</v>
      </c>
      <c r="C12" s="85" t="n">
        <v>0.95</v>
      </c>
      <c r="D12" s="86" t="n">
        <v>0.24</v>
      </c>
      <c r="E12" s="86" t="s">
        <v>153</v>
      </c>
    </row>
    <row customHeight="1" ht="15.75" r="13" s="5" spans="1:6">
      <c r="A13" s="118" t="s">
        <v>164</v>
      </c>
      <c r="B13" s="85" t="n">
        <v>0</v>
      </c>
      <c r="C13" s="85" t="n">
        <v>0.95</v>
      </c>
      <c r="D13" s="86" t="n">
        <v>0.55</v>
      </c>
      <c r="E13" s="86" t="s">
        <v>153</v>
      </c>
    </row>
    <row customHeight="1" ht="15.75" r="14" s="5" spans="1:6">
      <c r="A14" s="11" t="s">
        <v>165</v>
      </c>
      <c r="B14" s="85" t="n">
        <v>0</v>
      </c>
      <c r="C14" s="85" t="n">
        <v>0.95</v>
      </c>
      <c r="D14" s="86" t="n">
        <v>0.73</v>
      </c>
      <c r="E14" s="86" t="s">
        <v>153</v>
      </c>
    </row>
    <row customHeight="1" ht="15.75" r="15" s="5" spans="1:6">
      <c r="A15" s="11" t="s">
        <v>166</v>
      </c>
      <c r="B15" s="85" t="n">
        <v>0</v>
      </c>
      <c r="C15" s="85" t="n">
        <v>0.95</v>
      </c>
      <c r="D15" s="86" t="n">
        <v>1.78</v>
      </c>
      <c r="E15" s="86" t="s">
        <v>153</v>
      </c>
    </row>
    <row customHeight="1" ht="15.75" r="16" s="5" spans="1:6">
      <c r="A16" s="52" t="s">
        <v>167</v>
      </c>
      <c r="B16" s="85" t="n">
        <v>0.346</v>
      </c>
      <c r="C16" s="85" t="n">
        <v>0.95</v>
      </c>
      <c r="D16" s="86" t="n">
        <v>2.06</v>
      </c>
      <c r="E16" s="86" t="s">
        <v>153</v>
      </c>
    </row>
    <row customHeight="1" ht="15.75" r="17" s="5" spans="1:6">
      <c r="A17" s="52" t="s">
        <v>168</v>
      </c>
      <c r="B17" s="85" t="n">
        <v>0.8079999999999999</v>
      </c>
      <c r="C17" s="85" t="n">
        <v>0.95</v>
      </c>
      <c r="D17" s="86" t="n">
        <v>0.05</v>
      </c>
      <c r="E17" s="86" t="s">
        <v>153</v>
      </c>
    </row>
    <row customHeight="1" ht="15.9" r="18" s="5" spans="1:6">
      <c r="A18" s="52" t="s">
        <v>137</v>
      </c>
      <c r="B18" s="85" t="n">
        <v>0</v>
      </c>
      <c r="C18" s="85" t="n">
        <v>0.95</v>
      </c>
      <c r="D18" s="87" t="str">
        <f>SUMPRODUCT(('IYCF cost'!$C$2:$E$6)*('IYCF packages'!$C$2:$E$6&lt;&gt;"")*('IYCF packages'!$C$2:$E$6&lt;&gt;FALSE))</f>
        <v>3.66</v>
      </c>
      <c r="E18" s="86" t="s">
        <v>153</v>
      </c>
    </row>
    <row customHeight="1" ht="15.75" r="19" s="5" spans="1:6">
      <c r="A19" s="52" t="s">
        <v>139</v>
      </c>
      <c r="B19" s="85" t="n">
        <v>0</v>
      </c>
      <c r="C19" s="85" t="n">
        <v>0.95</v>
      </c>
      <c r="D19" s="87" t="str">
        <f>SUMPRODUCT(('IYCF cost'!$C$2:$E$6)*('IYCF packages'!$C$9:$E$13&lt;&gt;"")*('IYCF packages'!$C$9:$E$13&lt;&gt;FALSE))</f>
        <v>0</v>
      </c>
      <c r="E19" s="86" t="s">
        <v>153</v>
      </c>
    </row>
    <row customHeight="1" ht="15.75" r="20" s="5" spans="1:6">
      <c r="A20" s="52" t="s">
        <v>140</v>
      </c>
      <c r="B20" s="85" t="n">
        <v>0</v>
      </c>
      <c r="C20" s="85" t="n">
        <v>0.95</v>
      </c>
      <c r="D20" s="87" t="str">
        <f>SUMPRODUCT(('IYCF cost'!$C$2:$E$6)*('IYCF packages'!$C$16:$E$20&lt;&gt;"")*('IYCF packages'!$C$16:$E$20&lt;&gt;FALSE))</f>
        <v>14.270000000000001</v>
      </c>
      <c r="E20" s="86" t="s">
        <v>153</v>
      </c>
    </row>
    <row customHeight="1" ht="15.75" r="21" s="5" spans="1:6">
      <c r="A21" s="52" t="s">
        <v>169</v>
      </c>
      <c r="B21" s="85" t="n">
        <v>0</v>
      </c>
      <c r="C21" s="85" t="n">
        <v>0.95</v>
      </c>
      <c r="D21" s="86" t="n">
        <v>8.84</v>
      </c>
      <c r="E21" s="86" t="s">
        <v>153</v>
      </c>
    </row>
    <row customHeight="1" ht="15.75" r="22" s="5" spans="1:6">
      <c r="A22" s="52" t="s">
        <v>170</v>
      </c>
      <c r="B22" s="85" t="n">
        <v>0</v>
      </c>
      <c r="C22" s="85" t="n">
        <v>0.95</v>
      </c>
      <c r="D22" s="86" t="n">
        <v>50</v>
      </c>
      <c r="E22" s="86" t="s">
        <v>153</v>
      </c>
    </row>
    <row customHeight="1" ht="15.75" r="23" s="5" spans="1:6">
      <c r="A23" s="52" t="s">
        <v>171</v>
      </c>
      <c r="B23" s="85" t="n">
        <v>0.508</v>
      </c>
      <c r="C23" s="85" t="n">
        <v>0.95</v>
      </c>
      <c r="D23" s="86" t="n">
        <v>2.61</v>
      </c>
      <c r="E23" s="86" t="s">
        <v>153</v>
      </c>
    </row>
    <row customHeight="1" ht="15.75" r="24" s="5" spans="1:6">
      <c r="A24" s="52" t="s">
        <v>172</v>
      </c>
      <c r="B24" s="85" t="n">
        <v>0</v>
      </c>
      <c r="C24" s="85" t="n">
        <v>0.95</v>
      </c>
      <c r="D24" s="86" t="n">
        <v>1</v>
      </c>
      <c r="E24" s="86" t="s">
        <v>153</v>
      </c>
    </row>
    <row customHeight="1" ht="15.75" r="25" s="5" spans="1:6">
      <c r="A25" s="52" t="s">
        <v>173</v>
      </c>
      <c r="B25" s="85" t="n">
        <v>0</v>
      </c>
      <c r="C25" s="85" t="n">
        <v>0.95</v>
      </c>
      <c r="D25" s="86" t="n">
        <v>1</v>
      </c>
      <c r="E25" s="86" t="s">
        <v>153</v>
      </c>
    </row>
    <row customHeight="1" ht="15.75" r="26" s="5" spans="1:6">
      <c r="A26" s="52" t="s">
        <v>174</v>
      </c>
      <c r="B26" s="85" t="n">
        <v>0.1</v>
      </c>
      <c r="C26" s="85" t="n">
        <v>0.95</v>
      </c>
      <c r="D26" s="86" t="n">
        <v>4.65</v>
      </c>
      <c r="E26" s="86" t="s">
        <v>153</v>
      </c>
    </row>
    <row customHeight="1" ht="15.75" r="27" s="5" spans="1:6">
      <c r="A27" s="52" t="s">
        <v>175</v>
      </c>
      <c r="B27" s="85" t="n">
        <v>0.354</v>
      </c>
      <c r="C27" s="85" t="n">
        <v>0.95</v>
      </c>
      <c r="D27" s="86" t="n">
        <v>3.78</v>
      </c>
      <c r="E27" s="86" t="s">
        <v>153</v>
      </c>
    </row>
    <row customHeight="1" ht="15.75" r="28" s="5" spans="1:6">
      <c r="A28" s="52" t="s">
        <v>176</v>
      </c>
      <c r="B28" s="85" t="n">
        <v>0</v>
      </c>
      <c r="C28" s="85" t="n">
        <v>0.95</v>
      </c>
      <c r="D28" s="86" t="n">
        <v>1</v>
      </c>
      <c r="E28" s="86" t="s">
        <v>153</v>
      </c>
    </row>
    <row customHeight="1" ht="15.75" r="29" s="5" spans="1:6">
      <c r="A29" s="52" t="s">
        <v>177</v>
      </c>
      <c r="B29" s="85" t="n">
        <v>0</v>
      </c>
      <c r="C29" s="85" t="n">
        <v>0.95</v>
      </c>
      <c r="D29" s="86" t="n">
        <v>48</v>
      </c>
      <c r="E29" s="86" t="s">
        <v>153</v>
      </c>
    </row>
    <row customHeight="1" ht="15.75" r="30" s="5" spans="1:6">
      <c r="A30" s="52" t="s">
        <v>145</v>
      </c>
      <c r="B30" s="85" t="n">
        <v>0</v>
      </c>
      <c r="C30" s="85" t="n">
        <v>0.95</v>
      </c>
      <c r="D30" s="86" t="n">
        <v>5.3</v>
      </c>
      <c r="E30" s="86" t="s">
        <v>153</v>
      </c>
    </row>
    <row customHeight="1" ht="15.75" r="31" s="5" spans="1:6">
      <c r="A31" s="52" t="s">
        <v>178</v>
      </c>
      <c r="B31" s="85" t="n">
        <v>0.9</v>
      </c>
      <c r="C31" s="85" t="n">
        <v>0.95</v>
      </c>
      <c r="D31" s="86" t="n">
        <v>0.41</v>
      </c>
      <c r="E31" s="86" t="s">
        <v>153</v>
      </c>
    </row>
    <row customHeight="1" ht="15.75" r="32" s="5" spans="1:6">
      <c r="A32" s="52" t="s">
        <v>179</v>
      </c>
      <c r="B32" s="85" t="n">
        <v>0.8070000000000001</v>
      </c>
      <c r="C32" s="85" t="n">
        <v>0.95</v>
      </c>
      <c r="D32" s="86" t="n">
        <v>0.9</v>
      </c>
      <c r="E32" s="86" t="s">
        <v>153</v>
      </c>
    </row>
    <row customHeight="1" ht="15.75" r="33" s="5" spans="1:6">
      <c r="A33" s="52" t="s">
        <v>180</v>
      </c>
      <c r="B33" s="85" t="n">
        <v>0.732</v>
      </c>
      <c r="C33" s="85" t="n">
        <v>0.95</v>
      </c>
      <c r="D33" s="86" t="n">
        <v>0.9</v>
      </c>
      <c r="E33" s="86" t="s">
        <v>153</v>
      </c>
    </row>
    <row customHeight="1" ht="15.75" r="34" s="5" spans="1:6">
      <c r="A34" s="52" t="s">
        <v>181</v>
      </c>
      <c r="B34" s="85" t="n">
        <v>0.316</v>
      </c>
      <c r="C34" s="85" t="n">
        <v>0.95</v>
      </c>
      <c r="D34" s="86" t="n">
        <v>79</v>
      </c>
      <c r="E34" s="86" t="s">
        <v>153</v>
      </c>
    </row>
    <row customHeight="1" ht="15.75" r="35" s="5" spans="1:6">
      <c r="A35" s="52" t="s">
        <v>182</v>
      </c>
      <c r="B35" s="85" t="n">
        <v>0.597</v>
      </c>
      <c r="C35" s="85" t="n">
        <v>0.95</v>
      </c>
      <c r="D35" s="86" t="n">
        <v>31</v>
      </c>
      <c r="E35" s="86" t="s">
        <v>153</v>
      </c>
    </row>
    <row customFormat="1" customHeight="1" ht="15.75" r="36" s="114" spans="1:6">
      <c r="A36" s="52" t="s">
        <v>183</v>
      </c>
      <c r="B36" s="85" t="n">
        <v>0.199</v>
      </c>
      <c r="C36" s="85" t="n">
        <v>0.95</v>
      </c>
      <c r="D36" s="86" t="n">
        <v>102</v>
      </c>
      <c r="E36" s="86" t="s">
        <v>153</v>
      </c>
      <c r="F36" s="114" t="n"/>
    </row>
    <row customHeight="1" ht="15.75" r="37" s="5" spans="1:6">
      <c r="A37" s="52" t="s">
        <v>184</v>
      </c>
      <c r="B37" s="85" t="n">
        <v>0.134</v>
      </c>
      <c r="C37" s="85" t="n">
        <v>0.95</v>
      </c>
      <c r="D37" s="86" t="n">
        <v>5.53</v>
      </c>
      <c r="E37" s="86" t="s">
        <v>153</v>
      </c>
    </row>
    <row customHeight="1" ht="15.75" r="38" s="5" spans="1:6">
      <c r="A38" s="52" t="s">
        <v>185</v>
      </c>
      <c r="B38" s="85" t="n">
        <v>0</v>
      </c>
      <c r="C38" s="85" t="n">
        <v>0.95</v>
      </c>
      <c r="D38" s="86" t="n">
        <v>1</v>
      </c>
      <c r="E38" s="86" t="s">
        <v>153</v>
      </c>
    </row>
    <row customHeight="1" ht="15.75" r="39" s="5" spans="1:6">
      <c r="F39" s="114" t="n"/>
    </row>
  </sheetData>
  <sheetProtection algorithmName="SHA-512" autoFilter="1" deleteColumns="1" deleteRows="1" formatCells="1" formatColumns="1" formatRows="1" hashValue="zGqGWUHks9r73YYvhtsA/6n2sxkq6NyOLMnszdwkuYHRGc3RAKyH9yLxkOwoypM6IGMaCGHxxq0vP7rXnZY93w==" insertColumns="1" insertHyperlinks="1" insertRows="1" objects="0" pivotTables="1" saltValue="sA5n05NYbI4nfIN6wumz0A==" scenarios="1" selectLockedCells="1" selectUnlockedCells="0" sheet="1" sort="1" spinCount="100000"/>
  <pageMargins bottom="1" footer="0.5" header="0.5" left="0.75" right="0.75" top="1"/>
  <pageSetup horizontalDpi="4294967292" orientation="portrait" paperSize="9" verticalDpi="4294967292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2019-01-24T02:31:21Z</dcterms:modified>
  <cp:lastModifiedBy>George Chadderdon</cp:lastModifiedBy>
</cp:coreProperties>
</file>