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national/"/>
    </mc:Choice>
  </mc:AlternateContent>
  <xr:revisionPtr revIDLastSave="0" documentId="10_ncr:8100000_{84F7FCCC-A3AC-B943-9D80-E69126E57DD5}" xr6:coauthVersionLast="33" xr6:coauthVersionMax="33" xr10:uidLastSave="{00000000-0000-0000-0000-000000000000}"/>
  <bookViews>
    <workbookView xWindow="0" yWindow="460" windowWidth="25600" windowHeight="155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state="hidden" r:id="rId15"/>
    <sheet name="Programs family planning" sheetId="54" state="hidden" r:id="rId16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diarrhoea_1_5mo">'Baseline year population inputs'!$C$51</definedName>
    <definedName name="diarrhoea_12_23mo">'Baseline year population inputs'!$C$53</definedName>
    <definedName name="diarrhoea_1mo">'Baseline year population inputs'!$C$50</definedName>
    <definedName name="diarrhoea_24_59mo">'Baseline year population inputs'!$C$54</definedName>
    <definedName name="diarrhoea_6_11mo">'Baseline year population inputs'!$C$52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I2" i="2" l="1"/>
  <c r="C32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D20" i="56" l="1"/>
  <c r="D19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2" i="2" l="1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8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<sst xmlns="http://schemas.openxmlformats.org/spreadsheetml/2006/main" count="388" uniqueCount="211">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</sst>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0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2"/>
  <sheetViews>
    <sheetView tabSelected="1" zoomScaleNormal="100" workbookViewId="0"/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165</v>
      </c>
      <c r="C1" s="59" t="s">
        <v>166</v>
      </c>
    </row>
    <row r="2" spans="1:3" ht="16" customHeight="1" x14ac:dyDescent="0.15">
      <c r="A2" s="15" t="s">
        <v>194</v>
      </c>
      <c r="B2" s="59"/>
      <c r="C2" s="59"/>
    </row>
    <row r="3" spans="1:3" ht="16" customHeight="1" x14ac:dyDescent="0.15">
      <c r="A3" s="1"/>
      <c r="B3" s="9" t="s">
        <v>196</v>
      </c>
      <c r="C3" s="89">
        <v>2017</v>
      </c>
    </row>
    <row r="4" spans="1:3" ht="16" customHeight="1" x14ac:dyDescent="0.15">
      <c r="A4" s="1"/>
      <c r="B4" s="12" t="s">
        <v>195</v>
      </c>
      <c r="C4" s="90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>
        <v>0.28199999999999997</v>
      </c>
    </row>
    <row r="8" spans="1:3" ht="15" customHeight="1" x14ac:dyDescent="0.15">
      <c r="B8" s="12" t="s">
        <v>107</v>
      </c>
      <c r="C8" s="23">
        <v>1</v>
      </c>
    </row>
    <row r="9" spans="1:3" ht="15" customHeight="1" x14ac:dyDescent="0.15">
      <c r="B9" s="12" t="s">
        <v>105</v>
      </c>
      <c r="C9" s="23">
        <v>0.23</v>
      </c>
    </row>
    <row r="10" spans="1:3" ht="15" customHeight="1" x14ac:dyDescent="0.15">
      <c r="B10" s="9" t="s">
        <v>108</v>
      </c>
      <c r="C10" s="24">
        <v>0.51</v>
      </c>
    </row>
    <row r="11" spans="1:3" ht="15" customHeight="1" x14ac:dyDescent="0.15">
      <c r="B11" s="9" t="s">
        <v>109</v>
      </c>
      <c r="C11" s="24">
        <v>0.37</v>
      </c>
    </row>
    <row r="12" spans="1:3" ht="15" customHeight="1" x14ac:dyDescent="0.15">
      <c r="B12" s="9" t="s">
        <v>110</v>
      </c>
      <c r="C12" s="24">
        <v>0.221</v>
      </c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>
        <v>0.3</v>
      </c>
    </row>
    <row r="16" spans="1:3" ht="15" customHeight="1" x14ac:dyDescent="0.15">
      <c r="B16" s="12" t="s">
        <v>95</v>
      </c>
      <c r="C16" s="23">
        <v>0</v>
      </c>
    </row>
    <row r="17" spans="1:3" ht="15" customHeight="1" x14ac:dyDescent="0.15">
      <c r="B17" s="12" t="s">
        <v>96</v>
      </c>
      <c r="C17" s="23">
        <v>0</v>
      </c>
    </row>
    <row r="18" spans="1:3" ht="15" customHeight="1" x14ac:dyDescent="0.15">
      <c r="B18" s="12" t="s">
        <v>97</v>
      </c>
      <c r="C18" s="23">
        <v>0.8</v>
      </c>
    </row>
    <row r="19" spans="1:3" ht="15" customHeight="1" x14ac:dyDescent="0.15">
      <c r="B19" s="12" t="s">
        <v>98</v>
      </c>
      <c r="C19" s="26">
        <f>1-frac_rice-frac_wheat-frac_maize</f>
        <v>0.19999999999999996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>
        <v>0.127</v>
      </c>
    </row>
    <row r="23" spans="1:3" ht="15" customHeight="1" x14ac:dyDescent="0.15">
      <c r="B23" s="27" t="s">
        <v>102</v>
      </c>
      <c r="C23" s="23">
        <v>0.45200000000000001</v>
      </c>
    </row>
    <row r="24" spans="1:3" ht="15" customHeight="1" x14ac:dyDescent="0.15">
      <c r="B24" s="27" t="s">
        <v>103</v>
      </c>
      <c r="C24" s="23">
        <v>0.33400000000000002</v>
      </c>
    </row>
    <row r="25" spans="1:3" ht="15" customHeight="1" x14ac:dyDescent="0.15">
      <c r="B25" s="27" t="s">
        <v>104</v>
      </c>
      <c r="C25" s="23">
        <v>8.6999999999999994E-2</v>
      </c>
    </row>
    <row r="26" spans="1:3" ht="15" customHeight="1" x14ac:dyDescent="0.15">
      <c r="B26" s="27"/>
      <c r="C26" s="27"/>
    </row>
    <row r="27" spans="1:3" ht="15" customHeight="1" x14ac:dyDescent="0.15">
      <c r="A27" s="15" t="s">
        <v>200</v>
      </c>
      <c r="B27" s="27"/>
      <c r="C27" s="27"/>
    </row>
    <row r="28" spans="1:3" ht="14.25" customHeight="1" x14ac:dyDescent="0.15">
      <c r="B28" s="41" t="s">
        <v>75</v>
      </c>
      <c r="C28" s="42">
        <v>0.20799999999999999</v>
      </c>
    </row>
    <row r="29" spans="1:3" ht="14.25" customHeight="1" x14ac:dyDescent="0.15">
      <c r="B29" s="41" t="s">
        <v>76</v>
      </c>
      <c r="C29" s="42">
        <v>0.63700000000000001</v>
      </c>
    </row>
    <row r="30" spans="1:3" ht="14.25" customHeight="1" x14ac:dyDescent="0.15">
      <c r="B30" s="41" t="s">
        <v>77</v>
      </c>
      <c r="C30" s="42">
        <v>0.11899999999999999</v>
      </c>
    </row>
    <row r="31" spans="1:3" ht="14.25" customHeight="1" x14ac:dyDescent="0.15">
      <c r="B31" s="41" t="s">
        <v>78</v>
      </c>
      <c r="C31" s="42">
        <v>3.5999999999999997E-2</v>
      </c>
    </row>
    <row r="32" spans="1:3" ht="13" x14ac:dyDescent="0.15">
      <c r="B32" s="45" t="s">
        <v>130</v>
      </c>
      <c r="C32" s="44">
        <f>SUM(C28:C31)</f>
        <v>1</v>
      </c>
    </row>
    <row r="33" spans="1:5" ht="15" customHeight="1" x14ac:dyDescent="0.15"/>
    <row r="34" spans="1:5" ht="15" customHeight="1" x14ac:dyDescent="0.15">
      <c r="A34" s="4" t="s">
        <v>136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>
        <v>25</v>
      </c>
    </row>
    <row r="37" spans="1:5" ht="15" customHeight="1" x14ac:dyDescent="0.15">
      <c r="B37" s="19" t="s">
        <v>91</v>
      </c>
      <c r="C37" s="25">
        <v>43</v>
      </c>
      <c r="D37" s="20"/>
      <c r="E37" s="21"/>
    </row>
    <row r="38" spans="1:5" ht="15" customHeight="1" x14ac:dyDescent="0.15">
      <c r="B38" s="19" t="s">
        <v>90</v>
      </c>
      <c r="C38" s="25">
        <v>67</v>
      </c>
      <c r="D38" s="20"/>
      <c r="E38" s="20"/>
    </row>
    <row r="39" spans="1:5" ht="15" customHeight="1" x14ac:dyDescent="0.15">
      <c r="B39" s="19" t="s">
        <v>172</v>
      </c>
      <c r="C39" s="25">
        <v>4.01</v>
      </c>
    </row>
    <row r="40" spans="1:5" ht="15" customHeight="1" x14ac:dyDescent="0.15">
      <c r="B40" s="19" t="s">
        <v>89</v>
      </c>
      <c r="C40" s="23">
        <v>0.13</v>
      </c>
    </row>
    <row r="41" spans="1:5" ht="15" customHeight="1" x14ac:dyDescent="0.15">
      <c r="B41" s="60" t="s">
        <v>93</v>
      </c>
      <c r="C41" s="25">
        <v>22.4</v>
      </c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>
        <v>3.1E-2</v>
      </c>
      <c r="D44" s="20"/>
    </row>
    <row r="45" spans="1:5" ht="15.75" customHeight="1" x14ac:dyDescent="0.15">
      <c r="B45" s="19" t="s">
        <v>11</v>
      </c>
      <c r="C45" s="23">
        <v>0.109</v>
      </c>
      <c r="D45" s="20"/>
    </row>
    <row r="46" spans="1:5" ht="15.75" customHeight="1" x14ac:dyDescent="0.15">
      <c r="B46" s="19" t="s">
        <v>12</v>
      </c>
      <c r="C46" s="23">
        <v>0.36499999999999999</v>
      </c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0.495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>
        <v>1.66</v>
      </c>
      <c r="D50" s="20"/>
    </row>
    <row r="51" spans="1:4" ht="15" customHeight="1" x14ac:dyDescent="0.15">
      <c r="B51" s="19" t="s">
        <v>126</v>
      </c>
      <c r="C51" s="7">
        <v>1.66</v>
      </c>
    </row>
    <row r="52" spans="1:4" ht="15.75" customHeight="1" x14ac:dyDescent="0.15">
      <c r="B52" s="19" t="s">
        <v>127</v>
      </c>
      <c r="C52" s="7">
        <v>5.64</v>
      </c>
    </row>
    <row r="53" spans="1:4" ht="15.75" customHeight="1" x14ac:dyDescent="0.15">
      <c r="B53" s="19" t="s">
        <v>128</v>
      </c>
      <c r="C53" s="7">
        <v>5.43</v>
      </c>
    </row>
    <row r="54" spans="1:4" ht="15.75" customHeight="1" x14ac:dyDescent="0.15">
      <c r="B54" s="19" t="s">
        <v>129</v>
      </c>
      <c r="C54" s="7">
        <v>1.91</v>
      </c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>
        <v>0.42</v>
      </c>
    </row>
    <row r="62" spans="1:4" ht="15.75" customHeight="1" x14ac:dyDescent="0.15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77" customWidth="1"/>
    <col min="2" max="16384" width="10.83203125" style="77"/>
  </cols>
  <sheetData>
    <row r="1" spans="1:5" ht="40" x14ac:dyDescent="0.2">
      <c r="A1" s="82" t="s">
        <v>198</v>
      </c>
      <c r="B1" s="81" t="s">
        <v>178</v>
      </c>
      <c r="C1" s="81" t="s">
        <v>177</v>
      </c>
      <c r="D1" s="81" t="s">
        <v>176</v>
      </c>
      <c r="E1" s="81" t="s">
        <v>175</v>
      </c>
    </row>
    <row r="2" spans="1:5" x14ac:dyDescent="0.2">
      <c r="A2" s="80" t="s">
        <v>165</v>
      </c>
      <c r="B2" s="79" t="s">
        <v>32</v>
      </c>
      <c r="C2" s="72">
        <f>1.5*0.61</f>
        <v>0.91500000000000004</v>
      </c>
      <c r="D2" s="72">
        <v>3.78</v>
      </c>
      <c r="E2" s="72">
        <v>0.05</v>
      </c>
    </row>
    <row r="3" spans="1:5" x14ac:dyDescent="0.2">
      <c r="A3" s="79"/>
      <c r="B3" s="79" t="s">
        <v>1</v>
      </c>
      <c r="C3" s="72">
        <f>1.5*0.61</f>
        <v>0.91500000000000004</v>
      </c>
      <c r="D3" s="72">
        <f t="shared" ref="D3:D6" si="0">10.49/4</f>
        <v>2.6225000000000001</v>
      </c>
      <c r="E3" s="72">
        <v>0.05</v>
      </c>
    </row>
    <row r="4" spans="1:5" x14ac:dyDescent="0.2">
      <c r="A4" s="79"/>
      <c r="B4" s="79" t="s">
        <v>2</v>
      </c>
      <c r="C4" s="72">
        <f>1.5*0.61</f>
        <v>0.91500000000000004</v>
      </c>
      <c r="D4" s="72">
        <f t="shared" si="0"/>
        <v>2.6225000000000001</v>
      </c>
      <c r="E4" s="72">
        <v>0.05</v>
      </c>
    </row>
    <row r="5" spans="1:5" x14ac:dyDescent="0.2">
      <c r="A5" s="79"/>
      <c r="B5" s="79" t="s">
        <v>3</v>
      </c>
      <c r="C5" s="72">
        <f>1.5*0.61</f>
        <v>0.91500000000000004</v>
      </c>
      <c r="D5" s="72">
        <f t="shared" si="0"/>
        <v>2.6225000000000001</v>
      </c>
      <c r="E5" s="72">
        <v>0.05</v>
      </c>
    </row>
    <row r="6" spans="1:5" x14ac:dyDescent="0.2">
      <c r="A6" s="79"/>
      <c r="B6" s="79" t="s">
        <v>4</v>
      </c>
      <c r="C6" s="72">
        <f>1.5*0.61</f>
        <v>0.91500000000000004</v>
      </c>
      <c r="D6" s="72">
        <f t="shared" si="0"/>
        <v>2.6225000000000001</v>
      </c>
      <c r="E6" s="72">
        <v>0.05</v>
      </c>
    </row>
    <row r="9" spans="1:5" x14ac:dyDescent="0.2">
      <c r="C9" s="7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workbookViewId="0">
      <selection activeCell="C4" sqref="C4"/>
    </sheetView>
  </sheetViews>
  <sheetFormatPr baseColWidth="10" defaultColWidth="11.5" defaultRowHeight="13" x14ac:dyDescent="0.15"/>
  <cols>
    <col min="1" max="1" width="53" style="70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181</v>
      </c>
      <c r="C1" s="58" t="s">
        <v>180</v>
      </c>
    </row>
    <row r="2" spans="1:3" x14ac:dyDescent="0.15">
      <c r="A2" s="14" t="s">
        <v>188</v>
      </c>
      <c r="B2" s="66" t="s">
        <v>59</v>
      </c>
      <c r="C2" s="66"/>
    </row>
    <row r="3" spans="1:3" x14ac:dyDescent="0.15">
      <c r="A3" s="14" t="s">
        <v>193</v>
      </c>
      <c r="B3" s="66" t="s">
        <v>59</v>
      </c>
      <c r="C3" s="66"/>
    </row>
    <row r="4" spans="1:3" x14ac:dyDescent="0.15">
      <c r="A4" s="70" t="s">
        <v>58</v>
      </c>
      <c r="B4" s="66" t="s">
        <v>137</v>
      </c>
      <c r="C4" s="66"/>
    </row>
    <row r="5" spans="1:3" x14ac:dyDescent="0.15">
      <c r="A5" s="70" t="s">
        <v>138</v>
      </c>
      <c r="B5" s="66" t="s">
        <v>137</v>
      </c>
      <c r="C5" s="66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6" t="s">
        <v>201</v>
      </c>
    </row>
    <row r="3" spans="1:1" x14ac:dyDescent="0.15">
      <c r="A3" s="66" t="s">
        <v>57</v>
      </c>
    </row>
    <row r="4" spans="1:1" x14ac:dyDescent="0.15">
      <c r="A4" s="66" t="s">
        <v>34</v>
      </c>
    </row>
    <row r="5" spans="1:1" x14ac:dyDescent="0.15">
      <c r="A5" s="66" t="s">
        <v>83</v>
      </c>
    </row>
    <row r="6" spans="1:1" x14ac:dyDescent="0.15">
      <c r="A6" s="66" t="s">
        <v>82</v>
      </c>
    </row>
    <row r="7" spans="1:1" x14ac:dyDescent="0.15">
      <c r="A7" s="66" t="s">
        <v>81</v>
      </c>
    </row>
    <row r="8" spans="1:1" x14ac:dyDescent="0.15">
      <c r="A8" s="66" t="s">
        <v>79</v>
      </c>
    </row>
    <row r="9" spans="1:1" x14ac:dyDescent="0.15">
      <c r="A9" s="66" t="s">
        <v>80</v>
      </c>
    </row>
    <row r="10" spans="1:1" x14ac:dyDescent="0.15">
      <c r="A10" s="66"/>
    </row>
    <row r="11" spans="1:1" x14ac:dyDescent="0.15">
      <c r="A11" s="66"/>
    </row>
    <row r="12" spans="1:1" x14ac:dyDescent="0.15">
      <c r="A12" s="66"/>
    </row>
    <row r="13" spans="1:1" x14ac:dyDescent="0.15">
      <c r="A13" s="66"/>
    </row>
    <row r="14" spans="1:1" x14ac:dyDescent="0.15">
      <c r="A14" s="66"/>
    </row>
    <row r="15" spans="1:1" x14ac:dyDescent="0.15">
      <c r="A15" s="66"/>
    </row>
    <row r="16" spans="1:1" x14ac:dyDescent="0.15">
      <c r="A16" s="66"/>
    </row>
    <row r="17" spans="1:1" x14ac:dyDescent="0.15">
      <c r="A17" s="66"/>
    </row>
    <row r="18" spans="1:1" x14ac:dyDescent="0.15">
      <c r="A18" s="66"/>
    </row>
    <row r="19" spans="1:1" x14ac:dyDescent="0.15">
      <c r="A19" s="6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B4" sqref="B4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1.66</v>
      </c>
      <c r="C2" s="37">
        <f>'Baseline year population inputs'!C51</f>
        <v>1.66</v>
      </c>
      <c r="D2" s="37">
        <f>'Baseline year population inputs'!C52</f>
        <v>5.64</v>
      </c>
      <c r="E2" s="37">
        <f>'Baseline year population inputs'!C53</f>
        <v>5.43</v>
      </c>
      <c r="F2" s="37">
        <f>'Baseline year population inputs'!C54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85" zoomScaleNormal="118" workbookViewId="0">
      <selection activeCell="B3" sqref="B3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199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137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f>diarrhoea_1mo/26</f>
        <v>6.3846153846153844E-2</v>
      </c>
      <c r="D7" s="51">
        <f>diarrhoea_1_5mo/26</f>
        <v>6.3846153846153844E-2</v>
      </c>
      <c r="E7" s="51">
        <f>diarrhoea_6_11mo/26</f>
        <v>0.21692307692307691</v>
      </c>
      <c r="F7" s="51">
        <f>diarrhoea_12_23mo/26</f>
        <v>0.20884615384615385</v>
      </c>
      <c r="G7" s="51">
        <f>diarrhoea_24_59mo/26</f>
        <v>7.3461538461538453E-2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0.37</v>
      </c>
      <c r="E9" s="51">
        <f>IF(ISBLANK(comm_deliv), frac_children_health_facility,1)</f>
        <v>0.37</v>
      </c>
      <c r="F9" s="51">
        <f>IF(ISBLANK(comm_deliv), frac_children_health_facility,1)</f>
        <v>0.37</v>
      </c>
      <c r="G9" s="51">
        <f>IF(ISBLANK(comm_deliv), frac_children_health_facility,1)</f>
        <v>0.37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f>diarrhoea_1mo/26</f>
        <v>6.3846153846153844E-2</v>
      </c>
      <c r="D11" s="51">
        <f>diarrhoea_1_5mo/26</f>
        <v>6.3846153846153844E-2</v>
      </c>
      <c r="E11" s="51">
        <f>diarrhoea_6_11mo/26</f>
        <v>0.21692307692307691</v>
      </c>
      <c r="F11" s="51">
        <f>diarrhoea_12_23mo/26</f>
        <v>0.20884615384615385</v>
      </c>
      <c r="G11" s="51">
        <f>diarrhoea_24_59mo/26</f>
        <v>7.3461538461538453E-2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188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193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4" t="s">
        <v>37</v>
      </c>
      <c r="B23" s="86" t="s">
        <v>201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86" t="s">
        <v>189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15">
      <c r="B25" s="86" t="s">
        <v>190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15">
      <c r="B26" s="86" t="s">
        <v>191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15">
      <c r="B27" s="86" t="s">
        <v>192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1F3D-2276-E54C-B883-DD4D8338F3A2}">
  <dimension ref="A1:A4"/>
  <sheetViews>
    <sheetView workbookViewId="0"/>
  </sheetViews>
  <sheetFormatPr baseColWidth="10" defaultRowHeight="13" x14ac:dyDescent="0.15"/>
  <sheetData>
    <row r="1" spans="1:1" x14ac:dyDescent="0.15">
      <c r="A1" s="15" t="s">
        <v>206</v>
      </c>
    </row>
    <row r="2" spans="1:1" x14ac:dyDescent="0.15">
      <c r="A2" s="15" t="s">
        <v>207</v>
      </c>
    </row>
    <row r="3" spans="1:1" x14ac:dyDescent="0.15">
      <c r="A3" s="15" t="s">
        <v>208</v>
      </c>
    </row>
    <row r="4" spans="1:1" x14ac:dyDescent="0.15">
      <c r="A4" s="15" t="s"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" x14ac:dyDescent="0.15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>
      <selection activeCell="C2" sqref="C2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>(B2 + stillbirth*B2/(1000-stillbirth))/(1-abortion)</f>
        <v>2480858.588708919</v>
      </c>
      <c r="J2" s="30">
        <f>H2-I2</f>
        <v>10889222.411291081</v>
      </c>
    </row>
    <row r="3" spans="1:10" ht="15.75" customHeight="1" x14ac:dyDescent="0.15">
      <c r="A3" s="9">
        <f t="shared" ref="A3:A40" si="1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ref="I3:I40" si="2">(B3 + stillbirth*B3/(1000-stillbirth))/(1-abortion)</f>
        <v>2527889.0832815999</v>
      </c>
      <c r="J3" s="30">
        <f t="shared" ref="J3:J15" si="3">H3-I3</f>
        <v>11314876.916718401</v>
      </c>
    </row>
    <row r="4" spans="1:10" ht="15.75" customHeight="1" x14ac:dyDescent="0.15">
      <c r="A4" s="9">
        <f t="shared" si="1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2"/>
        <v>2586677.2014974509</v>
      </c>
      <c r="J4" s="30">
        <f t="shared" si="3"/>
        <v>11742062.79850255</v>
      </c>
    </row>
    <row r="5" spans="1:10" ht="15.75" customHeight="1" x14ac:dyDescent="0.15">
      <c r="A5" s="9">
        <f t="shared" si="1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2"/>
        <v>2633707.6960701318</v>
      </c>
      <c r="J5" s="30">
        <f t="shared" si="3"/>
        <v>12188008.303929869</v>
      </c>
    </row>
    <row r="6" spans="1:10" ht="15.75" customHeight="1" x14ac:dyDescent="0.15">
      <c r="A6" s="9">
        <f t="shared" si="1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2"/>
        <v>2680738.1906428128</v>
      </c>
      <c r="J6" s="30">
        <f t="shared" si="3"/>
        <v>12645913.809357187</v>
      </c>
    </row>
    <row r="7" spans="1:10" ht="15.75" customHeight="1" x14ac:dyDescent="0.15">
      <c r="A7" s="9">
        <f t="shared" si="1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2"/>
        <v>2739526.3088586638</v>
      </c>
      <c r="J7" s="30">
        <f t="shared" si="3"/>
        <v>13098634.691141337</v>
      </c>
    </row>
    <row r="8" spans="1:10" ht="15.75" customHeight="1" x14ac:dyDescent="0.15">
      <c r="A8" s="9">
        <f t="shared" si="1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2"/>
        <v>2798314.4270745148</v>
      </c>
      <c r="J8" s="30">
        <f t="shared" si="3"/>
        <v>13560643.572925486</v>
      </c>
    </row>
    <row r="9" spans="1:10" ht="15.75" customHeight="1" x14ac:dyDescent="0.15">
      <c r="A9" s="9">
        <f t="shared" si="1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2"/>
        <v>2845344.9216471957</v>
      </c>
      <c r="J9" s="30">
        <f t="shared" si="3"/>
        <v>14048879.078352805</v>
      </c>
    </row>
    <row r="10" spans="1:10" ht="15.75" customHeight="1" x14ac:dyDescent="0.15">
      <c r="A10" s="9">
        <f t="shared" si="1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2"/>
        <v>2915890.6635062173</v>
      </c>
      <c r="J10" s="30">
        <f t="shared" si="3"/>
        <v>14530354.336493783</v>
      </c>
    </row>
    <row r="11" spans="1:10" ht="15.75" customHeight="1" x14ac:dyDescent="0.15">
      <c r="A11" s="9">
        <f t="shared" si="1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2"/>
        <v>2974678.7817220683</v>
      </c>
      <c r="J11" s="30">
        <f t="shared" si="3"/>
        <v>15032265.218277931</v>
      </c>
    </row>
    <row r="12" spans="1:10" ht="15.75" customHeight="1" x14ac:dyDescent="0.15">
      <c r="A12" s="9">
        <f t="shared" si="1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2"/>
        <v>3033466.8999379198</v>
      </c>
      <c r="J12" s="30">
        <f t="shared" si="3"/>
        <v>15550202.10006208</v>
      </c>
    </row>
    <row r="13" spans="1:10" ht="15.75" customHeight="1" x14ac:dyDescent="0.15">
      <c r="A13" s="9">
        <f t="shared" si="1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2"/>
        <v>3092255.0181537713</v>
      </c>
      <c r="J13" s="30">
        <f t="shared" si="3"/>
        <v>16082324.981846228</v>
      </c>
    </row>
    <row r="14" spans="1:10" ht="15.75" customHeight="1" x14ac:dyDescent="0.15">
      <c r="A14" s="9">
        <f t="shared" si="1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2"/>
        <v>3162800.7600127924</v>
      </c>
      <c r="J14" s="30">
        <f t="shared" si="3"/>
        <v>16613455.239987208</v>
      </c>
    </row>
    <row r="15" spans="1:10" ht="15.75" customHeight="1" x14ac:dyDescent="0.15">
      <c r="A15" s="9">
        <f t="shared" si="1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2"/>
        <v>3221588.8782286434</v>
      </c>
      <c r="J15" s="30">
        <f t="shared" si="3"/>
        <v>17165139.121771358</v>
      </c>
    </row>
    <row r="16" spans="1:10" ht="15.75" customHeight="1" x14ac:dyDescent="0.15">
      <c r="A16" s="9" t="str">
        <f t="shared" si="1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2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1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2"/>
        <v>0</v>
      </c>
      <c r="J17" s="30">
        <f t="shared" si="4"/>
        <v>0</v>
      </c>
    </row>
    <row r="18" spans="1:10" ht="15.75" customHeight="1" x14ac:dyDescent="0.15">
      <c r="A18" s="9" t="str">
        <f t="shared" si="1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2"/>
        <v>0</v>
      </c>
      <c r="J18" s="30">
        <f t="shared" si="4"/>
        <v>0</v>
      </c>
    </row>
    <row r="19" spans="1:10" ht="15.75" customHeight="1" x14ac:dyDescent="0.15">
      <c r="A19" s="9" t="str">
        <f t="shared" si="1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2"/>
        <v>0</v>
      </c>
      <c r="J19" s="30">
        <f t="shared" si="4"/>
        <v>0</v>
      </c>
    </row>
    <row r="20" spans="1:10" ht="15.75" customHeight="1" x14ac:dyDescent="0.15">
      <c r="A20" s="9" t="str">
        <f t="shared" si="1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2"/>
        <v>0</v>
      </c>
      <c r="J20" s="30">
        <f t="shared" si="4"/>
        <v>0</v>
      </c>
    </row>
    <row r="21" spans="1:10" ht="15.75" customHeight="1" x14ac:dyDescent="0.15">
      <c r="A21" s="9" t="str">
        <f t="shared" si="1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2"/>
        <v>0</v>
      </c>
      <c r="J21" s="30">
        <f t="shared" si="4"/>
        <v>0</v>
      </c>
    </row>
    <row r="22" spans="1:10" ht="15.75" customHeight="1" x14ac:dyDescent="0.15">
      <c r="A22" s="9" t="str">
        <f t="shared" si="1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2"/>
        <v>0</v>
      </c>
      <c r="J22" s="30">
        <f t="shared" si="4"/>
        <v>0</v>
      </c>
    </row>
    <row r="23" spans="1:10" ht="15.75" customHeight="1" x14ac:dyDescent="0.15">
      <c r="A23" s="9" t="str">
        <f t="shared" si="1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2"/>
        <v>0</v>
      </c>
      <c r="J23" s="30">
        <f t="shared" si="4"/>
        <v>0</v>
      </c>
    </row>
    <row r="24" spans="1:10" ht="15.75" customHeight="1" x14ac:dyDescent="0.15">
      <c r="A24" s="9" t="str">
        <f t="shared" si="1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2"/>
        <v>0</v>
      </c>
      <c r="J24" s="30">
        <f t="shared" si="4"/>
        <v>0</v>
      </c>
    </row>
    <row r="25" spans="1:10" ht="15.75" customHeight="1" x14ac:dyDescent="0.15">
      <c r="A25" s="9" t="str">
        <f t="shared" si="1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2"/>
        <v>0</v>
      </c>
      <c r="J25" s="30">
        <f t="shared" si="4"/>
        <v>0</v>
      </c>
    </row>
    <row r="26" spans="1:10" ht="15.75" customHeight="1" x14ac:dyDescent="0.15">
      <c r="A26" s="9" t="str">
        <f t="shared" si="1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2"/>
        <v>0</v>
      </c>
      <c r="J26" s="30">
        <f t="shared" si="4"/>
        <v>0</v>
      </c>
    </row>
    <row r="27" spans="1:10" ht="15.75" customHeight="1" x14ac:dyDescent="0.15">
      <c r="A27" s="9" t="str">
        <f t="shared" si="1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2"/>
        <v>0</v>
      </c>
      <c r="J27" s="30">
        <f t="shared" si="4"/>
        <v>0</v>
      </c>
    </row>
    <row r="28" spans="1:10" ht="15.75" customHeight="1" x14ac:dyDescent="0.15">
      <c r="A28" s="9" t="str">
        <f t="shared" si="1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2"/>
        <v>0</v>
      </c>
      <c r="J28" s="30">
        <f t="shared" si="4"/>
        <v>0</v>
      </c>
    </row>
    <row r="29" spans="1:10" ht="15.75" customHeight="1" x14ac:dyDescent="0.15">
      <c r="A29" s="9" t="str">
        <f t="shared" si="1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2"/>
        <v>0</v>
      </c>
      <c r="J29" s="30">
        <f t="shared" si="4"/>
        <v>0</v>
      </c>
    </row>
    <row r="30" spans="1:10" ht="15.75" customHeight="1" x14ac:dyDescent="0.15">
      <c r="A30" s="9" t="str">
        <f t="shared" si="1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2"/>
        <v>0</v>
      </c>
      <c r="J30" s="30">
        <f t="shared" si="4"/>
        <v>0</v>
      </c>
    </row>
    <row r="31" spans="1:10" ht="15.75" customHeight="1" x14ac:dyDescent="0.15">
      <c r="A31" s="9" t="str">
        <f t="shared" si="1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2"/>
        <v>0</v>
      </c>
      <c r="J31" s="30">
        <f t="shared" si="4"/>
        <v>0</v>
      </c>
    </row>
    <row r="32" spans="1:10" ht="15.75" customHeight="1" x14ac:dyDescent="0.15">
      <c r="A32" s="9" t="str">
        <f t="shared" si="1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2"/>
        <v>0</v>
      </c>
      <c r="J32" s="30">
        <f t="shared" si="4"/>
        <v>0</v>
      </c>
    </row>
    <row r="33" spans="1:10" ht="15.75" customHeight="1" x14ac:dyDescent="0.15">
      <c r="A33" s="9" t="str">
        <f t="shared" si="1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2"/>
        <v>0</v>
      </c>
      <c r="J33" s="30">
        <f t="shared" si="4"/>
        <v>0</v>
      </c>
    </row>
    <row r="34" spans="1:10" ht="15.75" customHeight="1" x14ac:dyDescent="0.15">
      <c r="A34" s="9" t="str">
        <f t="shared" si="1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2"/>
        <v>0</v>
      </c>
      <c r="J34" s="30">
        <f t="shared" si="4"/>
        <v>0</v>
      </c>
    </row>
    <row r="35" spans="1:10" ht="15.75" customHeight="1" x14ac:dyDescent="0.15">
      <c r="A35" s="9" t="str">
        <f t="shared" si="1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2"/>
        <v>0</v>
      </c>
      <c r="J35" s="30">
        <f t="shared" si="4"/>
        <v>0</v>
      </c>
    </row>
    <row r="36" spans="1:10" ht="15.75" customHeight="1" x14ac:dyDescent="0.15">
      <c r="A36" s="9" t="str">
        <f t="shared" si="1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2"/>
        <v>0</v>
      </c>
      <c r="J36" s="30">
        <f t="shared" si="4"/>
        <v>0</v>
      </c>
    </row>
    <row r="37" spans="1:10" ht="15.75" customHeight="1" x14ac:dyDescent="0.15">
      <c r="A37" s="9" t="str">
        <f t="shared" si="1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2"/>
        <v>0</v>
      </c>
      <c r="J37" s="30">
        <f t="shared" si="4"/>
        <v>0</v>
      </c>
    </row>
    <row r="38" spans="1:10" ht="15.75" customHeight="1" x14ac:dyDescent="0.15">
      <c r="A38" s="9" t="str">
        <f t="shared" si="1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2"/>
        <v>0</v>
      </c>
      <c r="J38" s="30">
        <f t="shared" si="4"/>
        <v>0</v>
      </c>
    </row>
    <row r="39" spans="1:10" ht="15.75" customHeight="1" x14ac:dyDescent="0.15">
      <c r="A39" s="9" t="str">
        <f t="shared" si="1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2"/>
        <v>0</v>
      </c>
      <c r="J39" s="30">
        <f t="shared" si="4"/>
        <v>0</v>
      </c>
    </row>
    <row r="40" spans="1:10" ht="15.75" customHeight="1" x14ac:dyDescent="0.15">
      <c r="A40" s="9" t="str">
        <f t="shared" si="1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2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2" sqref="A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119</v>
      </c>
      <c r="C3" s="46">
        <f>IFERROR(_xlfn.NORM.DIST(_xlfn.NORM.INV(SUM(C4:C5), 0, 1) + 1, 0, 1, TRUE) - SUM(C4:C5), "")</f>
        <v>0.32228430019523346</v>
      </c>
      <c r="D3" s="46">
        <f>IFERROR(_xlfn.NORM.DIST(_xlfn.NORM.INV(SUM(D4:D5), 0, 1) + 1, 0, 1, TRUE) - SUM(D4:D5), "")</f>
        <v>0.32228430019523346</v>
      </c>
      <c r="E3" s="46">
        <f>IFERROR(_xlfn.NORM.DIST(_xlfn.NORM.INV(SUM(E4:E5), 0, 1) + 1, 0, 1, TRUE) - SUM(E4:E5), "")</f>
        <v>0.35908666207150708</v>
      </c>
      <c r="F3" s="46">
        <f>IFERROR(_xlfn.NORM.DIST(_xlfn.NORM.INV(SUM(F4:F5), 0, 1) + 1, 0, 1, TRUE) - SUM(F4:F5), "")</f>
        <v>0.37651189492768178</v>
      </c>
      <c r="G3" s="46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117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120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15">
      <c r="B9" s="9" t="s">
        <v>122</v>
      </c>
      <c r="C9" s="46">
        <f>IFERROR(_xlfn.NORM.DIST(_xlfn.NORM.INV(SUM(C10:C11), 0, 1) + 1, 0, 1, TRUE) - SUM(C10:C11), "")</f>
        <v>0.28180440984664923</v>
      </c>
      <c r="D9" s="46">
        <f>IFERROR(_xlfn.NORM.DIST(_xlfn.NORM.INV(SUM(D10:D11), 0, 1) + 1, 0, 1, TRUE) - SUM(D10:D11), "")</f>
        <v>0.28180440984664923</v>
      </c>
      <c r="E9" s="46">
        <f>IFERROR(_xlfn.NORM.DIST(_xlfn.NORM.INV(SUM(E10:E11), 0, 1) + 1, 0, 1, TRUE) - SUM(E10:E11), "")</f>
        <v>0.2466938696379041</v>
      </c>
      <c r="F9" s="46">
        <f>IFERROR(_xlfn.NORM.DIST(_xlfn.NORM.INV(SUM(F10:F11), 0, 1) + 1, 0, 1, TRUE) - SUM(F10:F11), "")</f>
        <v>0.21506846670192739</v>
      </c>
      <c r="G9" s="46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123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124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15">
      <c r="B15" s="19" t="s">
        <v>68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167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1" t="s">
        <v>168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1" t="s">
        <v>169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1" t="s">
        <v>170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C25" sqref="C25"/>
    </sheetView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68" t="s">
        <v>179</v>
      </c>
      <c r="B1" s="69" t="s">
        <v>178</v>
      </c>
      <c r="C1" s="69" t="s">
        <v>177</v>
      </c>
      <c r="D1" s="69" t="s">
        <v>176</v>
      </c>
      <c r="E1" s="69" t="s">
        <v>175</v>
      </c>
    </row>
    <row r="2" spans="1:5" x14ac:dyDescent="0.15">
      <c r="A2" s="67" t="s">
        <v>174</v>
      </c>
      <c r="B2" s="64" t="s">
        <v>32</v>
      </c>
      <c r="C2" s="66"/>
      <c r="D2" s="66"/>
      <c r="E2" s="83" t="str">
        <f>IF(E$7="","",E$7)</f>
        <v/>
      </c>
    </row>
    <row r="3" spans="1:5" x14ac:dyDescent="0.15">
      <c r="A3" s="65"/>
      <c r="B3" s="64" t="s">
        <v>1</v>
      </c>
      <c r="C3" s="66" t="s">
        <v>197</v>
      </c>
      <c r="D3" s="66"/>
      <c r="E3" s="83" t="str">
        <f>IF(E$7="","",E$7)</f>
        <v/>
      </c>
    </row>
    <row r="4" spans="1:5" x14ac:dyDescent="0.15">
      <c r="A4" s="65"/>
      <c r="B4" s="64" t="s">
        <v>2</v>
      </c>
      <c r="C4" s="66" t="s">
        <v>197</v>
      </c>
      <c r="D4" s="66"/>
      <c r="E4" s="83" t="str">
        <f>IF(E$7="","",E$7)</f>
        <v/>
      </c>
    </row>
    <row r="5" spans="1:5" x14ac:dyDescent="0.15">
      <c r="A5" s="65"/>
      <c r="B5" s="64" t="s">
        <v>3</v>
      </c>
      <c r="C5" s="66" t="s">
        <v>197</v>
      </c>
      <c r="D5" s="66"/>
      <c r="E5" s="83" t="str">
        <f>IF(E$7="","",E$7)</f>
        <v/>
      </c>
    </row>
    <row r="6" spans="1:5" x14ac:dyDescent="0.15">
      <c r="A6" s="65"/>
      <c r="B6" s="64" t="s">
        <v>4</v>
      </c>
      <c r="C6" s="66" t="s">
        <v>197</v>
      </c>
      <c r="D6" s="66"/>
      <c r="E6" s="83" t="str">
        <f>IF(E$7="","",E$7)</f>
        <v/>
      </c>
    </row>
    <row r="7" spans="1:5" x14ac:dyDescent="0.15">
      <c r="A7" s="65"/>
      <c r="B7" s="64" t="s">
        <v>173</v>
      </c>
      <c r="C7" s="63"/>
      <c r="D7" s="62"/>
      <c r="E7" s="66"/>
    </row>
    <row r="9" spans="1:5" x14ac:dyDescent="0.15">
      <c r="A9" s="67" t="s">
        <v>202</v>
      </c>
      <c r="B9" s="64" t="s">
        <v>32</v>
      </c>
      <c r="C9" s="66"/>
      <c r="D9" s="66" t="s">
        <v>197</v>
      </c>
      <c r="E9" s="83" t="str">
        <f>IF(E$7="","",E$7)</f>
        <v/>
      </c>
    </row>
    <row r="10" spans="1:5" x14ac:dyDescent="0.15">
      <c r="A10" s="65"/>
      <c r="B10" s="64" t="s">
        <v>1</v>
      </c>
      <c r="C10" s="66"/>
      <c r="D10" s="66"/>
      <c r="E10" s="83" t="str">
        <f>IF(E$7="","",E$7)</f>
        <v/>
      </c>
    </row>
    <row r="11" spans="1:5" x14ac:dyDescent="0.15">
      <c r="A11" s="65"/>
      <c r="B11" s="64" t="s">
        <v>2</v>
      </c>
      <c r="C11" s="66"/>
      <c r="D11" s="66"/>
      <c r="E11" s="83" t="str">
        <f>IF(E$7="","",E$7)</f>
        <v/>
      </c>
    </row>
    <row r="12" spans="1:5" x14ac:dyDescent="0.15">
      <c r="A12" s="65"/>
      <c r="B12" s="64" t="s">
        <v>3</v>
      </c>
      <c r="C12" s="66"/>
      <c r="D12" s="66"/>
      <c r="E12" s="83" t="str">
        <f>IF(E$7="","",E$7)</f>
        <v/>
      </c>
    </row>
    <row r="13" spans="1:5" x14ac:dyDescent="0.15">
      <c r="A13" s="65"/>
      <c r="B13" s="64" t="s">
        <v>4</v>
      </c>
      <c r="C13" s="66"/>
      <c r="D13" s="66"/>
      <c r="E13" s="83" t="str">
        <f>IF(E$7="","",E$7)</f>
        <v/>
      </c>
    </row>
    <row r="14" spans="1:5" x14ac:dyDescent="0.15">
      <c r="A14" s="65"/>
      <c r="B14" s="64" t="s">
        <v>173</v>
      </c>
      <c r="C14" s="63"/>
      <c r="D14" s="62"/>
      <c r="E14" s="66"/>
    </row>
    <row r="16" spans="1:5" x14ac:dyDescent="0.15">
      <c r="A16" s="67" t="s">
        <v>203</v>
      </c>
      <c r="B16" s="64" t="s">
        <v>32</v>
      </c>
      <c r="C16" s="66"/>
      <c r="D16" s="66" t="s">
        <v>197</v>
      </c>
      <c r="E16" s="83" t="str">
        <f>IF(E$7="","",E$7)</f>
        <v/>
      </c>
    </row>
    <row r="17" spans="1:5" x14ac:dyDescent="0.15">
      <c r="A17" s="65"/>
      <c r="B17" s="64" t="s">
        <v>1</v>
      </c>
      <c r="C17" s="66"/>
      <c r="D17" s="66" t="s">
        <v>197</v>
      </c>
      <c r="E17" s="83" t="str">
        <f>IF(E$7="","",E$7)</f>
        <v/>
      </c>
    </row>
    <row r="18" spans="1:5" x14ac:dyDescent="0.15">
      <c r="A18" s="65"/>
      <c r="B18" s="64" t="s">
        <v>2</v>
      </c>
      <c r="C18" s="66"/>
      <c r="D18" s="66" t="s">
        <v>197</v>
      </c>
      <c r="E18" s="83" t="str">
        <f>IF(E$7="","",E$7)</f>
        <v/>
      </c>
    </row>
    <row r="19" spans="1:5" x14ac:dyDescent="0.15">
      <c r="A19" s="65"/>
      <c r="B19" s="64" t="s">
        <v>3</v>
      </c>
      <c r="C19" s="66"/>
      <c r="D19" s="66" t="s">
        <v>197</v>
      </c>
      <c r="E19" s="83" t="str">
        <f>IF(E$7="","",E$7)</f>
        <v/>
      </c>
    </row>
    <row r="20" spans="1:5" x14ac:dyDescent="0.15">
      <c r="A20" s="65"/>
      <c r="B20" s="64" t="s">
        <v>4</v>
      </c>
      <c r="C20" s="66"/>
      <c r="D20" s="66" t="s">
        <v>197</v>
      </c>
      <c r="E20" s="83" t="str">
        <f>IF(E$7="","",E$7)</f>
        <v/>
      </c>
    </row>
    <row r="21" spans="1:5" x14ac:dyDescent="0.15">
      <c r="A21" s="65"/>
      <c r="B21" s="64" t="s">
        <v>173</v>
      </c>
      <c r="C21" s="63"/>
      <c r="D21" s="62"/>
      <c r="E21" s="66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C8" sqref="C8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87" t="s">
        <v>165</v>
      </c>
      <c r="B1" s="69" t="s">
        <v>182</v>
      </c>
      <c r="C1" s="88" t="s">
        <v>183</v>
      </c>
      <c r="D1" s="88" t="s">
        <v>187</v>
      </c>
    </row>
    <row r="2" spans="1:4" x14ac:dyDescent="0.15">
      <c r="A2" s="88" t="s">
        <v>69</v>
      </c>
      <c r="B2" s="64" t="s">
        <v>67</v>
      </c>
      <c r="C2" s="64" t="s">
        <v>184</v>
      </c>
      <c r="D2" s="66"/>
    </row>
    <row r="3" spans="1:4" x14ac:dyDescent="0.15">
      <c r="A3" s="88" t="s">
        <v>186</v>
      </c>
      <c r="B3" s="64" t="s">
        <v>177</v>
      </c>
      <c r="C3" s="64" t="s">
        <v>185</v>
      </c>
      <c r="D3" s="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E1" sqref="E1"/>
    </sheetView>
  </sheetViews>
  <sheetFormatPr baseColWidth="10" defaultColWidth="14.5" defaultRowHeight="15.75" customHeight="1" x14ac:dyDescent="0.15"/>
  <cols>
    <col min="1" max="1" width="56" style="70" customWidth="1"/>
    <col min="2" max="2" width="20" style="54" customWidth="1"/>
    <col min="3" max="3" width="20.5" style="53" customWidth="1"/>
    <col min="4" max="4" width="20.1640625" style="53" customWidth="1"/>
    <col min="5" max="5" width="32.33203125" style="53" bestFit="1" customWidth="1"/>
    <col min="6" max="16384" width="14.5" style="53"/>
  </cols>
  <sheetData>
    <row r="1" spans="1:5" ht="26" x14ac:dyDescent="0.15">
      <c r="A1" s="76" t="s">
        <v>69</v>
      </c>
      <c r="B1" s="91" t="str">
        <f>"Baseline ("&amp;start_year&amp;") coverage"</f>
        <v>Baseline (2017) coverage</v>
      </c>
      <c r="C1" s="75" t="s">
        <v>204</v>
      </c>
      <c r="D1" s="74" t="s">
        <v>205</v>
      </c>
      <c r="E1" s="75" t="s">
        <v>210</v>
      </c>
    </row>
    <row r="2" spans="1:5" ht="15.75" customHeight="1" x14ac:dyDescent="0.15">
      <c r="A2" s="70" t="s">
        <v>29</v>
      </c>
      <c r="B2" s="71">
        <v>0</v>
      </c>
      <c r="C2" s="71">
        <v>0.95</v>
      </c>
      <c r="D2" s="72">
        <v>25</v>
      </c>
      <c r="E2" s="72" t="s">
        <v>206</v>
      </c>
    </row>
    <row r="3" spans="1:5" ht="15.75" customHeight="1" x14ac:dyDescent="0.15">
      <c r="A3" s="70" t="s">
        <v>86</v>
      </c>
      <c r="B3" s="71">
        <v>0</v>
      </c>
      <c r="C3" s="71">
        <v>0.95</v>
      </c>
      <c r="D3" s="72">
        <v>1</v>
      </c>
      <c r="E3" s="72" t="s">
        <v>206</v>
      </c>
    </row>
    <row r="4" spans="1:5" ht="15.75" customHeight="1" x14ac:dyDescent="0.15">
      <c r="A4" s="70" t="s">
        <v>61</v>
      </c>
      <c r="B4" s="71">
        <v>0</v>
      </c>
      <c r="C4" s="71">
        <v>0.95</v>
      </c>
      <c r="D4" s="72">
        <v>90</v>
      </c>
      <c r="E4" s="72" t="s">
        <v>206</v>
      </c>
    </row>
    <row r="5" spans="1:5" ht="15.75" customHeight="1" x14ac:dyDescent="0.15">
      <c r="A5" s="70" t="s">
        <v>150</v>
      </c>
      <c r="B5" s="71">
        <v>0</v>
      </c>
      <c r="C5" s="71">
        <v>0.95</v>
      </c>
      <c r="D5" s="72">
        <v>1</v>
      </c>
      <c r="E5" s="72" t="s">
        <v>206</v>
      </c>
    </row>
    <row r="6" spans="1:5" ht="15.75" customHeight="1" x14ac:dyDescent="0.15">
      <c r="A6" s="70" t="s">
        <v>201</v>
      </c>
      <c r="B6" s="71">
        <v>0</v>
      </c>
      <c r="C6" s="71">
        <v>0.95</v>
      </c>
      <c r="D6" s="73">
        <f>SUM('Programs family planning'!E2:E10)</f>
        <v>0.82100000000000006</v>
      </c>
      <c r="E6" s="72" t="s">
        <v>206</v>
      </c>
    </row>
    <row r="7" spans="1:5" ht="15.75" customHeight="1" x14ac:dyDescent="0.15">
      <c r="A7" s="70" t="s">
        <v>63</v>
      </c>
      <c r="B7" s="71">
        <v>0.36</v>
      </c>
      <c r="C7" s="71">
        <v>0.95</v>
      </c>
      <c r="D7" s="72">
        <v>0.25</v>
      </c>
      <c r="E7" s="72" t="s">
        <v>206</v>
      </c>
    </row>
    <row r="8" spans="1:5" ht="15.75" customHeight="1" x14ac:dyDescent="0.15">
      <c r="A8" s="70" t="s">
        <v>64</v>
      </c>
      <c r="B8" s="71">
        <v>0</v>
      </c>
      <c r="C8" s="71">
        <v>0.95</v>
      </c>
      <c r="D8" s="72">
        <v>0.75</v>
      </c>
      <c r="E8" s="72" t="s">
        <v>206</v>
      </c>
    </row>
    <row r="9" spans="1:5" ht="15.75" customHeight="1" x14ac:dyDescent="0.15">
      <c r="A9" s="70" t="s">
        <v>62</v>
      </c>
      <c r="B9" s="71">
        <v>0</v>
      </c>
      <c r="C9" s="71">
        <v>0.95</v>
      </c>
      <c r="D9" s="72">
        <v>0.19</v>
      </c>
      <c r="E9" s="72" t="s">
        <v>206</v>
      </c>
    </row>
    <row r="10" spans="1:5" ht="15.75" customHeight="1" x14ac:dyDescent="0.15">
      <c r="A10" s="86" t="s">
        <v>189</v>
      </c>
      <c r="B10" s="71">
        <v>0</v>
      </c>
      <c r="C10" s="71">
        <v>0.95</v>
      </c>
      <c r="D10" s="72">
        <v>0.73</v>
      </c>
      <c r="E10" s="72" t="s">
        <v>206</v>
      </c>
    </row>
    <row r="11" spans="1:5" ht="15.75" customHeight="1" x14ac:dyDescent="0.15">
      <c r="A11" s="86" t="s">
        <v>190</v>
      </c>
      <c r="B11" s="71">
        <v>0</v>
      </c>
      <c r="C11" s="71">
        <v>0.95</v>
      </c>
      <c r="D11" s="72">
        <v>1.78</v>
      </c>
      <c r="E11" s="72" t="s">
        <v>206</v>
      </c>
    </row>
    <row r="12" spans="1:5" ht="15.75" customHeight="1" x14ac:dyDescent="0.15">
      <c r="A12" s="86" t="s">
        <v>191</v>
      </c>
      <c r="B12" s="71">
        <v>0</v>
      </c>
      <c r="C12" s="71">
        <v>0.95</v>
      </c>
      <c r="D12" s="72">
        <v>0.24</v>
      </c>
      <c r="E12" s="72" t="s">
        <v>206</v>
      </c>
    </row>
    <row r="13" spans="1:5" ht="15.75" customHeight="1" x14ac:dyDescent="0.15">
      <c r="A13" s="86" t="s">
        <v>192</v>
      </c>
      <c r="B13" s="71">
        <v>0</v>
      </c>
      <c r="C13" s="71">
        <v>0.95</v>
      </c>
      <c r="D13" s="72">
        <v>0.55000000000000004</v>
      </c>
      <c r="E13" s="72" t="s">
        <v>206</v>
      </c>
    </row>
    <row r="14" spans="1:5" ht="15.75" customHeight="1" x14ac:dyDescent="0.15">
      <c r="A14" s="14" t="s">
        <v>188</v>
      </c>
      <c r="B14" s="71">
        <v>0</v>
      </c>
      <c r="C14" s="71">
        <v>0.95</v>
      </c>
      <c r="D14" s="72">
        <v>0.73</v>
      </c>
      <c r="E14" s="72" t="s">
        <v>206</v>
      </c>
    </row>
    <row r="15" spans="1:5" ht="15.75" customHeight="1" x14ac:dyDescent="0.15">
      <c r="A15" s="14" t="s">
        <v>193</v>
      </c>
      <c r="B15" s="71">
        <v>0</v>
      </c>
      <c r="C15" s="71">
        <v>0.95</v>
      </c>
      <c r="D15" s="72">
        <v>1.78</v>
      </c>
      <c r="E15" s="72" t="s">
        <v>206</v>
      </c>
    </row>
    <row r="16" spans="1:5" ht="15.75" customHeight="1" x14ac:dyDescent="0.15">
      <c r="A16" s="70" t="s">
        <v>57</v>
      </c>
      <c r="B16" s="71">
        <v>0.34599999999999997</v>
      </c>
      <c r="C16" s="71">
        <v>0.95</v>
      </c>
      <c r="D16" s="72">
        <v>2.06</v>
      </c>
      <c r="E16" s="72" t="s">
        <v>206</v>
      </c>
    </row>
    <row r="17" spans="1:5" ht="15.75" customHeight="1" x14ac:dyDescent="0.15">
      <c r="A17" s="70" t="s">
        <v>47</v>
      </c>
      <c r="B17" s="71">
        <v>0.80800000000000005</v>
      </c>
      <c r="C17" s="71">
        <v>0.95</v>
      </c>
      <c r="D17" s="72">
        <v>0.05</v>
      </c>
      <c r="E17" s="72" t="s">
        <v>206</v>
      </c>
    </row>
    <row r="18" spans="1:5" ht="16" customHeight="1" x14ac:dyDescent="0.15">
      <c r="A18" s="70" t="s">
        <v>174</v>
      </c>
      <c r="B18" s="71">
        <v>0</v>
      </c>
      <c r="C18" s="71">
        <v>0.95</v>
      </c>
      <c r="D18" s="85">
        <f>SUMPRODUCT(('IYCF cost'!$C$2:$E$6)*('IYCF packages'!$C$2:$E$6&lt;&gt;""))</f>
        <v>3.66</v>
      </c>
      <c r="E18" s="72" t="s">
        <v>206</v>
      </c>
    </row>
    <row r="19" spans="1:5" ht="15.75" customHeight="1" x14ac:dyDescent="0.15">
      <c r="A19" s="70" t="s">
        <v>202</v>
      </c>
      <c r="B19" s="71">
        <v>0</v>
      </c>
      <c r="C19" s="71">
        <v>0.95</v>
      </c>
      <c r="D19" s="85">
        <f>SUMPRODUCT(('IYCF cost'!$C$2:$E$6)*('IYCF packages'!$C$9:$E$13&lt;&gt;""))</f>
        <v>3.78</v>
      </c>
      <c r="E19" s="72" t="s">
        <v>206</v>
      </c>
    </row>
    <row r="20" spans="1:5" ht="15.75" customHeight="1" x14ac:dyDescent="0.15">
      <c r="A20" s="70" t="s">
        <v>203</v>
      </c>
      <c r="B20" s="71">
        <v>0</v>
      </c>
      <c r="C20" s="71">
        <v>0.95</v>
      </c>
      <c r="D20" s="85">
        <f>SUMPRODUCT(('IYCF cost'!$C$2:$E$6)*('IYCF packages'!$C$16:$E$20&lt;&gt;""))</f>
        <v>14.270000000000001</v>
      </c>
      <c r="E20" s="72" t="s">
        <v>206</v>
      </c>
    </row>
    <row r="21" spans="1:5" ht="15.75" customHeight="1" x14ac:dyDescent="0.15">
      <c r="A21" s="70" t="s">
        <v>199</v>
      </c>
      <c r="B21" s="71">
        <v>0</v>
      </c>
      <c r="C21" s="71">
        <v>0.95</v>
      </c>
      <c r="D21" s="72">
        <v>8.84</v>
      </c>
      <c r="E21" s="72" t="s">
        <v>206</v>
      </c>
    </row>
    <row r="22" spans="1:5" ht="15.75" customHeight="1" x14ac:dyDescent="0.15">
      <c r="A22" s="70" t="s">
        <v>137</v>
      </c>
      <c r="B22" s="71">
        <v>0</v>
      </c>
      <c r="C22" s="71">
        <v>0.95</v>
      </c>
      <c r="D22" s="72">
        <v>50</v>
      </c>
      <c r="E22" s="72" t="s">
        <v>206</v>
      </c>
    </row>
    <row r="23" spans="1:5" ht="15.75" customHeight="1" x14ac:dyDescent="0.15">
      <c r="A23" s="70" t="s">
        <v>34</v>
      </c>
      <c r="B23" s="71">
        <v>0.50800000000000001</v>
      </c>
      <c r="C23" s="71">
        <v>0.95</v>
      </c>
      <c r="D23" s="72">
        <v>2.61</v>
      </c>
      <c r="E23" s="72" t="s">
        <v>206</v>
      </c>
    </row>
    <row r="24" spans="1:5" ht="15.75" customHeight="1" x14ac:dyDescent="0.15">
      <c r="A24" s="70" t="s">
        <v>88</v>
      </c>
      <c r="B24" s="71">
        <v>0</v>
      </c>
      <c r="C24" s="71">
        <v>0.95</v>
      </c>
      <c r="D24" s="72">
        <v>1</v>
      </c>
      <c r="E24" s="72" t="s">
        <v>206</v>
      </c>
    </row>
    <row r="25" spans="1:5" ht="15.75" customHeight="1" x14ac:dyDescent="0.15">
      <c r="A25" s="70" t="s">
        <v>87</v>
      </c>
      <c r="B25" s="71">
        <v>0</v>
      </c>
      <c r="C25" s="71">
        <v>0.95</v>
      </c>
      <c r="D25" s="72">
        <v>1</v>
      </c>
      <c r="E25" s="72" t="s">
        <v>206</v>
      </c>
    </row>
    <row r="26" spans="1:5" ht="15.75" customHeight="1" x14ac:dyDescent="0.15">
      <c r="A26" s="70" t="s">
        <v>138</v>
      </c>
      <c r="B26" s="71">
        <v>0.1</v>
      </c>
      <c r="C26" s="71">
        <v>0.95</v>
      </c>
      <c r="D26" s="72">
        <v>4.6500000000000004</v>
      </c>
      <c r="E26" s="72" t="s">
        <v>206</v>
      </c>
    </row>
    <row r="27" spans="1:5" ht="15.75" customHeight="1" x14ac:dyDescent="0.15">
      <c r="A27" s="70" t="s">
        <v>59</v>
      </c>
      <c r="B27" s="71">
        <v>0.3538</v>
      </c>
      <c r="C27" s="71">
        <v>0.95</v>
      </c>
      <c r="D27" s="72">
        <v>3.78</v>
      </c>
      <c r="E27" s="72" t="s">
        <v>206</v>
      </c>
    </row>
    <row r="28" spans="1:5" ht="15.75" customHeight="1" x14ac:dyDescent="0.15">
      <c r="A28" s="70" t="s">
        <v>84</v>
      </c>
      <c r="B28" s="71">
        <v>0</v>
      </c>
      <c r="C28" s="71">
        <v>0.95</v>
      </c>
      <c r="D28" s="72">
        <v>1</v>
      </c>
      <c r="E28" s="72" t="s">
        <v>206</v>
      </c>
    </row>
    <row r="29" spans="1:5" ht="15.75" customHeight="1" x14ac:dyDescent="0.15">
      <c r="A29" s="70" t="s">
        <v>58</v>
      </c>
      <c r="B29" s="71">
        <v>0</v>
      </c>
      <c r="C29" s="71">
        <v>0.95</v>
      </c>
      <c r="D29" s="72">
        <v>48</v>
      </c>
      <c r="E29" s="72" t="s">
        <v>206</v>
      </c>
    </row>
    <row r="30" spans="1:5" ht="15.75" customHeight="1" x14ac:dyDescent="0.15">
      <c r="A30" s="70" t="s">
        <v>67</v>
      </c>
      <c r="B30" s="71">
        <v>0</v>
      </c>
      <c r="C30" s="71">
        <v>0.95</v>
      </c>
      <c r="D30" s="73">
        <f>90*AVERAGE('Incidence of conditions'!B4:F4) + 40*AVERAGE('Incidence of conditions'!B3:F3)*IF(ISBLANK(manage_mam), 0, 1)</f>
        <v>5.2956558655829511</v>
      </c>
      <c r="E30" s="72" t="s">
        <v>206</v>
      </c>
    </row>
    <row r="31" spans="1:5" ht="15.75" customHeight="1" x14ac:dyDescent="0.15">
      <c r="A31" s="70" t="s">
        <v>28</v>
      </c>
      <c r="B31" s="71">
        <v>0.89970000000000006</v>
      </c>
      <c r="C31" s="71">
        <v>0.95</v>
      </c>
      <c r="D31" s="72">
        <v>0.41</v>
      </c>
      <c r="E31" s="72" t="s">
        <v>206</v>
      </c>
    </row>
    <row r="32" spans="1:5" ht="15.75" customHeight="1" x14ac:dyDescent="0.15">
      <c r="A32" s="70" t="s">
        <v>83</v>
      </c>
      <c r="B32" s="71">
        <v>0.80700000000000005</v>
      </c>
      <c r="C32" s="71">
        <v>0.95</v>
      </c>
      <c r="D32" s="72">
        <v>0.9</v>
      </c>
      <c r="E32" s="72" t="s">
        <v>206</v>
      </c>
    </row>
    <row r="33" spans="1:6" ht="15.75" customHeight="1" x14ac:dyDescent="0.15">
      <c r="A33" s="70" t="s">
        <v>82</v>
      </c>
      <c r="B33" s="71">
        <v>0.73199999999999998</v>
      </c>
      <c r="C33" s="71">
        <v>0.95</v>
      </c>
      <c r="D33" s="72">
        <v>0.9</v>
      </c>
      <c r="E33" s="72" t="s">
        <v>206</v>
      </c>
    </row>
    <row r="34" spans="1:6" ht="15.75" customHeight="1" x14ac:dyDescent="0.15">
      <c r="A34" s="70" t="s">
        <v>81</v>
      </c>
      <c r="B34" s="71">
        <v>0.316</v>
      </c>
      <c r="C34" s="71">
        <v>0.95</v>
      </c>
      <c r="D34" s="72">
        <v>79</v>
      </c>
      <c r="E34" s="72" t="s">
        <v>206</v>
      </c>
    </row>
    <row r="35" spans="1:6" ht="15.75" customHeight="1" x14ac:dyDescent="0.15">
      <c r="A35" s="70" t="s">
        <v>79</v>
      </c>
      <c r="B35" s="71">
        <v>0.59699999999999998</v>
      </c>
      <c r="C35" s="71">
        <v>0.95</v>
      </c>
      <c r="D35" s="72">
        <v>31</v>
      </c>
      <c r="E35" s="72" t="s">
        <v>206</v>
      </c>
    </row>
    <row r="36" spans="1:6" s="54" customFormat="1" ht="15.75" customHeight="1" x14ac:dyDescent="0.15">
      <c r="A36" s="70" t="s">
        <v>80</v>
      </c>
      <c r="B36" s="71">
        <v>0.19900000000000001</v>
      </c>
      <c r="C36" s="71">
        <v>0.95</v>
      </c>
      <c r="D36" s="72">
        <v>102</v>
      </c>
      <c r="E36" s="72" t="s">
        <v>206</v>
      </c>
      <c r="F36" s="53"/>
    </row>
    <row r="37" spans="1:6" ht="15.75" customHeight="1" x14ac:dyDescent="0.15">
      <c r="A37" s="70" t="s">
        <v>85</v>
      </c>
      <c r="B37" s="71">
        <v>0.13400000000000001</v>
      </c>
      <c r="C37" s="71">
        <v>0.95</v>
      </c>
      <c r="D37" s="72">
        <v>5.53</v>
      </c>
      <c r="E37" s="72" t="s">
        <v>206</v>
      </c>
    </row>
    <row r="38" spans="1:6" ht="15.75" customHeight="1" x14ac:dyDescent="0.15">
      <c r="A38" s="70" t="s">
        <v>60</v>
      </c>
      <c r="B38" s="71">
        <v>0</v>
      </c>
      <c r="C38" s="71">
        <v>0.95</v>
      </c>
      <c r="D38" s="72">
        <v>1</v>
      </c>
      <c r="E38" s="72" t="s">
        <v>206</v>
      </c>
    </row>
    <row r="39" spans="1:6" ht="15.75" customHeight="1" x14ac:dyDescent="0.15">
      <c r="F39" s="54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A8EF9C-69C5-FA47-B4F0-310AA7683106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2018-10-23T03:19:00Z</dcterms:modified>
</cp:coreProperties>
</file>