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FC7E7AA-4012-44CD-93C0-0210962C963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<sst xmlns="http://schemas.openxmlformats.org/spreadsheetml/2006/main" count="1106" uniqueCount="272">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</sst>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8.5821213140000005E-2</v>
      </c>
      <c r="C3" s="26">
        <f>frac_mam_1_5months * 2.6</f>
        <v>8.5821213140000005E-2</v>
      </c>
      <c r="D3" s="26">
        <f>frac_mam_6_11months * 2.6</f>
        <v>0.20807134400000002</v>
      </c>
      <c r="E3" s="26">
        <f>frac_mam_12_23months * 2.6</f>
        <v>0.18656011893999999</v>
      </c>
      <c r="F3" s="26">
        <f>frac_mam_24_59months * 2.6</f>
        <v>6.7815812046666674E-2</v>
      </c>
    </row>
    <row r="4" spans="1:6" ht="15.75" customHeight="1" x14ac:dyDescent="0.25">
      <c r="A4" s="3" t="s">
        <v>66</v>
      </c>
      <c r="B4" s="26">
        <f>frac_sam_1month * 2.6</f>
        <v>2.3422061260000002E-2</v>
      </c>
      <c r="C4" s="26">
        <f>frac_sam_1_5months * 2.6</f>
        <v>2.3422061260000002E-2</v>
      </c>
      <c r="D4" s="26">
        <f>frac_sam_6_11months * 2.6</f>
        <v>5.2697580000000001E-2</v>
      </c>
      <c r="E4" s="26">
        <f>frac_sam_12_23months * 2.6</f>
        <v>2.2112979459999998E-2</v>
      </c>
      <c r="F4" s="26">
        <f>frac_sam_24_59months * 2.6</f>
        <v>1.9172293486666665E-2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0.12332767150990384</v>
      </c>
      <c r="D7" s="93">
        <f>diarrhoea_1_5mo/26</f>
        <v>0.11071512543461538</v>
      </c>
      <c r="E7" s="93">
        <f>diarrhoea_6_11mo/26</f>
        <v>0.11071512543461538</v>
      </c>
      <c r="F7" s="93">
        <f>diarrhoea_12_23mo/26</f>
        <v>7.5074205861538457E-2</v>
      </c>
      <c r="G7" s="93">
        <f>diarrhoea_24_59mo/26</f>
        <v>7.5074205861538457E-2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476998.86700000009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563257.20132536988</v>
      </c>
      <c r="I2" s="22">
        <f>G2-H2</f>
        <v>2226742.79867463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483209.96700000006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570591.48877379682</v>
      </c>
      <c r="I3" s="22">
        <f t="shared" ref="I3:I15" si="3">G3-H3</f>
        <v>2311408.5112262033</v>
      </c>
    </row>
    <row r="4" spans="1:9" ht="15.75" customHeight="1" x14ac:dyDescent="0.25">
      <c r="A4" s="92">
        <f t="shared" si="2"/>
        <v>2022</v>
      </c>
      <c r="B4" s="74">
        <v>489075.01500000007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577517.14573163399</v>
      </c>
      <c r="I4" s="22">
        <f t="shared" si="3"/>
        <v>2403482.854268366</v>
      </c>
    </row>
    <row r="5" spans="1:9" ht="15.75" customHeight="1" x14ac:dyDescent="0.25">
      <c r="A5" s="92">
        <f t="shared" si="2"/>
        <v>2023</v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>
        <f t="shared" si="2"/>
        <v>2024</v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>
        <f t="shared" si="2"/>
        <v>2025</v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>
        <f t="shared" si="2"/>
        <v>2026</v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>
        <f t="shared" si="2"/>
        <v>2027</v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>
        <f t="shared" si="2"/>
        <v>2028</v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>
        <f t="shared" si="2"/>
        <v>2029</v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>
        <f t="shared" si="2"/>
        <v>2030</v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0.4186203023655915</v>
      </c>
      <c r="E2" s="77">
        <v>0.26481355583881572</v>
      </c>
      <c r="F2" s="77">
        <v>0.13296058421800952</v>
      </c>
      <c r="G2" s="77">
        <v>0.11727877199999998</v>
      </c>
    </row>
    <row r="3" spans="1:15" ht="15.75" customHeight="1" x14ac:dyDescent="0.25">
      <c r="A3" s="5"/>
      <c r="B3" s="11" t="s">
        <v>118</v>
      </c>
      <c r="C3" s="77">
        <v>0.33006600763440858</v>
      </c>
      <c r="D3" s="77">
        <v>0.33006600763440858</v>
      </c>
      <c r="E3" s="77">
        <v>0.32930689416118414</v>
      </c>
      <c r="F3" s="77">
        <v>0.27659683578199062</v>
      </c>
      <c r="G3" s="77">
        <v>0.25360281466666662</v>
      </c>
    </row>
    <row r="4" spans="1:15" ht="15.75" customHeight="1" x14ac:dyDescent="0.25">
      <c r="A4" s="5"/>
      <c r="B4" s="11" t="s">
        <v>116</v>
      </c>
      <c r="C4" s="78">
        <v>0.18723370529880479</v>
      </c>
      <c r="D4" s="78">
        <v>0.18723370529880479</v>
      </c>
      <c r="E4" s="78">
        <v>0.27643959462299134</v>
      </c>
      <c r="F4" s="78">
        <v>0.35286805076923078</v>
      </c>
      <c r="G4" s="78">
        <v>0.32089037713983054</v>
      </c>
    </row>
    <row r="5" spans="1:15" ht="15.75" customHeight="1" x14ac:dyDescent="0.25">
      <c r="A5" s="5"/>
      <c r="B5" s="11" t="s">
        <v>119</v>
      </c>
      <c r="C5" s="78">
        <v>6.4079984701195219E-2</v>
      </c>
      <c r="D5" s="78">
        <v>6.4079984701195219E-2</v>
      </c>
      <c r="E5" s="78">
        <v>0.12943995537700867</v>
      </c>
      <c r="F5" s="78">
        <v>0.23757452923076919</v>
      </c>
      <c r="G5" s="78">
        <v>0.30822803619350281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0.84334434877835596</v>
      </c>
      <c r="D8" s="77">
        <v>0.84334434877835596</v>
      </c>
      <c r="E8" s="77">
        <v>0.65369137640624986</v>
      </c>
      <c r="F8" s="77">
        <v>0.67807189768078169</v>
      </c>
      <c r="G8" s="77">
        <v>0.80245084382953769</v>
      </c>
    </row>
    <row r="9" spans="1:15" ht="15.75" customHeight="1" x14ac:dyDescent="0.25">
      <c r="B9" s="7" t="s">
        <v>121</v>
      </c>
      <c r="C9" s="77">
        <v>0.11463900722164413</v>
      </c>
      <c r="D9" s="77">
        <v>0.11463900722164413</v>
      </c>
      <c r="E9" s="77">
        <v>0.24601288359375001</v>
      </c>
      <c r="F9" s="77">
        <v>0.24166921831921823</v>
      </c>
      <c r="G9" s="77">
        <v>0.1640921925037957</v>
      </c>
    </row>
    <row r="10" spans="1:15" ht="15.75" customHeight="1" x14ac:dyDescent="0.25">
      <c r="B10" s="7" t="s">
        <v>122</v>
      </c>
      <c r="C10" s="78">
        <v>3.3008158900000001E-2</v>
      </c>
      <c r="D10" s="78">
        <v>3.3008158900000001E-2</v>
      </c>
      <c r="E10" s="78">
        <v>8.0027440000000005E-2</v>
      </c>
      <c r="F10" s="78">
        <v>7.1753891899999991E-2</v>
      </c>
      <c r="G10" s="78">
        <v>2.6083004633333334E-2</v>
      </c>
    </row>
    <row r="11" spans="1:15" ht="15.75" customHeight="1" x14ac:dyDescent="0.25">
      <c r="B11" s="7" t="s">
        <v>123</v>
      </c>
      <c r="C11" s="78">
        <v>9.0084850999999997E-3</v>
      </c>
      <c r="D11" s="78">
        <v>9.0084850999999997E-3</v>
      </c>
      <c r="E11" s="78">
        <v>2.02683E-2</v>
      </c>
      <c r="F11" s="78">
        <v>8.504992099999999E-3</v>
      </c>
      <c r="G11" s="78">
        <v>7.3739590333333329E-3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0.68700000000000006</v>
      </c>
      <c r="I14" s="80">
        <v>0.42751145038167931</v>
      </c>
      <c r="J14" s="80">
        <v>0.46561832061068709</v>
      </c>
      <c r="K14" s="80">
        <v>0.47038167938931297</v>
      </c>
      <c r="L14" s="80">
        <v>0.243958262106</v>
      </c>
      <c r="M14" s="80">
        <v>0.17325759951600003</v>
      </c>
      <c r="N14" s="80">
        <v>0.19884318493350001</v>
      </c>
      <c r="O14" s="80">
        <v>0.24034210626749999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0.36549929216736954</v>
      </c>
      <c r="I15" s="77">
        <f t="shared" si="0"/>
        <v>0.22744560772627265</v>
      </c>
      <c r="J15" s="77">
        <f t="shared" si="0"/>
        <v>0.24771931092192934</v>
      </c>
      <c r="K15" s="77">
        <f t="shared" si="0"/>
        <v>0.25025352382138638</v>
      </c>
      <c r="L15" s="77">
        <f t="shared" si="0"/>
        <v>0.12979122579057439</v>
      </c>
      <c r="M15" s="77">
        <f t="shared" si="0"/>
        <v>9.2176899542526336E-2</v>
      </c>
      <c r="N15" s="77">
        <f t="shared" si="0"/>
        <v>0.10578900050291064</v>
      </c>
      <c r="O15" s="77">
        <f t="shared" si="0"/>
        <v>0.12786735039124592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0.82799999999999996</v>
      </c>
      <c r="D2" s="78">
        <v>0.82799999999999996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8.0000000000000002E-3</v>
      </c>
      <c r="D3" s="78">
        <v>7.9000000000000001E-2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7.5999999999999998E-2</v>
      </c>
      <c r="D4" s="78">
        <v>7.5999999999999998E-2</v>
      </c>
      <c r="E4" s="78">
        <v>0.90399999999999991</v>
      </c>
      <c r="F4" s="78">
        <v>0.9325</v>
      </c>
      <c r="G4" s="78">
        <v>0</v>
      </c>
    </row>
    <row r="5" spans="1:7" x14ac:dyDescent="0.25">
      <c r="B5" s="43" t="s">
        <v>169</v>
      </c>
      <c r="C5" s="77">
        <f>1-SUM(C2:C4)</f>
        <v>8.8000000000000078E-2</v>
      </c>
      <c r="D5" s="77">
        <f t="shared" ref="D5:G5" si="0">1-SUM(D2:D4)</f>
        <v>1.7000000000000126E-2</v>
      </c>
      <c r="E5" s="77">
        <f t="shared" si="0"/>
        <v>9.6000000000000085E-2</v>
      </c>
      <c r="F5" s="77">
        <f t="shared" si="0"/>
        <v>6.7500000000000004E-2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0.53703000000000001</v>
      </c>
      <c r="D2" s="28">
        <v>0.53500999999999999</v>
      </c>
      <c r="E2" s="28">
        <v>0.53353000000000006</v>
      </c>
      <c r="F2" s="28">
        <v>0.53205000000000002</v>
      </c>
      <c r="G2" s="28">
        <v>0.53061000000000003</v>
      </c>
      <c r="H2" s="28">
        <v>0.52915999999999996</v>
      </c>
      <c r="I2" s="28">
        <v>0.52773000000000003</v>
      </c>
      <c r="J2" s="28">
        <v>0.52627999999999997</v>
      </c>
      <c r="K2" s="28">
        <v>0.52483999999999997</v>
      </c>
      <c r="L2">
        <v>0.52337999999999996</v>
      </c>
      <c r="M2">
        <v>0.52194000000000007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7.1309999999999998E-2</v>
      </c>
      <c r="D4" s="28">
        <v>7.0730000000000001E-2</v>
      </c>
      <c r="E4" s="28">
        <v>7.0059999999999997E-2</v>
      </c>
      <c r="F4" s="28">
        <v>6.9390000000000007E-2</v>
      </c>
      <c r="G4" s="28">
        <v>6.8729999999999999E-2</v>
      </c>
      <c r="H4" s="28">
        <v>6.8089999999999998E-2</v>
      </c>
      <c r="I4" s="28">
        <v>6.7460000000000006E-2</v>
      </c>
      <c r="J4" s="28">
        <v>6.6849999999999993E-2</v>
      </c>
      <c r="K4" s="28">
        <v>6.6250000000000003E-2</v>
      </c>
      <c r="L4">
        <v>6.5670000000000006E-2</v>
      </c>
      <c r="M4">
        <v>6.5110000000000001E-2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0.243958262106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0.82799999999999996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0.9325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>
        <v>66.385999999999996</v>
      </c>
      <c r="G13" s="28">
        <v>64.575000000000003</v>
      </c>
      <c r="H13" s="28">
        <v>62.345999999999997</v>
      </c>
      <c r="I13" s="28">
        <v>60.222000000000001</v>
      </c>
      <c r="J13" s="28">
        <v>60.673000000000002</v>
      </c>
      <c r="K13" s="28">
        <v>56.415999999999997</v>
      </c>
      <c r="L13">
        <v>56.134</v>
      </c>
      <c r="M13">
        <v>54.494999999999997</v>
      </c>
    </row>
    <row r="14" spans="1:13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14.128320781922747</v>
      </c>
      <c r="E14" s="86" t="s">
        <v>201</v>
      </c>
    </row>
    <row r="15" spans="1:5" ht="15.75" customHeight="1" x14ac:dyDescent="0.25">
      <c r="A15" s="11" t="s">
        <v>206</v>
      </c>
      <c r="B15" s="85">
        <v>1.3999999999999999E-2</v>
      </c>
      <c r="C15" s="85">
        <v>0.95</v>
      </c>
      <c r="D15" s="86">
        <v>14.128320781922747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 x14ac:dyDescent="0.25">
      <c r="A18" s="53" t="s">
        <v>175</v>
      </c>
      <c r="B18" s="85">
        <v>0.193</v>
      </c>
      <c r="C18" s="85">
        <v>0.95</v>
      </c>
      <c r="D18" s="86">
        <v>0.77483113726549069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20.435240886217798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57.479211577278647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186.31363047988214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 x14ac:dyDescent="0.25">
      <c r="A32" s="53" t="s">
        <v>28</v>
      </c>
      <c r="B32" s="85">
        <v>0.878</v>
      </c>
      <c r="C32" s="85">
        <v>0.95</v>
      </c>
      <c r="D32" s="86">
        <v>0.33149430053697698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0.75900000000000001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 x14ac:dyDescent="0.25">
      <c r="A39" s="53" t="s">
        <v>60</v>
      </c>
      <c r="B39" s="85">
        <v>0.15</v>
      </c>
      <c r="C39" s="85">
        <v>0.95</v>
      </c>
      <c r="D39" s="86">
        <v>0.35545224068304032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2020-07-03T01:34:17Z</dcterms:modified>
</cp:coreProperties>
</file>