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0623673A-9203-443E-A3EF-B765DBE19285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<sst xmlns="http://schemas.openxmlformats.org/spreadsheetml/2006/main" count="1106" uniqueCount="272">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</sst>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2.63E-2</v>
      </c>
      <c r="D45" s="17"/>
    </row>
    <row r="46" spans="1:5" ht="15.75" customHeight="1" x14ac:dyDescent="0.25">
      <c r="B46" s="16" t="s">
        <v>11</v>
      </c>
      <c r="C46" s="67">
        <v>0.1368</v>
      </c>
      <c r="D46" s="17"/>
    </row>
    <row r="47" spans="1:5" ht="15.75" customHeight="1" x14ac:dyDescent="0.25">
      <c r="B47" s="16" t="s">
        <v>12</v>
      </c>
      <c r="C47" s="67">
        <v>0.21940000000000001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8.1864442399999987E-2</v>
      </c>
      <c r="C3" s="26">
        <f>frac_mam_1_5months * 2.6</f>
        <v>8.1864442399999987E-2</v>
      </c>
      <c r="D3" s="26">
        <f>frac_mam_6_11months * 2.6</f>
        <v>8.4367238800000008E-2</v>
      </c>
      <c r="E3" s="26">
        <f>frac_mam_12_23months * 2.6</f>
        <v>2.9305099200000004E-2</v>
      </c>
      <c r="F3" s="26">
        <f>frac_mam_24_59months * 2.6</f>
        <v>5.4128866653333337E-2</v>
      </c>
    </row>
    <row r="4" spans="1:6" ht="15.75" customHeight="1" x14ac:dyDescent="0.25">
      <c r="A4" s="3" t="s">
        <v>66</v>
      </c>
      <c r="B4" s="26">
        <f>frac_sam_1month * 2.6</f>
        <v>4.6761351E-2</v>
      </c>
      <c r="C4" s="26">
        <f>frac_sam_1_5months * 2.6</f>
        <v>4.6761351E-2</v>
      </c>
      <c r="D4" s="26">
        <f>frac_sam_6_11months * 2.6</f>
        <v>8.0139958600000005E-2</v>
      </c>
      <c r="E4" s="26">
        <f>frac_sam_12_23months * 2.6</f>
        <v>2.5585359800000002E-2</v>
      </c>
      <c r="F4" s="26">
        <f>frac_sam_24_59months * 2.6</f>
        <v>2.454241434666667E-2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0.13091492445519232</v>
      </c>
      <c r="D7" s="93">
        <f>diarrhoea_1_5mo/26</f>
        <v>0.13941987952153845</v>
      </c>
      <c r="E7" s="93">
        <f>diarrhoea_6_11mo/26</f>
        <v>0.13941987952153845</v>
      </c>
      <c r="F7" s="93">
        <f>diarrhoea_12_23mo/26</f>
        <v>0.10667949274076924</v>
      </c>
      <c r="G7" s="93">
        <f>diarrhoea_24_59mo/26</f>
        <v>0.10667949274076924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58281.345000000001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67941.228929145975</v>
      </c>
      <c r="I2" s="22">
        <f>G2-H2</f>
        <v>462058.77107085404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58382.34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68058.96341889906</v>
      </c>
      <c r="I3" s="22">
        <f t="shared" ref="I3:I15" si="3">G3-H3</f>
        <v>472941.03658110095</v>
      </c>
    </row>
    <row r="4" spans="1:9" ht="15.75" customHeight="1" x14ac:dyDescent="0.25">
      <c r="A4" s="92">
        <f t="shared" si="2"/>
        <v>2022</v>
      </c>
      <c r="B4" s="74">
        <v>58467.75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68158.529761488418</v>
      </c>
      <c r="I4" s="22">
        <f t="shared" si="3"/>
        <v>484841.47023851157</v>
      </c>
    </row>
    <row r="5" spans="1:9" ht="15.75" customHeight="1" x14ac:dyDescent="0.25">
      <c r="A5" s="92">
        <f t="shared" si="2"/>
        <v>2023</v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>
        <f t="shared" si="2"/>
        <v>2024</v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>
        <f t="shared" si="2"/>
        <v>2025</v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>
        <f t="shared" si="2"/>
        <v>2026</v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>
        <f t="shared" si="2"/>
        <v>2027</v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>
        <f t="shared" si="2"/>
        <v>2028</v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>
        <f t="shared" si="2"/>
        <v>2029</v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>
        <f t="shared" si="2"/>
        <v>2030</v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0.72288133097560969</v>
      </c>
      <c r="E2" s="77">
        <v>0.71928453139140269</v>
      </c>
      <c r="F2" s="77">
        <v>0.52974386635338344</v>
      </c>
      <c r="G2" s="77">
        <v>0.56614855133333331</v>
      </c>
    </row>
    <row r="3" spans="1:15" ht="15.75" customHeight="1" x14ac:dyDescent="0.25">
      <c r="A3" s="5"/>
      <c r="B3" s="11" t="s">
        <v>118</v>
      </c>
      <c r="C3" s="77">
        <v>0.17524395902439027</v>
      </c>
      <c r="D3" s="77">
        <v>0.17524395902439027</v>
      </c>
      <c r="E3" s="77">
        <v>0.15774653860859728</v>
      </c>
      <c r="F3" s="77">
        <v>0.26041614364661653</v>
      </c>
      <c r="G3" s="77">
        <v>0.2547170986666667</v>
      </c>
    </row>
    <row r="4" spans="1:15" ht="15.75" customHeight="1" x14ac:dyDescent="0.25">
      <c r="A4" s="5"/>
      <c r="B4" s="11" t="s">
        <v>116</v>
      </c>
      <c r="C4" s="78">
        <v>5.301643071428571E-2</v>
      </c>
      <c r="D4" s="78">
        <v>5.301643071428571E-2</v>
      </c>
      <c r="E4" s="78">
        <v>8.9046466551724157E-2</v>
      </c>
      <c r="F4" s="78">
        <v>0.14006689158808935</v>
      </c>
      <c r="G4" s="78">
        <v>0.11782450554493312</v>
      </c>
    </row>
    <row r="5" spans="1:15" ht="15.75" customHeight="1" x14ac:dyDescent="0.25">
      <c r="A5" s="5"/>
      <c r="B5" s="11" t="s">
        <v>119</v>
      </c>
      <c r="C5" s="78">
        <v>4.8858279285714283E-2</v>
      </c>
      <c r="D5" s="78">
        <v>4.8858279285714283E-2</v>
      </c>
      <c r="E5" s="78">
        <v>3.3922463448275861E-2</v>
      </c>
      <c r="F5" s="78">
        <v>6.9773098411910678E-2</v>
      </c>
      <c r="G5" s="78">
        <v>6.1309844455066924E-2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0.82982650404761904</v>
      </c>
      <c r="D8" s="77">
        <v>0.82982650404761904</v>
      </c>
      <c r="E8" s="77">
        <v>0.80486326676120956</v>
      </c>
      <c r="F8" s="77">
        <v>0.89053734235384607</v>
      </c>
      <c r="G8" s="77">
        <v>0.86476976286082474</v>
      </c>
    </row>
    <row r="9" spans="1:15" ht="15.75" customHeight="1" x14ac:dyDescent="0.25">
      <c r="B9" s="7" t="s">
        <v>121</v>
      </c>
      <c r="C9" s="77">
        <v>0.12070203695238096</v>
      </c>
      <c r="D9" s="77">
        <v>0.12070203695238096</v>
      </c>
      <c r="E9" s="77">
        <v>0.13186473423879042</v>
      </c>
      <c r="F9" s="77">
        <v>8.8350942646153841E-2</v>
      </c>
      <c r="G9" s="77">
        <v>0.10497205213917525</v>
      </c>
    </row>
    <row r="10" spans="1:15" ht="15.75" customHeight="1" x14ac:dyDescent="0.25">
      <c r="B10" s="7" t="s">
        <v>122</v>
      </c>
      <c r="C10" s="78">
        <v>3.1486323999999996E-2</v>
      </c>
      <c r="D10" s="78">
        <v>3.1486323999999996E-2</v>
      </c>
      <c r="E10" s="78">
        <v>3.2448938000000004E-2</v>
      </c>
      <c r="F10" s="78">
        <v>1.1271192000000001E-2</v>
      </c>
      <c r="G10" s="78">
        <v>2.0818794866666667E-2</v>
      </c>
    </row>
    <row r="11" spans="1:15" ht="15.75" customHeight="1" x14ac:dyDescent="0.25">
      <c r="B11" s="7" t="s">
        <v>123</v>
      </c>
      <c r="C11" s="78">
        <v>1.7985134999999999E-2</v>
      </c>
      <c r="D11" s="78">
        <v>1.7985134999999999E-2</v>
      </c>
      <c r="E11" s="78">
        <v>3.0823060999999999E-2</v>
      </c>
      <c r="F11" s="78">
        <v>9.8405230000000003E-3</v>
      </c>
      <c r="G11" s="78">
        <v>9.4393901333333346E-3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0.53799999999999992</v>
      </c>
      <c r="I14" s="80">
        <v>0.60461221122112219</v>
      </c>
      <c r="J14" s="80">
        <v>0.57319141914191429</v>
      </c>
      <c r="K14" s="80">
        <v>0.5570049504950495</v>
      </c>
      <c r="L14" s="80">
        <v>0.48716572835799998</v>
      </c>
      <c r="M14" s="80">
        <v>0.37215691352199998</v>
      </c>
      <c r="N14" s="80">
        <v>0.35771765578850001</v>
      </c>
      <c r="O14" s="80">
        <v>0.46151397594999999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0.18622021069897543</v>
      </c>
      <c r="I15" s="77">
        <f t="shared" si="0"/>
        <v>0.20927697651444391</v>
      </c>
      <c r="J15" s="77">
        <f t="shared" si="0"/>
        <v>0.19840116513652792</v>
      </c>
      <c r="K15" s="77">
        <f t="shared" si="0"/>
        <v>0.1927984744266924</v>
      </c>
      <c r="L15" s="77">
        <f t="shared" si="0"/>
        <v>0.1686247297028747</v>
      </c>
      <c r="M15" s="77">
        <f t="shared" si="0"/>
        <v>0.12881624321402829</v>
      </c>
      <c r="N15" s="77">
        <f t="shared" si="0"/>
        <v>0.12381832199196663</v>
      </c>
      <c r="O15" s="77">
        <f t="shared" si="0"/>
        <v>0.15974578037533621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0.06</v>
      </c>
      <c r="D2" s="78">
        <v>0.06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</v>
      </c>
      <c r="D3" s="78">
        <v>0.17899999999999999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0.156</v>
      </c>
      <c r="D4" s="78">
        <v>0.156</v>
      </c>
      <c r="E4" s="78">
        <v>0.21600000000000003</v>
      </c>
      <c r="F4" s="78">
        <v>0.58250000000000002</v>
      </c>
      <c r="G4" s="78">
        <v>0</v>
      </c>
    </row>
    <row r="5" spans="1:7" x14ac:dyDescent="0.25">
      <c r="B5" s="43" t="s">
        <v>169</v>
      </c>
      <c r="C5" s="77">
        <f>1-SUM(C2:C4)</f>
        <v>0.53900000000000003</v>
      </c>
      <c r="D5" s="77">
        <f t="shared" ref="D5:G5" si="0">1-SUM(D2:D4)</f>
        <v>0.60499999999999998</v>
      </c>
      <c r="E5" s="77">
        <f t="shared" si="0"/>
        <v>0.78400000000000003</v>
      </c>
      <c r="F5" s="77">
        <f t="shared" si="0"/>
        <v>0.41749999999999998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0.17881</v>
      </c>
      <c r="D2" s="28">
        <v>0.1739</v>
      </c>
      <c r="E2" s="28">
        <v>0.16925000000000001</v>
      </c>
      <c r="F2" s="28">
        <v>0.16472000000000001</v>
      </c>
      <c r="G2" s="28">
        <v>0.16031999999999999</v>
      </c>
      <c r="H2" s="28">
        <v>0.15603999999999998</v>
      </c>
      <c r="I2" s="28">
        <v>0.15188000000000001</v>
      </c>
      <c r="J2" s="28">
        <v>0.14784</v>
      </c>
      <c r="K2" s="28">
        <v>0.14391999999999999</v>
      </c>
      <c r="L2">
        <v>0.14011999999999999</v>
      </c>
      <c r="M2">
        <v>0.13643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2.5000000000000001E-2</v>
      </c>
      <c r="D4" s="28">
        <v>2.4820000000000002E-2</v>
      </c>
      <c r="E4" s="28">
        <v>2.4620000000000003E-2</v>
      </c>
      <c r="F4" s="28">
        <v>2.4420000000000001E-2</v>
      </c>
      <c r="G4" s="28">
        <v>2.4239999999999998E-2</v>
      </c>
      <c r="H4" s="28">
        <v>2.4060000000000002E-2</v>
      </c>
      <c r="I4" s="28">
        <v>2.3889999999999998E-2</v>
      </c>
      <c r="J4" s="28">
        <v>2.3730000000000001E-2</v>
      </c>
      <c r="K4" s="28">
        <v>2.3570000000000001E-2</v>
      </c>
      <c r="L4">
        <v>2.342E-2</v>
      </c>
      <c r="M4">
        <v>2.3279999999999999E-2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0.53799999999999992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0.48716572835799998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0.06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0.58250000000000002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32.677999999999997</v>
      </c>
      <c r="D13" s="28">
        <v>31.911999999999999</v>
      </c>
      <c r="E13" s="28">
        <v>31.193000000000001</v>
      </c>
      <c r="F13" s="28">
        <v>30.506</v>
      </c>
      <c r="G13" s="28">
        <v>29.856000000000002</v>
      </c>
      <c r="H13" s="28">
        <v>29.216000000000001</v>
      </c>
      <c r="I13" s="28">
        <v>28.616</v>
      </c>
      <c r="J13" s="28">
        <v>27.315999999999999</v>
      </c>
      <c r="K13" s="28">
        <v>26.693999999999999</v>
      </c>
      <c r="L13">
        <v>26.114999999999998</v>
      </c>
      <c r="M13">
        <v>25.588000000000001</v>
      </c>
    </row>
    <row r="14" spans="1:13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77.390193053910821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40.314078775655155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717.93406611531384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1.8412357265269286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1.9135444901370438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1.9135444901370438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1.9135444901370438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1.9135444901370438</v>
      </c>
      <c r="E13" s="86" t="s">
        <v>201</v>
      </c>
    </row>
    <row r="14" spans="1:5" ht="15.75" customHeight="1" x14ac:dyDescent="0.25">
      <c r="A14" s="11" t="s">
        <v>189</v>
      </c>
      <c r="B14" s="85">
        <v>0.56799999999999995</v>
      </c>
      <c r="C14" s="85">
        <v>0.95</v>
      </c>
      <c r="D14" s="86">
        <v>13.446378219451061</v>
      </c>
      <c r="E14" s="86" t="s">
        <v>201</v>
      </c>
    </row>
    <row r="15" spans="1:5" ht="15.75" customHeight="1" x14ac:dyDescent="0.25">
      <c r="A15" s="11" t="s">
        <v>206</v>
      </c>
      <c r="B15" s="85">
        <v>0.56799999999999995</v>
      </c>
      <c r="C15" s="85">
        <v>0.95</v>
      </c>
      <c r="D15" s="86">
        <v>13.446378219451061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1.1530314605155485</v>
      </c>
      <c r="E17" s="86" t="s">
        <v>201</v>
      </c>
    </row>
    <row r="18" spans="1:5" ht="15.75" customHeight="1" x14ac:dyDescent="0.25">
      <c r="A18" s="53" t="s">
        <v>175</v>
      </c>
      <c r="B18" s="85">
        <v>0.29899999999999999</v>
      </c>
      <c r="C18" s="85">
        <v>0.95</v>
      </c>
      <c r="D18" s="86">
        <v>16.459595752364979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15.053841697970233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23.431813824225639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4.5507118970106513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19.019954364099398</v>
      </c>
      <c r="E24" s="86" t="s">
        <v>201</v>
      </c>
    </row>
    <row r="25" spans="1:5" ht="15.75" customHeight="1" x14ac:dyDescent="0.25">
      <c r="A25" s="53" t="s">
        <v>87</v>
      </c>
      <c r="B25" s="85">
        <v>0.57799999999999996</v>
      </c>
      <c r="C25" s="85">
        <v>0.95</v>
      </c>
      <c r="D25" s="86">
        <v>19.011388008388405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6.1959304485475508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10.257725119891068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1.1484419062393552</v>
      </c>
      <c r="E28" s="86" t="s">
        <v>201</v>
      </c>
    </row>
    <row r="29" spans="1:5" ht="15.75" customHeight="1" x14ac:dyDescent="0.25">
      <c r="A29" s="53" t="s">
        <v>58</v>
      </c>
      <c r="B29" s="85">
        <v>0.29899999999999999</v>
      </c>
      <c r="C29" s="85">
        <v>0.95</v>
      </c>
      <c r="D29" s="86">
        <v>157.83610683338628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193.9489448771987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193.9489448771987</v>
      </c>
      <c r="E31" s="86" t="s">
        <v>201</v>
      </c>
    </row>
    <row r="32" spans="1:5" ht="15.75" customHeight="1" x14ac:dyDescent="0.25">
      <c r="A32" s="53" t="s">
        <v>28</v>
      </c>
      <c r="B32" s="85">
        <v>0.21600000000000003</v>
      </c>
      <c r="C32" s="85">
        <v>0.95</v>
      </c>
      <c r="D32" s="86">
        <v>2.5205892106452601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0.41899999999999998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0.93200000000000005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0.64500000000000002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2.2722055494701268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2.5417541936550143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2020-07-03T01:35:03Z</dcterms:modified>
</cp:coreProperties>
</file>