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1911668-36D5-43D3-B5B0-8FF94B3CB266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<sst xmlns="http://schemas.openxmlformats.org/spreadsheetml/2006/main" count="1106" uniqueCount="272">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</sst>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2.23E-2</v>
      </c>
      <c r="D45" s="17"/>
    </row>
    <row r="46" spans="1:5" ht="15.75" customHeight="1" x14ac:dyDescent="0.25">
      <c r="B46" s="16" t="s">
        <v>11</v>
      </c>
      <c r="C46" s="67">
        <v>7.3800000000000004E-2</v>
      </c>
      <c r="D46" s="17"/>
    </row>
    <row r="47" spans="1:5" ht="15.75" customHeight="1" x14ac:dyDescent="0.25">
      <c r="B47" s="16" t="s">
        <v>12</v>
      </c>
      <c r="C47" s="67">
        <v>0.16519999999999999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>
        <f>frac_mam_1month * 2.6</f>
        <v>0.3276</v>
      </c>
      <c r="C3" s="26">
        <f>frac_mam_1_5months * 2.6</f>
        <v>0.3276</v>
      </c>
      <c r="D3" s="26">
        <f>frac_mam_6_11months * 2.6</f>
        <v>0.3276</v>
      </c>
      <c r="E3" s="26">
        <f>frac_mam_12_23months * 2.6</f>
        <v>0.3276</v>
      </c>
      <c r="F3" s="26">
        <f>frac_mam_24_59months * 2.6</f>
        <v>0.3276</v>
      </c>
    </row>
    <row r="4" spans="1:6" ht="15.75" customHeight="1" x14ac:dyDescent="0.25">
      <c r="A4" s="3" t="s">
        <v>66</v>
      </c>
      <c r="B4" s="26">
        <f>frac_sam_1month * 2.6</f>
        <v>0.15079999999999999</v>
      </c>
      <c r="C4" s="26">
        <f>frac_sam_1_5months * 2.6</f>
        <v>0.15079999999999999</v>
      </c>
      <c r="D4" s="26">
        <f>frac_sam_6_11months * 2.6</f>
        <v>0.11440000000000002</v>
      </c>
      <c r="E4" s="26">
        <f>frac_sam_12_23months * 2.6</f>
        <v>9.6200000000000022E-2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0.17823537502653836</v>
      </c>
      <c r="D7" s="93">
        <f>diarrhoea_1_5mo/26</f>
        <v>0.1479092833826923</v>
      </c>
      <c r="E7" s="93">
        <f>diarrhoea_6_11mo/26</f>
        <v>0.1479092833826923</v>
      </c>
      <c r="F7" s="93">
        <f>diarrhoea_12_23mo/26</f>
        <v>0.10373538677692308</v>
      </c>
      <c r="G7" s="93">
        <f>diarrhoea_24_59mo/26</f>
        <v>0.10373538677692308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3259.7179999999998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>
        <f t="shared" ref="H2:H40" si="1">(B2 + stillbirth*B2/(1000-stillbirth))/(1-abortion)</f>
        <v>3808.8871595512601</v>
      </c>
      <c r="I2" s="22">
        <f>G2-H2</f>
        <v>26591.112840448739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3261.3735999999999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>
        <f t="shared" si="1"/>
        <v>3810.8216807525887</v>
      </c>
      <c r="I3" s="22">
        <f t="shared" ref="I3:I15" si="3">G3-H3</f>
        <v>26989.17831924741</v>
      </c>
    </row>
    <row r="4" spans="1:9" ht="15.75" customHeight="1" x14ac:dyDescent="0.25">
      <c r="A4" s="92">
        <f t="shared" si="2"/>
        <v>2022</v>
      </c>
      <c r="B4" s="74">
        <v>3261.3588000000004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>
        <f t="shared" si="1"/>
        <v>3810.8043873763031</v>
      </c>
      <c r="I4" s="22">
        <f t="shared" si="3"/>
        <v>27489.195612623698</v>
      </c>
    </row>
    <row r="5" spans="1:9" ht="15.75" customHeight="1" x14ac:dyDescent="0.25">
      <c r="A5" s="92">
        <f t="shared" si="2"/>
        <v>2023</v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>
        <f t="shared" si="2"/>
        <v>2024</v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>
        <f t="shared" si="2"/>
        <v>2025</v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>
        <f t="shared" si="2"/>
        <v>2026</v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>
        <f t="shared" si="2"/>
        <v>2027</v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>
        <f t="shared" si="2"/>
        <v>2028</v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>
        <f t="shared" si="2"/>
        <v>2029</v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>
        <f t="shared" si="2"/>
        <v>2030</v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>
        <v>0.48138704271062271</v>
      </c>
      <c r="E2" s="77">
        <v>0.45073817272030653</v>
      </c>
      <c r="F2" s="77">
        <v>0.35264105769616033</v>
      </c>
      <c r="G2" s="77">
        <v>0.32203635381818185</v>
      </c>
    </row>
    <row r="3" spans="1:15" ht="15.75" customHeight="1" x14ac:dyDescent="0.25">
      <c r="A3" s="5"/>
      <c r="B3" s="11" t="s">
        <v>118</v>
      </c>
      <c r="C3" s="77">
        <v>0.1746129372893773</v>
      </c>
      <c r="D3" s="77">
        <v>0.1746129372893773</v>
      </c>
      <c r="E3" s="77">
        <v>0.20526180727969354</v>
      </c>
      <c r="F3" s="77">
        <v>0.30335892230383976</v>
      </c>
      <c r="G3" s="77">
        <v>0.33396362618181819</v>
      </c>
    </row>
    <row r="4" spans="1:15" ht="15.75" customHeight="1" x14ac:dyDescent="0.25">
      <c r="A4" s="5"/>
      <c r="B4" s="11" t="s">
        <v>116</v>
      </c>
      <c r="C4" s="78">
        <v>0.205259680441989</v>
      </c>
      <c r="D4" s="78">
        <v>0.205259680441989</v>
      </c>
      <c r="E4" s="78">
        <v>0.21559448258064515</v>
      </c>
      <c r="F4" s="78">
        <v>0.19816460004987532</v>
      </c>
      <c r="G4" s="78">
        <v>0.19678936842572062</v>
      </c>
    </row>
    <row r="5" spans="1:15" ht="15.75" customHeight="1" x14ac:dyDescent="0.25">
      <c r="A5" s="5"/>
      <c r="B5" s="11" t="s">
        <v>119</v>
      </c>
      <c r="C5" s="78">
        <v>0.13874033955801104</v>
      </c>
      <c r="D5" s="78">
        <v>0.13874033955801104</v>
      </c>
      <c r="E5" s="78">
        <v>0.12840553741935481</v>
      </c>
      <c r="F5" s="78">
        <v>0.1458354199501247</v>
      </c>
      <c r="G5" s="78">
        <v>0.1472106515742794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0.63232825322391562</v>
      </c>
      <c r="D8" s="77">
        <v>0.63232825322391562</v>
      </c>
      <c r="E8" s="77">
        <v>0.62756097560975599</v>
      </c>
      <c r="F8" s="77">
        <v>0.61039285714285718</v>
      </c>
      <c r="G8" s="77">
        <v>0.63128430296377613</v>
      </c>
    </row>
    <row r="9" spans="1:15" ht="15.75" customHeight="1" x14ac:dyDescent="0.25">
      <c r="B9" s="7" t="s">
        <v>121</v>
      </c>
      <c r="C9" s="77">
        <v>0.18367174677608442</v>
      </c>
      <c r="D9" s="77">
        <v>0.18367174677608442</v>
      </c>
      <c r="E9" s="77">
        <v>0.20243902439024392</v>
      </c>
      <c r="F9" s="77">
        <v>0.22660714285714284</v>
      </c>
      <c r="G9" s="77">
        <v>0.22071569703622393</v>
      </c>
    </row>
    <row r="10" spans="1:15" ht="15.75" customHeight="1" x14ac:dyDescent="0.25">
      <c r="B10" s="7" t="s">
        <v>122</v>
      </c>
      <c r="C10" s="78">
        <v>0.126</v>
      </c>
      <c r="D10" s="78">
        <v>0.126</v>
      </c>
      <c r="E10" s="78">
        <v>0.126</v>
      </c>
      <c r="F10" s="78">
        <v>0.126</v>
      </c>
      <c r="G10" s="78">
        <v>0.126</v>
      </c>
    </row>
    <row r="11" spans="1:15" ht="15.75" customHeight="1" x14ac:dyDescent="0.25">
      <c r="B11" s="7" t="s">
        <v>123</v>
      </c>
      <c r="C11" s="78">
        <v>5.7999999999999996E-2</v>
      </c>
      <c r="D11" s="78">
        <v>5.7999999999999996E-2</v>
      </c>
      <c r="E11" s="78">
        <v>4.4000000000000004E-2</v>
      </c>
      <c r="F11" s="78">
        <v>3.7000000000000005E-2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>
        <v>0.36</v>
      </c>
      <c r="I14" s="80">
        <v>0.36</v>
      </c>
      <c r="J14" s="80">
        <v>0.36</v>
      </c>
      <c r="K14" s="80">
        <v>0.36</v>
      </c>
      <c r="L14" s="80">
        <v>0.38013686022599996</v>
      </c>
      <c r="M14" s="80">
        <v>0.31611515353800002</v>
      </c>
      <c r="N14" s="80">
        <v>0.34214701087849997</v>
      </c>
      <c r="O14" s="80">
        <v>0.3418168546625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>
        <f t="shared" si="0"/>
        <v>0.207843743960793</v>
      </c>
      <c r="I15" s="77">
        <f t="shared" si="0"/>
        <v>0.207843743960793</v>
      </c>
      <c r="J15" s="77">
        <f t="shared" si="0"/>
        <v>0.207843743960793</v>
      </c>
      <c r="K15" s="77">
        <f t="shared" si="0"/>
        <v>0.207843743960793</v>
      </c>
      <c r="L15" s="77">
        <f t="shared" si="0"/>
        <v>0.21946963401909025</v>
      </c>
      <c r="M15" s="77">
        <f t="shared" si="0"/>
        <v>0.18250710287244123</v>
      </c>
      <c r="N15" s="77">
        <f t="shared" si="0"/>
        <v>0.19753643257217113</v>
      </c>
      <c r="O15" s="77">
        <f t="shared" si="0"/>
        <v>0.19734581894987846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0.23907</v>
      </c>
      <c r="D2" s="28">
        <v>0.23641999999999999</v>
      </c>
      <c r="E2" s="28">
        <v>0.23355000000000001</v>
      </c>
      <c r="F2" s="28">
        <v>0.23074000000000003</v>
      </c>
      <c r="G2" s="28">
        <v>0.22797999999999999</v>
      </c>
      <c r="H2" s="28">
        <v>0.22527</v>
      </c>
      <c r="I2" s="28">
        <v>0.22259000000000001</v>
      </c>
      <c r="J2" s="28">
        <v>0.21995000000000001</v>
      </c>
      <c r="K2" s="28">
        <v>0.21734999999999999</v>
      </c>
      <c r="L2">
        <v>0.21481000000000003</v>
      </c>
      <c r="M2">
        <v>0.21234000000000003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8.8439999999999991E-2</v>
      </c>
      <c r="D4" s="28">
        <v>8.7520000000000001E-2</v>
      </c>
      <c r="E4" s="28">
        <v>8.677E-2</v>
      </c>
      <c r="F4" s="28">
        <v>8.6039999999999991E-2</v>
      </c>
      <c r="G4" s="28">
        <v>8.5329999999999989E-2</v>
      </c>
      <c r="H4" s="28">
        <v>8.4650000000000003E-2</v>
      </c>
      <c r="I4" s="28">
        <v>8.3989999999999995E-2</v>
      </c>
      <c r="J4" s="28">
        <v>8.337E-2</v>
      </c>
      <c r="K4" s="28">
        <v>8.2780000000000006E-2</v>
      </c>
      <c r="L4">
        <v>8.2200000000000009E-2</v>
      </c>
      <c r="M4">
        <v>8.1620000000000012E-2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0.38013686022599996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39.487000000000002</v>
      </c>
      <c r="D13" s="28">
        <v>38.508000000000003</v>
      </c>
      <c r="E13" s="28">
        <v>37.591000000000001</v>
      </c>
      <c r="F13" s="28">
        <v>36.731000000000002</v>
      </c>
      <c r="G13" s="28">
        <v>35.917000000000002</v>
      </c>
      <c r="H13" s="28">
        <v>35.142000000000003</v>
      </c>
      <c r="I13" s="28">
        <v>34.402999999999999</v>
      </c>
      <c r="J13" s="28">
        <v>33.689</v>
      </c>
      <c r="K13" s="28">
        <v>32.997999999999998</v>
      </c>
      <c r="L13">
        <v>32.320999999999998</v>
      </c>
      <c r="M13">
        <v>31.655000000000001</v>
      </c>
    </row>
    <row r="14" spans="1:13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41.719855648336448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44.789305247946928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1.2331436740953761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14.314367117067292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 x14ac:dyDescent="0.25">
      <c r="A18" s="53" t="s">
        <v>175</v>
      </c>
      <c r="B18" s="85">
        <v>0.75700000000000001</v>
      </c>
      <c r="C18" s="85">
        <v>0.95</v>
      </c>
      <c r="D18" s="86">
        <v>3.7356966196012213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21.53623251599171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4.7368458458873075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15.799780768100735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4.8302458904109784</v>
      </c>
      <c r="E27" s="86" t="s">
        <v>201</v>
      </c>
    </row>
    <row r="28" spans="1:5" ht="15.75" customHeight="1" x14ac:dyDescent="0.25">
      <c r="A28" s="53" t="s">
        <v>84</v>
      </c>
      <c r="B28" s="85">
        <v>0.61499999999999999</v>
      </c>
      <c r="C28" s="85">
        <v>0.95</v>
      </c>
      <c r="D28" s="86">
        <v>0.71676149634887565</v>
      </c>
      <c r="E28" s="86" t="s">
        <v>201</v>
      </c>
    </row>
    <row r="29" spans="1:5" ht="15.75" customHeight="1" x14ac:dyDescent="0.25">
      <c r="A29" s="53" t="s">
        <v>58</v>
      </c>
      <c r="B29" s="85">
        <v>0.75700000000000001</v>
      </c>
      <c r="C29" s="85">
        <v>0.95</v>
      </c>
      <c r="D29" s="86">
        <v>76.423918391184941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338.04127598340142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338.04127598340142</v>
      </c>
      <c r="E31" s="86" t="s">
        <v>201</v>
      </c>
    </row>
    <row r="32" spans="1:5" ht="15.75" customHeight="1" x14ac:dyDescent="0.25">
      <c r="A32" s="53" t="s">
        <v>28</v>
      </c>
      <c r="B32" s="85">
        <v>0.54</v>
      </c>
      <c r="C32" s="85">
        <v>0.95</v>
      </c>
      <c r="D32" s="86">
        <v>0.75019485502059058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0.33799999999999997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0.39700000000000002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0.66900000000000004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0.34700000000000003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1.9914008139022974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0.7740564947582681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2020-07-03T01:35:40Z</dcterms:modified>
</cp:coreProperties>
</file>