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EA0A8A4-95AB-4CB1-A551-4A6ED07BDEA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<sst xmlns="http://schemas.openxmlformats.org/spreadsheetml/2006/main" count="1106" uniqueCount="272">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</sst>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>
        <f>frac_mam_1month * 2.6</f>
        <v>3.9353792400000004E-2</v>
      </c>
      <c r="C3" s="26">
        <f>frac_mam_1_5months * 2.6</f>
        <v>3.9353792400000004E-2</v>
      </c>
      <c r="D3" s="26">
        <f>frac_mam_6_11months * 2.6</f>
        <v>3.6583691819999993E-2</v>
      </c>
      <c r="E3" s="26">
        <f>frac_mam_12_23months * 2.6</f>
        <v>2.0264896340000001E-2</v>
      </c>
      <c r="F3" s="26">
        <f>frac_mam_24_59months * 2.6</f>
        <v>1.8174914931333334E-2</v>
      </c>
    </row>
    <row r="4" spans="1:6" ht="15.75" customHeight="1" x14ac:dyDescent="0.25">
      <c r="A4" s="3" t="s">
        <v>66</v>
      </c>
      <c r="B4" s="26">
        <f>frac_sam_1month * 2.6</f>
        <v>3.1359252600000005E-2</v>
      </c>
      <c r="C4" s="26">
        <f>frac_sam_1_5months * 2.6</f>
        <v>3.1359252600000005E-2</v>
      </c>
      <c r="D4" s="26">
        <f>frac_sam_6_11months * 2.6</f>
        <v>1.538829318E-2</v>
      </c>
      <c r="E4" s="26">
        <f>frac_sam_12_23months * 2.6</f>
        <v>5.8058522600000001E-3</v>
      </c>
      <c r="F4" s="26">
        <f>frac_sam_24_59months * 2.6</f>
        <v>4.323726862E-3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7.9741911726923076E-2</v>
      </c>
      <c r="D7" s="93">
        <f>diarrhoea_1_5mo/26</f>
        <v>9.2832034397307694E-2</v>
      </c>
      <c r="E7" s="93">
        <f>diarrhoea_6_11mo/26</f>
        <v>9.2832034397307694E-2</v>
      </c>
      <c r="F7" s="93">
        <f>diarrhoea_12_23mo/26</f>
        <v>7.1171202405384618E-2</v>
      </c>
      <c r="G7" s="93">
        <f>diarrhoea_24_59mo/26</f>
        <v>7.1171202405384618E-2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152689.49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>
        <f t="shared" ref="H2:H40" si="1">(B2 + stillbirth*B2/(1000-stillbirth))/(1-abortion)</f>
        <v>177188.4512059972</v>
      </c>
      <c r="I2" s="22">
        <f>G2-H2</f>
        <v>1751811.5487940027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154206.88800000001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>
        <f t="shared" si="1"/>
        <v>178949.31504464831</v>
      </c>
      <c r="I3" s="22">
        <f t="shared" ref="I3:I15" si="3">G3-H3</f>
        <v>1788050.6849553518</v>
      </c>
    </row>
    <row r="4" spans="1:9" ht="15.75" customHeight="1" x14ac:dyDescent="0.25">
      <c r="A4" s="92">
        <f t="shared" si="2"/>
        <v>2022</v>
      </c>
      <c r="B4" s="74">
        <v>155601.67000000001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>
        <f t="shared" si="1"/>
        <v>180567.8892002762</v>
      </c>
      <c r="I4" s="22">
        <f t="shared" si="3"/>
        <v>1823432.1107997238</v>
      </c>
    </row>
    <row r="5" spans="1:9" ht="15.75" customHeight="1" x14ac:dyDescent="0.25">
      <c r="A5" s="92">
        <f t="shared" si="2"/>
        <v>2023</v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>
        <f t="shared" si="2"/>
        <v>2024</v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>
        <f t="shared" si="2"/>
        <v>2025</v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>
        <f t="shared" si="2"/>
        <v>2026</v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>
        <f t="shared" si="2"/>
        <v>2027</v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>
        <f t="shared" si="2"/>
        <v>2028</v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>
        <f t="shared" si="2"/>
        <v>2029</v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>
        <f t="shared" si="2"/>
        <v>2030</v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>
        <v>0.74614612071758246</v>
      </c>
      <c r="E2" s="77">
        <v>0.84277075432000004</v>
      </c>
      <c r="F2" s="77">
        <v>0.70825074830434787</v>
      </c>
      <c r="G2" s="77">
        <v>0.67984991190784727</v>
      </c>
    </row>
    <row r="3" spans="1:15" ht="15.75" customHeight="1" x14ac:dyDescent="0.25">
      <c r="A3" s="5"/>
      <c r="B3" s="11" t="s">
        <v>118</v>
      </c>
      <c r="C3" s="77">
        <v>0.16281367828241758</v>
      </c>
      <c r="D3" s="77">
        <v>0.16281367828241758</v>
      </c>
      <c r="E3" s="77">
        <v>0.11492328468000002</v>
      </c>
      <c r="F3" s="77">
        <v>0.20948261569565221</v>
      </c>
      <c r="G3" s="77">
        <v>0.24594570342548597</v>
      </c>
    </row>
    <row r="4" spans="1:15" ht="15.75" customHeight="1" x14ac:dyDescent="0.25">
      <c r="A4" s="5"/>
      <c r="B4" s="11" t="s">
        <v>116</v>
      </c>
      <c r="C4" s="78">
        <v>5.8670351755555544E-2</v>
      </c>
      <c r="D4" s="78">
        <v>5.8670351755555544E-2</v>
      </c>
      <c r="E4" s="78">
        <v>3.4535478367346932E-2</v>
      </c>
      <c r="F4" s="78">
        <v>5.6558312249999999E-2</v>
      </c>
      <c r="G4" s="78">
        <v>5.9162955342342338E-2</v>
      </c>
    </row>
    <row r="5" spans="1:15" ht="15.75" customHeight="1" x14ac:dyDescent="0.25">
      <c r="A5" s="5"/>
      <c r="B5" s="11" t="s">
        <v>119</v>
      </c>
      <c r="C5" s="78">
        <v>3.2369849244444443E-2</v>
      </c>
      <c r="D5" s="78">
        <v>3.2369849244444443E-2</v>
      </c>
      <c r="E5" s="78">
        <v>7.7704826326530606E-3</v>
      </c>
      <c r="F5" s="78">
        <v>2.5708323750000001E-2</v>
      </c>
      <c r="G5" s="78">
        <v>1.5041429324324323E-2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0.89881768224563197</v>
      </c>
      <c r="D8" s="77">
        <v>0.89881768224563197</v>
      </c>
      <c r="E8" s="77">
        <v>0.92906220259938832</v>
      </c>
      <c r="F8" s="77">
        <v>0.94392754299999992</v>
      </c>
      <c r="G8" s="77">
        <v>0.94933198359781368</v>
      </c>
    </row>
    <row r="9" spans="1:15" ht="15.75" customHeight="1" x14ac:dyDescent="0.25">
      <c r="B9" s="7" t="s">
        <v>121</v>
      </c>
      <c r="C9" s="77">
        <v>7.3984992754367929E-2</v>
      </c>
      <c r="D9" s="77">
        <v>7.3984992754367929E-2</v>
      </c>
      <c r="E9" s="77">
        <v>5.0948572400611611E-2</v>
      </c>
      <c r="F9" s="77">
        <v>4.6045245999999998E-2</v>
      </c>
      <c r="G9" s="77">
        <v>4.2014692635519678E-2</v>
      </c>
    </row>
    <row r="10" spans="1:15" ht="15.75" customHeight="1" x14ac:dyDescent="0.25">
      <c r="B10" s="7" t="s">
        <v>122</v>
      </c>
      <c r="C10" s="78">
        <v>1.5136074000000001E-2</v>
      </c>
      <c r="D10" s="78">
        <v>1.5136074000000001E-2</v>
      </c>
      <c r="E10" s="78">
        <v>1.4070650699999998E-2</v>
      </c>
      <c r="F10" s="78">
        <v>7.7941909000000002E-3</v>
      </c>
      <c r="G10" s="78">
        <v>6.9903518966666668E-3</v>
      </c>
    </row>
    <row r="11" spans="1:15" ht="15.75" customHeight="1" x14ac:dyDescent="0.25">
      <c r="B11" s="7" t="s">
        <v>123</v>
      </c>
      <c r="C11" s="78">
        <v>1.2061251E-2</v>
      </c>
      <c r="D11" s="78">
        <v>1.2061251E-2</v>
      </c>
      <c r="E11" s="78">
        <v>5.9185742999999999E-3</v>
      </c>
      <c r="F11" s="78">
        <v>2.2330201000000001E-3</v>
      </c>
      <c r="G11" s="78">
        <v>1.6629718700000001E-3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>
        <v>0.2722</v>
      </c>
      <c r="I14" s="80">
        <v>0.2722</v>
      </c>
      <c r="J14" s="80">
        <v>0.2722</v>
      </c>
      <c r="K14" s="80">
        <v>0.2722</v>
      </c>
      <c r="L14" s="80">
        <v>0.33359505502600001</v>
      </c>
      <c r="M14" s="80">
        <v>0.24975951863250001</v>
      </c>
      <c r="N14" s="80">
        <v>0.23345903939500001</v>
      </c>
      <c r="O14" s="80">
        <v>0.31854806212800002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>
        <f t="shared" si="0"/>
        <v>0.14909587106960073</v>
      </c>
      <c r="I15" s="77">
        <f t="shared" si="0"/>
        <v>0.14909587106960073</v>
      </c>
      <c r="J15" s="77">
        <f t="shared" si="0"/>
        <v>0.14909587106960073</v>
      </c>
      <c r="K15" s="77">
        <f t="shared" si="0"/>
        <v>0.14909587106960073</v>
      </c>
      <c r="L15" s="77">
        <f t="shared" si="0"/>
        <v>0.18272463377521256</v>
      </c>
      <c r="M15" s="77">
        <f t="shared" si="0"/>
        <v>0.13680423581350759</v>
      </c>
      <c r="N15" s="77">
        <f t="shared" si="0"/>
        <v>0.12787574885257075</v>
      </c>
      <c r="O15" s="77">
        <f t="shared" si="0"/>
        <v>0.17448273622522945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0.375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7.9000000000000001E-2</v>
      </c>
      <c r="D3" s="78">
        <v>0.12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0.36099999999999999</v>
      </c>
      <c r="D4" s="78">
        <v>0.43</v>
      </c>
      <c r="E4" s="78">
        <v>0.77800000000000002</v>
      </c>
      <c r="F4" s="78">
        <v>0.312</v>
      </c>
      <c r="G4" s="78">
        <v>0</v>
      </c>
    </row>
    <row r="5" spans="1:7" x14ac:dyDescent="0.25">
      <c r="B5" s="43" t="s">
        <v>169</v>
      </c>
      <c r="C5" s="77">
        <f>1-SUM(C2:C4)</f>
        <v>5.7000000000000051E-2</v>
      </c>
      <c r="D5" s="77">
        <f t="shared" ref="D5:G5" si="0">1-SUM(D2:D4)</f>
        <v>7.4999999999999956E-2</v>
      </c>
      <c r="E5" s="77">
        <f t="shared" si="0"/>
        <v>0.22199999999999998</v>
      </c>
      <c r="F5" s="77">
        <f t="shared" si="0"/>
        <v>0.68799999999999994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7.8579999999999997E-2</v>
      </c>
      <c r="D2" s="28">
        <v>7.5079999999999994E-2</v>
      </c>
      <c r="E2" s="28">
        <v>7.2039999999999993E-2</v>
      </c>
      <c r="F2" s="28">
        <v>6.9139999999999993E-2</v>
      </c>
      <c r="G2" s="28">
        <v>6.6360000000000002E-2</v>
      </c>
      <c r="H2" s="28">
        <v>6.3710000000000003E-2</v>
      </c>
      <c r="I2" s="28">
        <v>6.1170000000000002E-2</v>
      </c>
      <c r="J2" s="28">
        <v>5.8760000000000007E-2</v>
      </c>
      <c r="K2" s="28">
        <v>5.6469999999999999E-2</v>
      </c>
      <c r="L2">
        <v>5.4280000000000002E-2</v>
      </c>
      <c r="M2">
        <v>5.2199999999999996E-2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2.0710000000000003E-2</v>
      </c>
      <c r="D4" s="28">
        <v>2.0390000000000002E-2</v>
      </c>
      <c r="E4" s="28">
        <v>1.9439999999999999E-2</v>
      </c>
      <c r="F4" s="28">
        <v>1.8530000000000001E-2</v>
      </c>
      <c r="G4" s="28">
        <v>1.7680000000000001E-2</v>
      </c>
      <c r="H4" s="28">
        <v>1.687E-2</v>
      </c>
      <c r="I4" s="28">
        <v>1.6129999999999999E-2</v>
      </c>
      <c r="J4" s="28">
        <v>1.5440000000000001E-2</v>
      </c>
      <c r="K4" s="28">
        <v>1.4790000000000001E-2</v>
      </c>
      <c r="L4">
        <v>1.4190000000000001E-2</v>
      </c>
      <c r="M4">
        <v>1.3600000000000001E-2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0.2722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0.33359505502600001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0.375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0.312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>
        <v>11.64</v>
      </c>
      <c r="G13" s="28">
        <v>11.518000000000001</v>
      </c>
      <c r="H13" s="28">
        <v>11.316000000000001</v>
      </c>
      <c r="I13" s="28">
        <v>10.852</v>
      </c>
      <c r="J13" s="28">
        <v>12.289</v>
      </c>
      <c r="K13" s="28">
        <v>9.827</v>
      </c>
      <c r="L13">
        <v>11.101000000000001</v>
      </c>
      <c r="M13">
        <v>10.9</v>
      </c>
    </row>
    <row r="14" spans="1:13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50.371303540921957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39.708482859157805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1.3079485736397041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12.840782302953722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 x14ac:dyDescent="0.25">
      <c r="A18" s="53" t="s">
        <v>175</v>
      </c>
      <c r="B18" s="85">
        <v>0.626</v>
      </c>
      <c r="C18" s="85">
        <v>0.95</v>
      </c>
      <c r="D18" s="86">
        <v>6.8217383658846993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12.154411084293661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4.1722144491998137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18.40076189431684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6.1466212643820466</v>
      </c>
      <c r="E27" s="86" t="s">
        <v>201</v>
      </c>
    </row>
    <row r="28" spans="1:5" ht="15.75" customHeight="1" x14ac:dyDescent="0.25">
      <c r="A28" s="53" t="s">
        <v>84</v>
      </c>
      <c r="B28" s="85">
        <v>0.315</v>
      </c>
      <c r="C28" s="85">
        <v>0.95</v>
      </c>
      <c r="D28" s="86">
        <v>0.76994417512161473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96.169549000750962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275.74328894787311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275.74328894787311</v>
      </c>
      <c r="E31" s="86" t="s">
        <v>201</v>
      </c>
    </row>
    <row r="32" spans="1:5" ht="15.75" customHeight="1" x14ac:dyDescent="0.25">
      <c r="A32" s="53" t="s">
        <v>28</v>
      </c>
      <c r="B32" s="85">
        <v>0.88800000000000001</v>
      </c>
      <c r="C32" s="85">
        <v>0.95</v>
      </c>
      <c r="D32" s="86">
        <v>1.1580402463781183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0.92299999999999993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0.58399999999999996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1.8937078183523866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1.1791633815360001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2020-07-03T01:36:32Z</dcterms:modified>
</cp:coreProperties>
</file>