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71E9CDA3-673E-4B0A-BF22-A3D17EEF634C}" xr6:coauthVersionLast="45" xr6:coauthVersionMax="45" xr10:uidLastSave="{00000000-0000-0000-0000-000000000000}"/>
  <bookViews>
    <workbookView xWindow="-108" yWindow="-108" windowWidth="23256" windowHeight="12576" tabRatio="961" firstSheet="4" activeTab="12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target population" sheetId="21" r:id="rId13"/>
    <sheet name="Programs impacted population" sheetId="62" r:id="rId14"/>
    <sheet name="Program risk areas" sheetId="63" state="hidden" r:id="rId15"/>
    <sheet name="Population risk areas" sheetId="64" state="hidden" r:id="rId16"/>
    <sheet name="IYCF odds ratios" sheetId="65" state="hidden" r:id="rId17"/>
    <sheet name="Birth outcome risks" sheetId="66" state="hidden" r:id="rId18"/>
    <sheet name="Relative risks" sheetId="67" state="hidden" r:id="rId19"/>
    <sheet name="Odds ratios" sheetId="68" state="hidden" r:id="rId20"/>
    <sheet name="Programs birth outcomes" sheetId="69" state="hidden" r:id="rId21"/>
    <sheet name="Programs anemia" sheetId="70" state="hidden" r:id="rId22"/>
    <sheet name="Programs wasting" sheetId="71" state="hidden" r:id="rId23"/>
    <sheet name="Programs for children" sheetId="72" state="hidden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G7" i="21" l="1"/>
  <c r="F7" i="21"/>
  <c r="E7" i="21"/>
  <c r="D7" i="21"/>
  <c r="C7" i="2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<sst xmlns="http://schemas.openxmlformats.org/spreadsheetml/2006/main" count="1106" uniqueCount="272">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</sst>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3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1979354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0.45275009155273405</v>
      </c>
    </row>
    <row r="11" spans="1:3" ht="15" customHeight="1" x14ac:dyDescent="0.25">
      <c r="B11" s="7" t="s">
        <v>108</v>
      </c>
      <c r="C11" s="66">
        <v>0.63700000000000001</v>
      </c>
    </row>
    <row r="12" spans="1:3" ht="15" customHeight="1" x14ac:dyDescent="0.25">
      <c r="B12" s="7" t="s">
        <v>109</v>
      </c>
      <c r="C12" s="66">
        <v>0.77</v>
      </c>
    </row>
    <row r="13" spans="1:3" ht="15" customHeight="1" x14ac:dyDescent="0.25">
      <c r="B13" s="7" t="s">
        <v>110</v>
      </c>
      <c r="C13" s="66">
        <v>0.46700000000000003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7.3499999999999996E-2</v>
      </c>
    </row>
    <row r="24" spans="1:3" ht="15" customHeight="1" x14ac:dyDescent="0.25">
      <c r="B24" s="20" t="s">
        <v>102</v>
      </c>
      <c r="C24" s="67">
        <v>0.48159999999999997</v>
      </c>
    </row>
    <row r="25" spans="1:3" ht="15" customHeight="1" x14ac:dyDescent="0.25">
      <c r="B25" s="20" t="s">
        <v>103</v>
      </c>
      <c r="C25" s="67">
        <v>0.38009999999999999</v>
      </c>
    </row>
    <row r="26" spans="1:3" ht="15" customHeight="1" x14ac:dyDescent="0.25">
      <c r="B26" s="20" t="s">
        <v>104</v>
      </c>
      <c r="C26" s="67">
        <v>6.480000000000001E-2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0.29199999999999998</v>
      </c>
    </row>
    <row r="30" spans="1:3" ht="14.25" customHeight="1" x14ac:dyDescent="0.25">
      <c r="B30" s="30" t="s">
        <v>76</v>
      </c>
      <c r="C30" s="69">
        <v>5.7999999999999996E-2</v>
      </c>
    </row>
    <row r="31" spans="1:3" ht="14.25" customHeight="1" x14ac:dyDescent="0.25">
      <c r="B31" s="30" t="s">
        <v>77</v>
      </c>
      <c r="C31" s="69">
        <v>0.12</v>
      </c>
    </row>
    <row r="32" spans="1:3" ht="14.25" customHeight="1" x14ac:dyDescent="0.25">
      <c r="B32" s="30" t="s">
        <v>78</v>
      </c>
      <c r="C32" s="69">
        <v>0.53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8.6999999999999993</v>
      </c>
    </row>
    <row r="38" spans="1:5" ht="15" customHeight="1" x14ac:dyDescent="0.25">
      <c r="B38" s="16" t="s">
        <v>91</v>
      </c>
      <c r="C38" s="68">
        <v>14</v>
      </c>
      <c r="D38" s="17"/>
      <c r="E38" s="18"/>
    </row>
    <row r="39" spans="1:5" ht="15" customHeight="1" x14ac:dyDescent="0.25">
      <c r="B39" s="16" t="s">
        <v>90</v>
      </c>
      <c r="C39" s="68">
        <v>17</v>
      </c>
      <c r="D39" s="17"/>
      <c r="E39" s="17"/>
    </row>
    <row r="40" spans="1:5" ht="15" customHeight="1" x14ac:dyDescent="0.25">
      <c r="B40" s="16" t="s">
        <v>171</v>
      </c>
      <c r="C40" s="68">
        <v>0.32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11.1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2.4199999999999999E-2</v>
      </c>
      <c r="D45" s="17"/>
    </row>
    <row r="46" spans="1:5" ht="15.75" customHeight="1" x14ac:dyDescent="0.25">
      <c r="B46" s="16" t="s">
        <v>11</v>
      </c>
      <c r="C46" s="67">
        <v>8.4399999999999989E-2</v>
      </c>
      <c r="D46" s="17"/>
    </row>
    <row r="47" spans="1:5" ht="15.75" customHeight="1" x14ac:dyDescent="0.25">
      <c r="B47" s="16" t="s">
        <v>12</v>
      </c>
      <c r="C47" s="67">
        <v>0.16620000000000001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0.72519999999999996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1.6216072014575</v>
      </c>
      <c r="D51" s="17"/>
    </row>
    <row r="52" spans="1:4" ht="15" customHeight="1" x14ac:dyDescent="0.25">
      <c r="B52" s="16" t="s">
        <v>125</v>
      </c>
      <c r="C52" s="65">
        <v>1.6756519305399999</v>
      </c>
    </row>
    <row r="53" spans="1:4" ht="15.75" customHeight="1" x14ac:dyDescent="0.25">
      <c r="B53" s="16" t="s">
        <v>126</v>
      </c>
      <c r="C53" s="65">
        <v>1.6756519305399999</v>
      </c>
    </row>
    <row r="54" spans="1:4" ht="15.75" customHeight="1" x14ac:dyDescent="0.25">
      <c r="B54" s="16" t="s">
        <v>127</v>
      </c>
      <c r="C54" s="65">
        <v>1.50067733721</v>
      </c>
    </row>
    <row r="55" spans="1:4" ht="15.75" customHeight="1" x14ac:dyDescent="0.25">
      <c r="B55" s="16" t="s">
        <v>128</v>
      </c>
      <c r="C55" s="65">
        <v>1.50067733721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0.51273547416218423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1.6216072014575</v>
      </c>
      <c r="C2" s="26">
        <f>'Baseline year population inputs'!C52</f>
        <v>1.6756519305399999</v>
      </c>
      <c r="D2" s="26">
        <f>'Baseline year population inputs'!C53</f>
        <v>1.6756519305399999</v>
      </c>
      <c r="E2" s="26">
        <f>'Baseline year population inputs'!C54</f>
        <v>1.50067733721</v>
      </c>
      <c r="F2" s="26">
        <f>'Baseline year population inputs'!C55</f>
        <v>1.50067733721</v>
      </c>
    </row>
    <row r="3" spans="1:6" ht="15.75" customHeight="1" x14ac:dyDescent="0.25">
      <c r="A3" s="3" t="s">
        <v>65</v>
      </c>
      <c r="B3" s="26">
        <f>frac_mam_1month * 2.6</f>
        <v>0.26436311200000001</v>
      </c>
      <c r="C3" s="26">
        <f>frac_mam_1_5months * 2.6</f>
        <v>0.26436311200000001</v>
      </c>
      <c r="D3" s="26">
        <f>frac_mam_6_11months * 2.6</f>
        <v>0.1445429882</v>
      </c>
      <c r="E3" s="26">
        <f>frac_mam_12_23months * 2.6</f>
        <v>0.13810871879999997</v>
      </c>
      <c r="F3" s="26">
        <f>frac_mam_24_59months * 2.6</f>
        <v>0.15161236393333336</v>
      </c>
    </row>
    <row r="4" spans="1:6" ht="15.75" customHeight="1" x14ac:dyDescent="0.25">
      <c r="A4" s="3" t="s">
        <v>66</v>
      </c>
      <c r="B4" s="26">
        <f>frac_sam_1month * 2.6</f>
        <v>0.30338227400000001</v>
      </c>
      <c r="C4" s="26">
        <f>frac_sam_1_5months * 2.6</f>
        <v>0.30338227400000001</v>
      </c>
      <c r="D4" s="26">
        <f>frac_sam_6_11months * 2.6</f>
        <v>0.12859993380000001</v>
      </c>
      <c r="E4" s="26">
        <f>frac_sam_12_23months * 2.6</f>
        <v>0.12705524520000003</v>
      </c>
      <c r="F4" s="26">
        <f>frac_sam_24_59months * 2.6</f>
        <v>0.12829351340000003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G12" sqref="G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diarrhoea_1mo/26</f>
        <v>6.2369507748365388E-2</v>
      </c>
      <c r="D7" s="93">
        <f>diarrhoea_1_5mo/26</f>
        <v>6.4448151174615387E-2</v>
      </c>
      <c r="E7" s="93">
        <f>diarrhoea_6_11mo/26</f>
        <v>6.4448151174615387E-2</v>
      </c>
      <c r="F7" s="93">
        <f>diarrhoea_12_23mo/26</f>
        <v>5.7718359123461536E-2</v>
      </c>
      <c r="G7" s="93">
        <f>diarrhoea_24_59mo/26</f>
        <v>5.7718359123461536E-2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1.6216072014575</v>
      </c>
      <c r="D12" s="93">
        <f>diarrhoea_1_5mo</f>
        <v>1.6756519305399999</v>
      </c>
      <c r="E12" s="93">
        <f>diarrhoea_6_11mo</f>
        <v>1.6756519305399999</v>
      </c>
      <c r="F12" s="93">
        <f>diarrhoea_12_23mo</f>
        <v>1.50067733721</v>
      </c>
      <c r="G12" s="93">
        <f>diarrhoea_24_59mo</f>
        <v>1.50067733721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0.63700000000000001</v>
      </c>
      <c r="I18" s="93">
        <f>frac_PW_health_facility</f>
        <v>0.63700000000000001</v>
      </c>
      <c r="J18" s="93">
        <f>frac_PW_health_facility</f>
        <v>0.63700000000000001</v>
      </c>
      <c r="K18" s="93">
        <f>frac_PW_health_facility</f>
        <v>0.63700000000000001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0.46700000000000003</v>
      </c>
      <c r="M24" s="93">
        <f>famplan_unmet_need</f>
        <v>0.46700000000000003</v>
      </c>
      <c r="N24" s="93">
        <f>famplan_unmet_need</f>
        <v>0.46700000000000003</v>
      </c>
      <c r="O24" s="93">
        <f>famplan_unmet_need</f>
        <v>0.46700000000000003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0.26872706754302994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0.11516874323272711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0.16335409767150888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0.45275009155273405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379407.27600000001</v>
      </c>
      <c r="C2" s="75">
        <v>1138000</v>
      </c>
      <c r="D2" s="75">
        <v>1544000</v>
      </c>
      <c r="E2" s="75">
        <v>708000</v>
      </c>
      <c r="F2" s="75">
        <v>458000</v>
      </c>
      <c r="G2" s="22">
        <f t="shared" ref="G2:G40" si="0">C2+D2+E2+F2</f>
        <v>3848000</v>
      </c>
      <c r="H2" s="22">
        <f t="shared" ref="H2:H40" si="1">(B2 + stillbirth*B2/(1000-stillbirth))/(1-abortion)</f>
        <v>440995.36580177909</v>
      </c>
      <c r="I2" s="22">
        <f>G2-H2</f>
        <v>3407004.6341982209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392421.17879999994</v>
      </c>
      <c r="C3" s="75">
        <v>1157000</v>
      </c>
      <c r="D3" s="75">
        <v>1676000</v>
      </c>
      <c r="E3" s="75">
        <v>732000</v>
      </c>
      <c r="F3" s="75">
        <v>471000</v>
      </c>
      <c r="G3" s="22">
        <f t="shared" si="0"/>
        <v>4036000</v>
      </c>
      <c r="H3" s="22">
        <f t="shared" si="1"/>
        <v>456121.77794205328</v>
      </c>
      <c r="I3" s="22">
        <f t="shared" ref="I3:I15" si="3">G3-H3</f>
        <v>3579878.222057947</v>
      </c>
    </row>
    <row r="4" spans="1:9" ht="15.75" customHeight="1" x14ac:dyDescent="0.25">
      <c r="A4" s="92">
        <f t="shared" si="2"/>
        <v>2022</v>
      </c>
      <c r="B4" s="74">
        <v>409782.53159999999</v>
      </c>
      <c r="C4" s="75">
        <v>1181000</v>
      </c>
      <c r="D4" s="75">
        <v>1816000</v>
      </c>
      <c r="E4" s="75">
        <v>754000</v>
      </c>
      <c r="F4" s="75">
        <v>485000</v>
      </c>
      <c r="G4" s="22">
        <f t="shared" si="0"/>
        <v>4236000</v>
      </c>
      <c r="H4" s="22">
        <f t="shared" si="1"/>
        <v>476301.3491130863</v>
      </c>
      <c r="I4" s="22">
        <f t="shared" si="3"/>
        <v>3759698.6508869138</v>
      </c>
    </row>
    <row r="5" spans="1:9" ht="15.75" customHeight="1" x14ac:dyDescent="0.25">
      <c r="A5" s="92">
        <f t="shared" si="2"/>
        <v>2023</v>
      </c>
      <c r="B5" s="74">
        <v>429701.86499999993</v>
      </c>
      <c r="C5" s="75">
        <v>1204000</v>
      </c>
      <c r="D5" s="75">
        <v>1952000</v>
      </c>
      <c r="E5" s="75">
        <v>771000</v>
      </c>
      <c r="F5" s="75">
        <v>500000</v>
      </c>
      <c r="G5" s="22">
        <f t="shared" si="0"/>
        <v>4427000</v>
      </c>
      <c r="H5" s="22">
        <f t="shared" si="1"/>
        <v>499454.13050376409</v>
      </c>
      <c r="I5" s="22">
        <f t="shared" si="3"/>
        <v>3927545.8694962361</v>
      </c>
    </row>
    <row r="6" spans="1:9" ht="15.75" customHeight="1" x14ac:dyDescent="0.25">
      <c r="A6" s="92">
        <f t="shared" si="2"/>
        <v>2024</v>
      </c>
      <c r="B6" s="74">
        <v>449674.5455999999</v>
      </c>
      <c r="C6" s="75">
        <v>1222000</v>
      </c>
      <c r="D6" s="75">
        <v>2069000</v>
      </c>
      <c r="E6" s="75">
        <v>785000</v>
      </c>
      <c r="F6" s="75">
        <v>519000</v>
      </c>
      <c r="G6" s="22">
        <f t="shared" si="0"/>
        <v>4595000</v>
      </c>
      <c r="H6" s="22">
        <f t="shared" si="1"/>
        <v>522668.91879169107</v>
      </c>
      <c r="I6" s="22">
        <f t="shared" si="3"/>
        <v>4072331.0812083092</v>
      </c>
    </row>
    <row r="7" spans="1:9" ht="15.75" customHeight="1" x14ac:dyDescent="0.25">
      <c r="A7" s="92">
        <f t="shared" si="2"/>
        <v>2025</v>
      </c>
      <c r="B7" s="74">
        <v>467822.01299999998</v>
      </c>
      <c r="C7" s="75">
        <v>1231000</v>
      </c>
      <c r="D7" s="75">
        <v>2158000</v>
      </c>
      <c r="E7" s="75">
        <v>794000</v>
      </c>
      <c r="F7" s="75">
        <v>542000</v>
      </c>
      <c r="G7" s="22">
        <f t="shared" si="0"/>
        <v>4725000</v>
      </c>
      <c r="H7" s="22">
        <f t="shared" si="1"/>
        <v>543762.21228045097</v>
      </c>
      <c r="I7" s="22">
        <f t="shared" si="3"/>
        <v>4181237.7877195491</v>
      </c>
    </row>
    <row r="8" spans="1:9" ht="15.75" customHeight="1" x14ac:dyDescent="0.25">
      <c r="A8" s="92">
        <f t="shared" si="2"/>
        <v>2026</v>
      </c>
      <c r="B8" s="74">
        <v>480535.56400000007</v>
      </c>
      <c r="C8" s="75">
        <v>1244000</v>
      </c>
      <c r="D8" s="75">
        <v>2241000</v>
      </c>
      <c r="E8" s="75">
        <v>801000</v>
      </c>
      <c r="F8" s="75">
        <v>568000</v>
      </c>
      <c r="G8" s="22">
        <f t="shared" si="0"/>
        <v>4854000</v>
      </c>
      <c r="H8" s="22">
        <f t="shared" si="1"/>
        <v>558539.51737853396</v>
      </c>
      <c r="I8" s="22">
        <f t="shared" si="3"/>
        <v>4295460.4826214658</v>
      </c>
    </row>
    <row r="9" spans="1:9" ht="15.75" customHeight="1" x14ac:dyDescent="0.25">
      <c r="A9" s="92">
        <f t="shared" si="2"/>
        <v>2027</v>
      </c>
      <c r="B9" s="74">
        <v>490941.87700000004</v>
      </c>
      <c r="C9" s="75">
        <v>1250000</v>
      </c>
      <c r="D9" s="75">
        <v>2302000</v>
      </c>
      <c r="E9" s="75">
        <v>803000</v>
      </c>
      <c r="F9" s="75">
        <v>598000</v>
      </c>
      <c r="G9" s="22">
        <f t="shared" si="0"/>
        <v>4953000</v>
      </c>
      <c r="H9" s="22">
        <f t="shared" si="1"/>
        <v>570635.05718068266</v>
      </c>
      <c r="I9" s="22">
        <f t="shared" si="3"/>
        <v>4382364.9428193178</v>
      </c>
    </row>
    <row r="10" spans="1:9" ht="15.75" customHeight="1" x14ac:dyDescent="0.25">
      <c r="A10" s="92">
        <f t="shared" si="2"/>
        <v>2028</v>
      </c>
      <c r="B10" s="74">
        <v>499456.12500000006</v>
      </c>
      <c r="C10" s="75">
        <v>1251000</v>
      </c>
      <c r="D10" s="75">
        <v>2347000</v>
      </c>
      <c r="E10" s="75">
        <v>803000</v>
      </c>
      <c r="F10" s="75">
        <v>630000</v>
      </c>
      <c r="G10" s="22">
        <f t="shared" si="0"/>
        <v>5031000</v>
      </c>
      <c r="H10" s="22">
        <f t="shared" si="1"/>
        <v>580531.39852361218</v>
      </c>
      <c r="I10" s="22">
        <f t="shared" si="3"/>
        <v>4450468.6014763881</v>
      </c>
    </row>
    <row r="11" spans="1:9" ht="15.75" customHeight="1" x14ac:dyDescent="0.25">
      <c r="A11" s="92">
        <f t="shared" si="2"/>
        <v>2029</v>
      </c>
      <c r="B11" s="74">
        <v>506833.04700000014</v>
      </c>
      <c r="C11" s="75">
        <v>1250000</v>
      </c>
      <c r="D11" s="75">
        <v>2379000</v>
      </c>
      <c r="E11" s="75">
        <v>799000</v>
      </c>
      <c r="F11" s="75">
        <v>661000</v>
      </c>
      <c r="G11" s="22">
        <f t="shared" si="0"/>
        <v>5089000</v>
      </c>
      <c r="H11" s="22">
        <f t="shared" si="1"/>
        <v>589105.79501431424</v>
      </c>
      <c r="I11" s="22">
        <f t="shared" si="3"/>
        <v>4499894.2049856856</v>
      </c>
    </row>
    <row r="12" spans="1:9" ht="15.75" customHeight="1" x14ac:dyDescent="0.25">
      <c r="A12" s="92">
        <f t="shared" si="2"/>
        <v>2030</v>
      </c>
      <c r="B12" s="74">
        <v>513614.22399999999</v>
      </c>
      <c r="C12" s="75">
        <v>1247000</v>
      </c>
      <c r="D12" s="75">
        <v>2404000</v>
      </c>
      <c r="E12" s="75">
        <v>795000</v>
      </c>
      <c r="F12" s="75">
        <v>687000</v>
      </c>
      <c r="G12" s="22">
        <f t="shared" si="0"/>
        <v>5133000</v>
      </c>
      <c r="H12" s="22">
        <f t="shared" si="1"/>
        <v>596987.74093588255</v>
      </c>
      <c r="I12" s="22">
        <f t="shared" si="3"/>
        <v>4536012.2590641174</v>
      </c>
    </row>
    <row r="13" spans="1:9" ht="15.75" customHeight="1" x14ac:dyDescent="0.25">
      <c r="A13" s="92" t="str">
        <f t="shared" si="2"/>
        <v/>
      </c>
      <c r="B13" s="74">
        <v>1099000</v>
      </c>
      <c r="C13" s="75">
        <v>1462000</v>
      </c>
      <c r="D13" s="75">
        <v>680000</v>
      </c>
      <c r="E13" s="75">
        <v>448000</v>
      </c>
      <c r="F13" s="75">
        <v>1.7691804999999999E-3</v>
      </c>
      <c r="G13" s="22">
        <f t="shared" si="0"/>
        <v>2590000.0017691804</v>
      </c>
      <c r="H13" s="22">
        <f t="shared" si="1"/>
        <v>1277397.5030888843</v>
      </c>
      <c r="I13" s="22">
        <f t="shared" si="3"/>
        <v>1312602.4986802961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3" sqref="C3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0.16</v>
      </c>
      <c r="E5" s="121">
        <v>0.16</v>
      </c>
      <c r="F5" s="121">
        <v>0.16</v>
      </c>
      <c r="G5" s="121">
        <v>0.16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49"/>
  <sheetViews>
    <sheetView topLeftCell="B25" zoomScaleNormal="100" workbookViewId="0">
      <selection activeCell="D37" sqref="D37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62</v>
      </c>
      <c r="B17" s="53" t="s">
        <v>27</v>
      </c>
      <c r="C17" s="53" t="s">
        <v>267</v>
      </c>
      <c r="D17" s="121">
        <v>0.7</v>
      </c>
      <c r="E17" s="121">
        <v>0</v>
      </c>
      <c r="F17" s="121">
        <v>0</v>
      </c>
      <c r="G17" s="121">
        <v>0</v>
      </c>
      <c r="H17" s="121">
        <v>0</v>
      </c>
      <c r="I17" s="36"/>
    </row>
    <row r="18" spans="1:9" x14ac:dyDescent="0.25">
      <c r="C18" s="53" t="s">
        <v>268</v>
      </c>
      <c r="D18" s="121">
        <v>0.19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A19" s="53" t="s">
        <v>63</v>
      </c>
      <c r="B19" s="53" t="s">
        <v>27</v>
      </c>
      <c r="C19" s="53" t="s">
        <v>267</v>
      </c>
      <c r="D19" s="121">
        <v>0.7</v>
      </c>
      <c r="E19" s="121">
        <v>0</v>
      </c>
      <c r="F19" s="121">
        <v>0</v>
      </c>
      <c r="G19" s="121">
        <v>0</v>
      </c>
      <c r="H19" s="121">
        <v>0</v>
      </c>
    </row>
    <row r="20" spans="1:9" x14ac:dyDescent="0.25">
      <c r="C20" s="53" t="s">
        <v>268</v>
      </c>
      <c r="D20" s="121">
        <v>0.19</v>
      </c>
      <c r="E20" s="121">
        <v>0</v>
      </c>
      <c r="F20" s="121">
        <v>0</v>
      </c>
      <c r="G20" s="121">
        <v>0</v>
      </c>
      <c r="H20" s="121">
        <v>0</v>
      </c>
    </row>
    <row r="21" spans="1:9" x14ac:dyDescent="0.25">
      <c r="A21" s="53" t="s">
        <v>64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</row>
    <row r="23" spans="1:9" x14ac:dyDescent="0.25">
      <c r="A23" s="53" t="s">
        <v>79</v>
      </c>
      <c r="B23" s="53" t="s">
        <v>71</v>
      </c>
      <c r="C23" s="53" t="s">
        <v>267</v>
      </c>
      <c r="D23" s="121">
        <v>1</v>
      </c>
      <c r="E23" s="121">
        <v>1</v>
      </c>
      <c r="F23" s="121">
        <v>1</v>
      </c>
      <c r="G23" s="121">
        <v>1</v>
      </c>
      <c r="H23" s="121">
        <v>1</v>
      </c>
    </row>
    <row r="24" spans="1:9" x14ac:dyDescent="0.25">
      <c r="C24" s="53" t="s">
        <v>268</v>
      </c>
      <c r="D24" s="121">
        <v>0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C25" s="53" t="s">
        <v>269</v>
      </c>
      <c r="D25" s="121">
        <v>0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A26" s="53" t="s">
        <v>80</v>
      </c>
      <c r="B26" s="53" t="s">
        <v>71</v>
      </c>
      <c r="C26" s="53" t="s">
        <v>267</v>
      </c>
      <c r="D26" s="121">
        <v>1</v>
      </c>
      <c r="E26" s="121">
        <v>1</v>
      </c>
      <c r="F26" s="121">
        <v>1</v>
      </c>
      <c r="G26" s="121">
        <v>1</v>
      </c>
      <c r="H26" s="121">
        <v>1</v>
      </c>
    </row>
    <row r="27" spans="1:9" x14ac:dyDescent="0.25">
      <c r="C27" s="53" t="s">
        <v>268</v>
      </c>
      <c r="D27" s="121">
        <v>0</v>
      </c>
      <c r="E27" s="121">
        <v>0</v>
      </c>
      <c r="F27" s="121">
        <v>0</v>
      </c>
      <c r="G27" s="121">
        <v>0</v>
      </c>
      <c r="H27" s="121">
        <v>0</v>
      </c>
    </row>
    <row r="28" spans="1:9" x14ac:dyDescent="0.25">
      <c r="C28" s="53" t="s">
        <v>269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A29" s="53" t="s">
        <v>81</v>
      </c>
      <c r="B29" s="53" t="s">
        <v>71</v>
      </c>
      <c r="C29" s="53" t="s">
        <v>267</v>
      </c>
      <c r="D29" s="121">
        <v>1</v>
      </c>
      <c r="E29" s="121">
        <v>1</v>
      </c>
      <c r="F29" s="121">
        <v>1</v>
      </c>
      <c r="G29" s="121">
        <v>1</v>
      </c>
      <c r="H29" s="121">
        <v>1</v>
      </c>
    </row>
    <row r="30" spans="1:9" x14ac:dyDescent="0.25">
      <c r="C30" s="53" t="s">
        <v>268</v>
      </c>
      <c r="D30" s="121">
        <v>0</v>
      </c>
      <c r="E30" s="121">
        <v>0</v>
      </c>
      <c r="F30" s="121">
        <v>0</v>
      </c>
      <c r="G30" s="121">
        <v>0</v>
      </c>
      <c r="H30" s="121">
        <v>0</v>
      </c>
    </row>
    <row r="31" spans="1:9" x14ac:dyDescent="0.25">
      <c r="C31" s="53" t="s">
        <v>269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A32" s="53" t="s">
        <v>82</v>
      </c>
      <c r="B32" s="53" t="s">
        <v>71</v>
      </c>
      <c r="C32" s="53" t="s">
        <v>267</v>
      </c>
      <c r="D32" s="121">
        <v>1</v>
      </c>
      <c r="E32" s="121">
        <v>1</v>
      </c>
      <c r="F32" s="121">
        <v>1</v>
      </c>
      <c r="G32" s="121">
        <v>1</v>
      </c>
      <c r="H32" s="121">
        <v>1</v>
      </c>
    </row>
    <row r="33" spans="1:8" x14ac:dyDescent="0.25">
      <c r="C33" s="53" t="s">
        <v>268</v>
      </c>
      <c r="D33" s="121">
        <v>0</v>
      </c>
      <c r="E33" s="121">
        <v>0</v>
      </c>
      <c r="F33" s="121">
        <v>0</v>
      </c>
      <c r="G33" s="121">
        <v>0</v>
      </c>
      <c r="H33" s="121">
        <v>0</v>
      </c>
    </row>
    <row r="34" spans="1:8" x14ac:dyDescent="0.25">
      <c r="C34" s="53" t="s">
        <v>269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A35" s="53" t="s">
        <v>83</v>
      </c>
      <c r="B35" s="53" t="s">
        <v>71</v>
      </c>
      <c r="C35" s="53" t="s">
        <v>267</v>
      </c>
      <c r="D35" s="121">
        <v>1</v>
      </c>
      <c r="E35" s="121">
        <v>1</v>
      </c>
      <c r="F35" s="121">
        <v>1</v>
      </c>
      <c r="G35" s="121">
        <v>1</v>
      </c>
      <c r="H35" s="121">
        <v>1</v>
      </c>
    </row>
    <row r="36" spans="1:8" x14ac:dyDescent="0.25">
      <c r="C36" s="53" t="s">
        <v>268</v>
      </c>
      <c r="D36" s="121">
        <v>0</v>
      </c>
      <c r="E36" s="121">
        <v>0</v>
      </c>
      <c r="F36" s="121">
        <v>0</v>
      </c>
      <c r="G36" s="121">
        <v>0</v>
      </c>
      <c r="H36" s="121">
        <v>0</v>
      </c>
    </row>
    <row r="37" spans="1:8" x14ac:dyDescent="0.25">
      <c r="C37" s="53" t="s">
        <v>269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A38" s="53" t="s">
        <v>60</v>
      </c>
      <c r="B38" s="53" t="s">
        <v>71</v>
      </c>
      <c r="C38" s="53" t="s">
        <v>267</v>
      </c>
      <c r="D38" s="121">
        <v>0.3</v>
      </c>
      <c r="E38" s="121">
        <v>0.3</v>
      </c>
      <c r="F38" s="121">
        <v>0.3</v>
      </c>
      <c r="G38" s="121">
        <v>0.3</v>
      </c>
      <c r="H38" s="121">
        <v>0.3</v>
      </c>
    </row>
    <row r="39" spans="1:8" x14ac:dyDescent="0.25">
      <c r="C39" s="53" t="s">
        <v>268</v>
      </c>
      <c r="D39" s="121">
        <v>0.5</v>
      </c>
      <c r="E39" s="121">
        <v>0.5</v>
      </c>
      <c r="F39" s="121">
        <v>0.5</v>
      </c>
      <c r="G39" s="121">
        <v>0.5</v>
      </c>
      <c r="H39" s="121">
        <v>0.5</v>
      </c>
    </row>
    <row r="40" spans="1:8" x14ac:dyDescent="0.25">
      <c r="C40" s="53" t="s">
        <v>269</v>
      </c>
      <c r="D40" s="121">
        <v>0.65</v>
      </c>
      <c r="E40" s="121">
        <v>0.65</v>
      </c>
      <c r="F40" s="121">
        <v>0.65</v>
      </c>
      <c r="G40" s="121">
        <v>0.65</v>
      </c>
      <c r="H40" s="121">
        <v>0.65</v>
      </c>
    </row>
    <row r="41" spans="1:8" x14ac:dyDescent="0.25">
      <c r="B41" s="53" t="s">
        <v>16</v>
      </c>
      <c r="C41" s="53" t="s">
        <v>267</v>
      </c>
      <c r="D41" s="121">
        <v>0.3</v>
      </c>
      <c r="E41" s="121">
        <v>0.3</v>
      </c>
      <c r="F41" s="121">
        <v>0.3</v>
      </c>
      <c r="G41" s="121">
        <v>0.3</v>
      </c>
      <c r="H41" s="121">
        <v>0.3</v>
      </c>
    </row>
    <row r="42" spans="1:8" x14ac:dyDescent="0.25">
      <c r="C42" s="53" t="s">
        <v>268</v>
      </c>
      <c r="D42" s="121">
        <v>0.5</v>
      </c>
      <c r="E42" s="121">
        <v>0.5</v>
      </c>
      <c r="F42" s="121">
        <v>0.5</v>
      </c>
      <c r="G42" s="121">
        <v>0.5</v>
      </c>
      <c r="H42" s="121">
        <v>0.5</v>
      </c>
    </row>
    <row r="43" spans="1:8" x14ac:dyDescent="0.25">
      <c r="C43" s="53" t="s">
        <v>269</v>
      </c>
      <c r="D43" s="121">
        <v>0.63</v>
      </c>
      <c r="E43" s="121">
        <v>0.63</v>
      </c>
      <c r="F43" s="121">
        <v>0.63</v>
      </c>
      <c r="G43" s="121">
        <v>0.63</v>
      </c>
      <c r="H43" s="121">
        <v>0.63</v>
      </c>
    </row>
    <row r="44" spans="1:8" x14ac:dyDescent="0.25">
      <c r="A44" s="53" t="s">
        <v>84</v>
      </c>
      <c r="B44" s="53" t="s">
        <v>71</v>
      </c>
      <c r="C44" s="53" t="s">
        <v>267</v>
      </c>
      <c r="D44" s="121">
        <v>0.88</v>
      </c>
      <c r="E44" s="121">
        <v>0.88</v>
      </c>
      <c r="F44" s="121">
        <v>0.88</v>
      </c>
      <c r="G44" s="121">
        <v>0.88</v>
      </c>
      <c r="H44" s="121">
        <v>0.88</v>
      </c>
    </row>
    <row r="45" spans="1:8" x14ac:dyDescent="0.25">
      <c r="C45" s="53" t="s">
        <v>268</v>
      </c>
      <c r="D45" s="121">
        <v>0.8</v>
      </c>
      <c r="E45" s="121">
        <v>0.8</v>
      </c>
      <c r="F45" s="121">
        <v>0.8</v>
      </c>
      <c r="G45" s="121">
        <v>0.8</v>
      </c>
      <c r="H45" s="121">
        <v>0.8</v>
      </c>
    </row>
    <row r="46" spans="1:8" x14ac:dyDescent="0.25">
      <c r="A46" s="53" t="s">
        <v>85</v>
      </c>
      <c r="B46" s="53" t="s">
        <v>71</v>
      </c>
      <c r="C46" s="53" t="s">
        <v>267</v>
      </c>
      <c r="D46" s="121">
        <v>1</v>
      </c>
      <c r="E46" s="121">
        <v>1</v>
      </c>
      <c r="F46" s="121">
        <v>1</v>
      </c>
      <c r="G46" s="121">
        <v>1</v>
      </c>
      <c r="H46" s="121">
        <v>1</v>
      </c>
    </row>
    <row r="47" spans="1:8" x14ac:dyDescent="0.25">
      <c r="C47" s="53" t="s">
        <v>268</v>
      </c>
      <c r="D47" s="121">
        <v>0.76</v>
      </c>
      <c r="E47" s="121">
        <v>0.76</v>
      </c>
      <c r="F47" s="121">
        <v>0.76</v>
      </c>
      <c r="G47" s="121">
        <v>0.76</v>
      </c>
      <c r="H47" s="121">
        <v>0.76</v>
      </c>
    </row>
    <row r="48" spans="1:8" x14ac:dyDescent="0.25">
      <c r="A48" s="53" t="s">
        <v>196</v>
      </c>
      <c r="B48" s="53" t="s">
        <v>13</v>
      </c>
      <c r="C48" s="53" t="s">
        <v>267</v>
      </c>
      <c r="D48" s="121">
        <v>0.57999999999999996</v>
      </c>
      <c r="E48" s="121">
        <v>0</v>
      </c>
      <c r="F48" s="121">
        <v>0</v>
      </c>
      <c r="G48" s="121">
        <v>0</v>
      </c>
      <c r="H48" s="121">
        <v>0</v>
      </c>
    </row>
    <row r="49" spans="3:8" x14ac:dyDescent="0.25">
      <c r="C49" s="53" t="s">
        <v>268</v>
      </c>
      <c r="D49" s="121">
        <v>0.88</v>
      </c>
      <c r="E49" s="121">
        <v>0</v>
      </c>
      <c r="F49" s="121">
        <v>0</v>
      </c>
      <c r="G49" s="121">
        <v>0</v>
      </c>
      <c r="H49" s="121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1.7691804999999999E-3</v>
      </c>
    </row>
    <row r="4" spans="1:8" ht="15.75" customHeight="1" x14ac:dyDescent="0.25">
      <c r="B4" s="24" t="s">
        <v>7</v>
      </c>
      <c r="C4" s="76">
        <v>4.6332361769559051E-2</v>
      </c>
    </row>
    <row r="5" spans="1:8" ht="15.75" customHeight="1" x14ac:dyDescent="0.25">
      <c r="B5" s="24" t="s">
        <v>8</v>
      </c>
      <c r="C5" s="76">
        <v>1.5321639149382817E-2</v>
      </c>
    </row>
    <row r="6" spans="1:8" ht="15.75" customHeight="1" x14ac:dyDescent="0.25">
      <c r="B6" s="24" t="s">
        <v>10</v>
      </c>
      <c r="C6" s="76">
        <v>7.4830841750568172E-2</v>
      </c>
    </row>
    <row r="7" spans="1:8" ht="15.75" customHeight="1" x14ac:dyDescent="0.25">
      <c r="B7" s="24" t="s">
        <v>13</v>
      </c>
      <c r="C7" s="76">
        <v>0.175500160052669</v>
      </c>
    </row>
    <row r="8" spans="1:8" ht="15.75" customHeight="1" x14ac:dyDescent="0.25">
      <c r="B8" s="24" t="s">
        <v>14</v>
      </c>
      <c r="C8" s="76">
        <v>1.3664559693417789E-3</v>
      </c>
    </row>
    <row r="9" spans="1:8" ht="15.75" customHeight="1" x14ac:dyDescent="0.25">
      <c r="B9" s="24" t="s">
        <v>27</v>
      </c>
      <c r="C9" s="76">
        <v>0.24330503101745399</v>
      </c>
    </row>
    <row r="10" spans="1:8" ht="15.75" customHeight="1" x14ac:dyDescent="0.25">
      <c r="B10" s="24" t="s">
        <v>15</v>
      </c>
      <c r="C10" s="76">
        <v>0.44157432979102518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7.5479654260851804E-3</v>
      </c>
      <c r="D14" s="76">
        <v>7.5479654260851804E-3</v>
      </c>
      <c r="E14" s="76">
        <v>2.4632622148213299E-3</v>
      </c>
      <c r="F14" s="76">
        <v>2.4632622148213299E-3</v>
      </c>
    </row>
    <row r="15" spans="1:8" ht="15.75" customHeight="1" x14ac:dyDescent="0.25">
      <c r="B15" s="24" t="s">
        <v>16</v>
      </c>
      <c r="C15" s="76">
        <v>4.7890739480709002E-2</v>
      </c>
      <c r="D15" s="76">
        <v>4.7890739480709002E-2</v>
      </c>
      <c r="E15" s="76">
        <v>3.9430282207221001E-2</v>
      </c>
      <c r="F15" s="76">
        <v>3.9430282207221001E-2</v>
      </c>
    </row>
    <row r="16" spans="1:8" ht="15.75" customHeight="1" x14ac:dyDescent="0.25">
      <c r="B16" s="24" t="s">
        <v>17</v>
      </c>
      <c r="C16" s="76">
        <v>1.40952000058628E-2</v>
      </c>
      <c r="D16" s="76">
        <v>1.40952000058628E-2</v>
      </c>
      <c r="E16" s="76">
        <v>8.6368401479188506E-3</v>
      </c>
      <c r="F16" s="76">
        <v>8.6368401479188506E-3</v>
      </c>
    </row>
    <row r="17" spans="1:8" ht="15.75" customHeight="1" x14ac:dyDescent="0.25">
      <c r="B17" s="24" t="s">
        <v>18</v>
      </c>
      <c r="C17" s="76">
        <v>2.2616204500526101E-2</v>
      </c>
      <c r="D17" s="76">
        <v>2.2616204500526101E-2</v>
      </c>
      <c r="E17" s="76">
        <v>1.7341413752262801E-2</v>
      </c>
      <c r="F17" s="76">
        <v>1.7341413752262801E-2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0.136302689920905</v>
      </c>
      <c r="D19" s="76">
        <v>0.136302689920905</v>
      </c>
      <c r="E19" s="76">
        <v>4.5199245380695793E-2</v>
      </c>
      <c r="F19" s="76">
        <v>4.5199245380695793E-2</v>
      </c>
    </row>
    <row r="20" spans="1:8" ht="15.75" customHeight="1" x14ac:dyDescent="0.25">
      <c r="B20" s="24" t="s">
        <v>21</v>
      </c>
      <c r="C20" s="76">
        <v>2.3209607592064799E-4</v>
      </c>
      <c r="D20" s="76">
        <v>2.3209607592064799E-4</v>
      </c>
      <c r="E20" s="76">
        <v>3.1424192836378102E-4</v>
      </c>
      <c r="F20" s="76">
        <v>3.1424192836378102E-4</v>
      </c>
    </row>
    <row r="21" spans="1:8" ht="15.75" customHeight="1" x14ac:dyDescent="0.25">
      <c r="B21" s="24" t="s">
        <v>22</v>
      </c>
      <c r="C21" s="76">
        <v>0.332673260324229</v>
      </c>
      <c r="D21" s="76">
        <v>0.332673260324229</v>
      </c>
      <c r="E21" s="76">
        <v>0.76124160018489595</v>
      </c>
      <c r="F21" s="76">
        <v>0.76124160018489595</v>
      </c>
    </row>
    <row r="22" spans="1:8" ht="15.75" customHeight="1" x14ac:dyDescent="0.25">
      <c r="B22" s="24" t="s">
        <v>23</v>
      </c>
      <c r="C22" s="76">
        <v>0.43864184426576225</v>
      </c>
      <c r="D22" s="76">
        <v>0.43864184426576225</v>
      </c>
      <c r="E22" s="76">
        <v>0.12537311418382047</v>
      </c>
      <c r="F22" s="76">
        <v>0.12537311418382047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0.14119999999999999</v>
      </c>
    </row>
    <row r="27" spans="1:8" ht="15.75" customHeight="1" x14ac:dyDescent="0.25">
      <c r="B27" s="24" t="s">
        <v>39</v>
      </c>
      <c r="C27" s="76">
        <v>1.0800000000000001E-2</v>
      </c>
    </row>
    <row r="28" spans="1:8" ht="15.75" customHeight="1" x14ac:dyDescent="0.25">
      <c r="B28" s="24" t="s">
        <v>40</v>
      </c>
      <c r="C28" s="76">
        <v>0.34380000000000005</v>
      </c>
    </row>
    <row r="29" spans="1:8" ht="15.75" customHeight="1" x14ac:dyDescent="0.25">
      <c r="B29" s="24" t="s">
        <v>41</v>
      </c>
      <c r="C29" s="76">
        <v>9.8800000000000013E-2</v>
      </c>
    </row>
    <row r="30" spans="1:8" ht="15.75" customHeight="1" x14ac:dyDescent="0.25">
      <c r="B30" s="24" t="s">
        <v>42</v>
      </c>
      <c r="C30" s="76">
        <v>5.4600000000000003E-2</v>
      </c>
    </row>
    <row r="31" spans="1:8" ht="15.75" customHeight="1" x14ac:dyDescent="0.25">
      <c r="B31" s="24" t="s">
        <v>43</v>
      </c>
      <c r="C31" s="76">
        <v>1.1899999999999999E-2</v>
      </c>
    </row>
    <row r="32" spans="1:8" ht="15.75" customHeight="1" x14ac:dyDescent="0.25">
      <c r="B32" s="24" t="s">
        <v>44</v>
      </c>
      <c r="C32" s="76">
        <v>6.3299999999999995E-2</v>
      </c>
    </row>
    <row r="33" spans="2:3" ht="15.75" customHeight="1" x14ac:dyDescent="0.25">
      <c r="B33" s="24" t="s">
        <v>45</v>
      </c>
      <c r="C33" s="76">
        <v>0.1043</v>
      </c>
    </row>
    <row r="34" spans="2:3" ht="15.75" customHeight="1" x14ac:dyDescent="0.25">
      <c r="B34" s="24" t="s">
        <v>46</v>
      </c>
      <c r="C34" s="76">
        <v>0.17130000000223519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0.60641844424328151</v>
      </c>
      <c r="D2" s="77">
        <v>0.60641844424328151</v>
      </c>
      <c r="E2" s="77">
        <v>0.53657944638964572</v>
      </c>
      <c r="F2" s="77">
        <v>0.48156632386706943</v>
      </c>
      <c r="G2" s="77">
        <v>0.50881317097279843</v>
      </c>
    </row>
    <row r="3" spans="1:15" ht="15.75" customHeight="1" x14ac:dyDescent="0.25">
      <c r="A3" s="5"/>
      <c r="B3" s="11" t="s">
        <v>118</v>
      </c>
      <c r="C3" s="77">
        <v>0.19346558575671854</v>
      </c>
      <c r="D3" s="77">
        <v>0.19346558575671854</v>
      </c>
      <c r="E3" s="77">
        <v>0.13666724361035423</v>
      </c>
      <c r="F3" s="77">
        <v>0.18817507613293052</v>
      </c>
      <c r="G3" s="77">
        <v>0.23286409236053476</v>
      </c>
    </row>
    <row r="4" spans="1:15" ht="15.75" customHeight="1" x14ac:dyDescent="0.25">
      <c r="A4" s="5"/>
      <c r="B4" s="11" t="s">
        <v>116</v>
      </c>
      <c r="C4" s="78">
        <v>9.1209319659863924E-2</v>
      </c>
      <c r="D4" s="78">
        <v>9.1209319659863924E-2</v>
      </c>
      <c r="E4" s="78">
        <v>0.13143836154135335</v>
      </c>
      <c r="F4" s="78">
        <v>0.12115995976331362</v>
      </c>
      <c r="G4" s="78">
        <v>0.12496478957882068</v>
      </c>
    </row>
    <row r="5" spans="1:15" ht="15.75" customHeight="1" x14ac:dyDescent="0.25">
      <c r="A5" s="5"/>
      <c r="B5" s="11" t="s">
        <v>119</v>
      </c>
      <c r="C5" s="78">
        <v>0.10890665034013602</v>
      </c>
      <c r="D5" s="78">
        <v>0.10890665034013602</v>
      </c>
      <c r="E5" s="78">
        <v>0.19531494845864661</v>
      </c>
      <c r="F5" s="78">
        <v>0.20909864023668639</v>
      </c>
      <c r="G5" s="78">
        <v>0.13335794708784596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0.66644786936842104</v>
      </c>
      <c r="D8" s="77">
        <v>0.66644786936842104</v>
      </c>
      <c r="E8" s="77">
        <v>0.80201620069977431</v>
      </c>
      <c r="F8" s="77">
        <v>0.82194447911991209</v>
      </c>
      <c r="G8" s="77">
        <v>0.80429665773835912</v>
      </c>
    </row>
    <row r="9" spans="1:15" ht="15.75" customHeight="1" x14ac:dyDescent="0.25">
      <c r="B9" s="7" t="s">
        <v>121</v>
      </c>
      <c r="C9" s="77">
        <v>0.11518852063157896</v>
      </c>
      <c r="D9" s="77">
        <v>0.11518852063157896</v>
      </c>
      <c r="E9" s="77">
        <v>9.2928829300225738E-2</v>
      </c>
      <c r="F9" s="77">
        <v>7.6069380880088008E-2</v>
      </c>
      <c r="G9" s="77">
        <v>8.8047235594974141E-2</v>
      </c>
    </row>
    <row r="10" spans="1:15" ht="15.75" customHeight="1" x14ac:dyDescent="0.25">
      <c r="B10" s="7" t="s">
        <v>122</v>
      </c>
      <c r="C10" s="78">
        <v>0.10167812</v>
      </c>
      <c r="D10" s="78">
        <v>0.10167812</v>
      </c>
      <c r="E10" s="78">
        <v>5.5593456999999999E-2</v>
      </c>
      <c r="F10" s="78">
        <v>5.3118737999999992E-2</v>
      </c>
      <c r="G10" s="78">
        <v>5.831244766666667E-2</v>
      </c>
    </row>
    <row r="11" spans="1:15" ht="15.75" customHeight="1" x14ac:dyDescent="0.25">
      <c r="B11" s="7" t="s">
        <v>123</v>
      </c>
      <c r="C11" s="78">
        <v>0.11668549</v>
      </c>
      <c r="D11" s="78">
        <v>0.11668549</v>
      </c>
      <c r="E11" s="78">
        <v>4.9461513000000006E-2</v>
      </c>
      <c r="F11" s="78">
        <v>4.8867402000000004E-2</v>
      </c>
      <c r="G11" s="78">
        <v>4.9343659000000005E-2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0.47549585525000004</v>
      </c>
      <c r="D14" s="79">
        <v>0.47235857479600002</v>
      </c>
      <c r="E14" s="79">
        <v>0.47235857479600002</v>
      </c>
      <c r="F14" s="79">
        <v>0.37734795349299999</v>
      </c>
      <c r="G14" s="79">
        <v>0.37734795349299999</v>
      </c>
      <c r="H14" s="80">
        <v>0.36099999999999999</v>
      </c>
      <c r="I14" s="80">
        <v>0.36099999999999999</v>
      </c>
      <c r="J14" s="80">
        <v>0.36099999999999999</v>
      </c>
      <c r="K14" s="80">
        <v>0.36099999999999999</v>
      </c>
      <c r="L14" s="80">
        <v>0.161862148471</v>
      </c>
      <c r="M14" s="80">
        <v>0.15000690291300001</v>
      </c>
      <c r="N14" s="80">
        <v>0.1748936218595</v>
      </c>
      <c r="O14" s="80">
        <v>0.20736826611449999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0.2438035928037621</v>
      </c>
      <c r="D15" s="77">
        <f t="shared" si="0"/>
        <v>0.24219499782260065</v>
      </c>
      <c r="E15" s="77">
        <f t="shared" si="0"/>
        <v>0.24219499782260065</v>
      </c>
      <c r="F15" s="77">
        <f t="shared" si="0"/>
        <v>0.1934796818583632</v>
      </c>
      <c r="G15" s="77">
        <f t="shared" si="0"/>
        <v>0.1934796818583632</v>
      </c>
      <c r="H15" s="77">
        <f t="shared" si="0"/>
        <v>0.1850975061725485</v>
      </c>
      <c r="I15" s="77">
        <f t="shared" si="0"/>
        <v>0.1850975061725485</v>
      </c>
      <c r="J15" s="77">
        <f t="shared" si="0"/>
        <v>0.1850975061725485</v>
      </c>
      <c r="K15" s="77">
        <f t="shared" si="0"/>
        <v>0.1850975061725485</v>
      </c>
      <c r="L15" s="77">
        <f t="shared" si="0"/>
        <v>8.2992465445188054E-2</v>
      </c>
      <c r="M15" s="77">
        <f t="shared" si="0"/>
        <v>7.69138604926978E-2</v>
      </c>
      <c r="N15" s="77">
        <f t="shared" si="0"/>
        <v>8.9674164132072479E-2</v>
      </c>
      <c r="O15" s="77">
        <f t="shared" si="0"/>
        <v>0.10632506625240816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0.47600000000000003</v>
      </c>
      <c r="D2" s="78">
        <v>0.27399999999999997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0.28199999999999997</v>
      </c>
      <c r="D3" s="78">
        <v>0.30399999999999999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0.17499999999999999</v>
      </c>
      <c r="D4" s="78">
        <v>0.312</v>
      </c>
      <c r="E4" s="78">
        <v>0.79799999999999993</v>
      </c>
      <c r="F4" s="78">
        <v>0.44700000000000001</v>
      </c>
      <c r="G4" s="78">
        <v>0</v>
      </c>
    </row>
    <row r="5" spans="1:7" x14ac:dyDescent="0.25">
      <c r="B5" s="43" t="s">
        <v>169</v>
      </c>
      <c r="C5" s="77">
        <f>1-SUM(C2:C4)</f>
        <v>6.6999999999999948E-2</v>
      </c>
      <c r="D5" s="77">
        <f t="shared" ref="D5:G5" si="0">1-SUM(D2:D4)</f>
        <v>0.1100000000000001</v>
      </c>
      <c r="E5" s="77">
        <f t="shared" si="0"/>
        <v>0.20200000000000007</v>
      </c>
      <c r="F5" s="77">
        <f t="shared" si="0"/>
        <v>0.55299999999999994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zoomScale="115" zoomScaleNormal="115" workbookViewId="0">
      <selection activeCell="C6" sqref="C6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3" x14ac:dyDescent="0.25">
      <c r="A2" t="s">
        <v>139</v>
      </c>
      <c r="B2" s="14" t="s">
        <v>143</v>
      </c>
      <c r="C2" s="28">
        <v>0.25206000000000001</v>
      </c>
      <c r="D2" s="28">
        <v>0.24956</v>
      </c>
      <c r="E2" s="28">
        <v>0.24654000000000001</v>
      </c>
      <c r="F2" s="28">
        <v>0.24353000000000002</v>
      </c>
      <c r="G2" s="28">
        <v>0.24041000000000001</v>
      </c>
      <c r="H2" s="28">
        <v>0.23733000000000001</v>
      </c>
      <c r="I2" s="28">
        <v>0.23426</v>
      </c>
      <c r="J2" s="28">
        <v>0.23119000000000001</v>
      </c>
      <c r="K2" s="28">
        <v>0.22812000000000002</v>
      </c>
      <c r="L2">
        <v>0.22516999999999998</v>
      </c>
      <c r="M2">
        <v>0.22234999999999999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0.11960000000000001</v>
      </c>
      <c r="D4" s="28">
        <v>0.12186999999999999</v>
      </c>
      <c r="E4" s="28">
        <v>0.12374</v>
      </c>
      <c r="F4" s="28">
        <v>0.12561</v>
      </c>
      <c r="G4" s="28">
        <v>0.12736</v>
      </c>
      <c r="H4" s="28">
        <v>0.12912999999999999</v>
      </c>
      <c r="I4" s="28">
        <v>0.13089999999999999</v>
      </c>
      <c r="J4" s="28">
        <v>0.13263999999999998</v>
      </c>
      <c r="K4" s="28">
        <v>0.13433999999999999</v>
      </c>
      <c r="L4">
        <v>0.13614000000000001</v>
      </c>
      <c r="M4">
        <v>0.13805000000000001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>
        <f>'Nutritional status distribution'!E14</f>
        <v>0.47235857479600002</v>
      </c>
      <c r="D6" s="28"/>
      <c r="E6" s="28"/>
      <c r="F6" s="28"/>
      <c r="G6" s="28"/>
      <c r="H6" s="28"/>
      <c r="I6" s="28"/>
      <c r="J6" s="28"/>
      <c r="K6" s="28"/>
    </row>
    <row r="7" spans="1:13" x14ac:dyDescent="0.25">
      <c r="B7" s="14" t="s">
        <v>32</v>
      </c>
      <c r="C7" s="28">
        <f>'Nutritional status distribution'!H14</f>
        <v>0.36099999999999999</v>
      </c>
      <c r="D7" s="28"/>
      <c r="E7" s="28"/>
      <c r="F7" s="28"/>
      <c r="G7" s="28"/>
      <c r="H7" s="28"/>
      <c r="I7" s="28"/>
      <c r="J7" s="28"/>
      <c r="K7" s="28"/>
    </row>
    <row r="8" spans="1:13" x14ac:dyDescent="0.25">
      <c r="B8" s="14" t="s">
        <v>144</v>
      </c>
      <c r="C8" s="28">
        <f>'Nutritional status distribution'!L14</f>
        <v>0.161862148471</v>
      </c>
      <c r="D8" s="28"/>
      <c r="E8" s="28"/>
      <c r="F8" s="28"/>
      <c r="G8" s="28"/>
      <c r="H8" s="28"/>
      <c r="I8" s="28"/>
      <c r="J8" s="28"/>
      <c r="K8" s="28"/>
    </row>
    <row r="10" spans="1:13" x14ac:dyDescent="0.25">
      <c r="A10" t="s">
        <v>142</v>
      </c>
      <c r="B10" s="16" t="s">
        <v>147</v>
      </c>
      <c r="C10" s="28">
        <f>SUM('Breastfeeding distribution'!D2)</f>
        <v>0.27399999999999997</v>
      </c>
      <c r="D10" s="28"/>
      <c r="E10" s="28"/>
      <c r="F10" s="28"/>
      <c r="G10" s="28"/>
      <c r="H10" s="28"/>
      <c r="I10" s="28"/>
      <c r="J10" s="28"/>
      <c r="K10" s="28"/>
    </row>
    <row r="11" spans="1:13" x14ac:dyDescent="0.25">
      <c r="B11" s="34" t="s">
        <v>146</v>
      </c>
      <c r="C11" s="28">
        <f>'Breastfeeding distribution'!F4</f>
        <v>0.44700000000000001</v>
      </c>
      <c r="D11" s="28"/>
      <c r="E11" s="28"/>
      <c r="F11" s="28"/>
      <c r="G11" s="28"/>
      <c r="H11" s="28"/>
      <c r="I11" s="28"/>
      <c r="J11" s="28"/>
      <c r="K11" s="28"/>
    </row>
    <row r="13" spans="1:13" x14ac:dyDescent="0.25">
      <c r="A13" s="12" t="s">
        <v>74</v>
      </c>
      <c r="B13" s="34" t="s">
        <v>148</v>
      </c>
      <c r="C13" s="145">
        <v>18.126999999999999</v>
      </c>
      <c r="D13" s="28">
        <v>17.414000000000001</v>
      </c>
      <c r="E13" s="28">
        <v>16.971</v>
      </c>
      <c r="F13" s="28">
        <v>16.385000000000002</v>
      </c>
      <c r="G13" s="28">
        <v>16.027999999999999</v>
      </c>
      <c r="H13" s="28">
        <v>15.632999999999999</v>
      </c>
      <c r="I13" s="28">
        <v>15.182</v>
      </c>
      <c r="J13" s="28">
        <v>16.532</v>
      </c>
      <c r="K13" s="28">
        <v>14.397</v>
      </c>
      <c r="L13">
        <v>14.621</v>
      </c>
      <c r="M13">
        <v>14.635999999999999</v>
      </c>
    </row>
    <row r="14" spans="1:13" x14ac:dyDescent="0.25">
      <c r="B14" s="16" t="s">
        <v>170</v>
      </c>
      <c r="C14" s="145">
        <f>maternal_mortality</f>
        <v>0.32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4" zoomScale="106" workbookViewId="0">
      <selection activeCell="D37" sqref="D37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36.11916955958214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42.481123974359448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70.900000000000006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1.2704777194273285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1.0583254163700127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1.0583254163700127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1.0583254163700127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1.0583254163700127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13.498835874380038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13.498835874380038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0.2380786122301152</v>
      </c>
      <c r="E17" s="86" t="s">
        <v>201</v>
      </c>
    </row>
    <row r="18" spans="1:5" ht="15.75" customHeight="1" x14ac:dyDescent="0.25">
      <c r="A18" s="53" t="s">
        <v>175</v>
      </c>
      <c r="B18" s="85">
        <v>0</v>
      </c>
      <c r="C18" s="85">
        <v>0.95</v>
      </c>
      <c r="D18" s="86">
        <v>1.7378863926520798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11.875561895445459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23.012884603916923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4.4354944052820704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19.495245238872506</v>
      </c>
      <c r="E24" s="86" t="s">
        <v>201</v>
      </c>
    </row>
    <row r="25" spans="1:5" ht="15.75" customHeight="1" x14ac:dyDescent="0.25">
      <c r="A25" s="53" t="s">
        <v>87</v>
      </c>
      <c r="B25" s="85">
        <v>0.105</v>
      </c>
      <c r="C25" s="85">
        <v>0.95</v>
      </c>
      <c r="D25" s="86">
        <v>19.49990757547862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4.4204733699678718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3.9780642283221384</v>
      </c>
      <c r="E27" s="86" t="s">
        <v>201</v>
      </c>
    </row>
    <row r="28" spans="1:5" ht="15.75" customHeight="1" x14ac:dyDescent="0.25">
      <c r="A28" s="53" t="s">
        <v>84</v>
      </c>
      <c r="B28" s="85">
        <v>0.498</v>
      </c>
      <c r="C28" s="85">
        <v>0.95</v>
      </c>
      <c r="D28" s="86">
        <v>0.61018778376196003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63.641193459852339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209.38892899573665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209.38892899573665</v>
      </c>
      <c r="E31" s="86" t="s">
        <v>201</v>
      </c>
    </row>
    <row r="32" spans="1:5" ht="15.75" customHeight="1" x14ac:dyDescent="0.25">
      <c r="A32" s="53" t="s">
        <v>28</v>
      </c>
      <c r="B32" s="85">
        <v>0.33</v>
      </c>
      <c r="C32" s="85">
        <v>0.95</v>
      </c>
      <c r="D32" s="86">
        <v>0.45591617905202914</v>
      </c>
      <c r="E32" s="86" t="s">
        <v>201</v>
      </c>
    </row>
    <row r="33" spans="1:6" ht="15.75" customHeight="1" x14ac:dyDescent="0.25">
      <c r="A33" s="53" t="s">
        <v>83</v>
      </c>
      <c r="B33" s="85">
        <v>0.17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0.95700000000000007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0.90099999999999991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0.86799999999999999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1.8223957878025612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0.47869990982916338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2020-07-03T01:37:14Z</dcterms:modified>
</cp:coreProperties>
</file>