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A99B9FA-1BBA-410B-8753-D5C68FA723A7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0" i="2" l="1"/>
  <c r="A37" i="2"/>
  <c r="A13" i="2"/>
  <c r="A29" i="2"/>
  <c r="A14" i="2"/>
  <c r="A22" i="2"/>
  <c r="A30" i="2"/>
  <c r="A38" i="2"/>
  <c r="A40" i="2"/>
  <c r="D58" i="20"/>
  <c r="A36" i="2"/>
  <c r="A21" i="2"/>
  <c r="A15" i="2"/>
  <c r="A23" i="2"/>
  <c r="A31" i="2"/>
  <c r="A12" i="2"/>
  <c r="A2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<sst xmlns="http://schemas.openxmlformats.org/spreadsheetml/2006/main" count="2092" uniqueCount="341">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</sst>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14350947.75</v>
      </c>
    </row>
    <row r="8" spans="1:3" ht="15" customHeight="1" x14ac:dyDescent="0.2">
      <c r="B8" s="7" t="s">
        <v>8</v>
      </c>
      <c r="C8" s="46">
        <v>0.24299999999999999</v>
      </c>
    </row>
    <row r="9" spans="1:3" ht="15" customHeight="1" x14ac:dyDescent="0.2">
      <c r="B9" s="7" t="s">
        <v>9</v>
      </c>
      <c r="C9" s="47">
        <v>0.48840000000000011</v>
      </c>
    </row>
    <row r="10" spans="1:3" ht="15" customHeight="1" x14ac:dyDescent="0.2">
      <c r="B10" s="7" t="s">
        <v>10</v>
      </c>
      <c r="C10" s="47">
        <v>0.66547080993652297</v>
      </c>
    </row>
    <row r="11" spans="1:3" ht="15" customHeight="1" x14ac:dyDescent="0.2">
      <c r="B11" s="7" t="s">
        <v>11</v>
      </c>
      <c r="C11" s="46">
        <v>0.37200000000000011</v>
      </c>
    </row>
    <row r="12" spans="1:3" ht="15" customHeight="1" x14ac:dyDescent="0.2">
      <c r="B12" s="7" t="s">
        <v>12</v>
      </c>
      <c r="C12" s="46">
        <v>0.42</v>
      </c>
    </row>
    <row r="13" spans="1:3" ht="15" customHeight="1" x14ac:dyDescent="0.2">
      <c r="B13" s="7" t="s">
        <v>13</v>
      </c>
      <c r="C13" s="46">
        <v>0.27500000000000002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0.20180000000000001</v>
      </c>
    </row>
    <row r="24" spans="1:3" ht="15" customHeight="1" x14ac:dyDescent="0.2">
      <c r="B24" s="12" t="s">
        <v>22</v>
      </c>
      <c r="C24" s="47">
        <v>0.58740000000000003</v>
      </c>
    </row>
    <row r="25" spans="1:3" ht="15" customHeight="1" x14ac:dyDescent="0.2">
      <c r="B25" s="12" t="s">
        <v>23</v>
      </c>
      <c r="C25" s="47">
        <v>0.18479999999999999</v>
      </c>
    </row>
    <row r="26" spans="1:3" ht="15" customHeight="1" x14ac:dyDescent="0.2">
      <c r="B26" s="12" t="s">
        <v>24</v>
      </c>
      <c r="C26" s="47">
        <v>2.5999999999999999E-2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0.34100000000000003</v>
      </c>
    </row>
    <row r="30" spans="1:3" ht="14.25" customHeight="1" x14ac:dyDescent="0.2">
      <c r="B30" s="22" t="s">
        <v>27</v>
      </c>
      <c r="C30" s="49">
        <v>4.7E-2</v>
      </c>
    </row>
    <row r="31" spans="1:3" ht="14.25" customHeight="1" x14ac:dyDescent="0.2">
      <c r="B31" s="22" t="s">
        <v>28</v>
      </c>
      <c r="C31" s="49">
        <v>6.7000000000000004E-2</v>
      </c>
    </row>
    <row r="32" spans="1:3" ht="14.25" customHeight="1" x14ac:dyDescent="0.2">
      <c r="B32" s="22" t="s">
        <v>29</v>
      </c>
      <c r="C32" s="49">
        <v>0.54499999998509885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19.064532494067901</v>
      </c>
    </row>
    <row r="38" spans="1:5" ht="15" customHeight="1" x14ac:dyDescent="0.2">
      <c r="B38" s="28" t="s">
        <v>34</v>
      </c>
      <c r="C38" s="117">
        <v>25.589660577717499</v>
      </c>
      <c r="D38" s="9"/>
      <c r="E38" s="10"/>
    </row>
    <row r="39" spans="1:5" ht="15" customHeight="1" x14ac:dyDescent="0.2">
      <c r="B39" s="28" t="s">
        <v>35</v>
      </c>
      <c r="C39" s="117">
        <v>30.753859981991901</v>
      </c>
      <c r="D39" s="9"/>
      <c r="E39" s="9"/>
    </row>
    <row r="40" spans="1:5" ht="15" customHeight="1" x14ac:dyDescent="0.2">
      <c r="B40" s="28" t="s">
        <v>36</v>
      </c>
      <c r="C40" s="117">
        <v>173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24.283189400000001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3.1128200000000002E-2</v>
      </c>
      <c r="D45" s="9"/>
    </row>
    <row r="46" spans="1:5" ht="15.75" customHeight="1" x14ac:dyDescent="0.2">
      <c r="B46" s="28" t="s">
        <v>41</v>
      </c>
      <c r="C46" s="47">
        <v>0.10850070000000001</v>
      </c>
      <c r="D46" s="9"/>
    </row>
    <row r="47" spans="1:5" ht="15.75" customHeight="1" x14ac:dyDescent="0.2">
      <c r="B47" s="28" t="s">
        <v>42</v>
      </c>
      <c r="C47" s="47">
        <v>0.3649075</v>
      </c>
      <c r="D47" s="9"/>
      <c r="E47" s="10"/>
    </row>
    <row r="48" spans="1:5" ht="15" customHeight="1" x14ac:dyDescent="0.2">
      <c r="B48" s="28" t="s">
        <v>43</v>
      </c>
      <c r="C48" s="48">
        <v>0.4954636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0.51268864550410065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27.80978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8.9297882234813594E-2</v>
      </c>
      <c r="C2" s="115">
        <v>0.95</v>
      </c>
      <c r="D2" s="116">
        <v>40.263780634947473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42.574020447454849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135.8779028845432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0.28463353307878098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13.591732347475441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13.591732347475441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13.591732347475441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13.591732347475441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13.591732347475441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13.591732347475441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0.33097508532551267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1.31943922222222E-2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0.33847408289999997</v>
      </c>
      <c r="C18" s="115">
        <v>0.95</v>
      </c>
      <c r="D18" s="116">
        <v>3.2163028334016039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0.33847408289999997</v>
      </c>
      <c r="C19" s="115">
        <v>0.95</v>
      </c>
      <c r="D19" s="116">
        <v>3.2163028334016039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0.5339642</v>
      </c>
      <c r="C21" s="115">
        <v>0.95</v>
      </c>
      <c r="D21" s="116">
        <v>2.626153737244413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23.22190166838157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4.4935547009666941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0.23870469087849999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0.45950004579999998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19.59004600780592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0.4358744812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0.27600000000000002</v>
      </c>
      <c r="C29" s="115">
        <v>0.95</v>
      </c>
      <c r="D29" s="116">
        <v>73.100645834826111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2.265403049085001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0.66493210580190532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0.4919498444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0.14902595466530599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0.34807603606931597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1.6048641310337011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0.48233242717701902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0.14729653380000002</v>
      </c>
      <c r="C3" s="18">
        <f>frac_mam_1_5months * 2.6</f>
        <v>0.14729653380000002</v>
      </c>
      <c r="D3" s="18">
        <f>frac_mam_6_11months * 2.6</f>
        <v>0.2025573316</v>
      </c>
      <c r="E3" s="18">
        <f>frac_mam_12_23months * 2.6</f>
        <v>0.21930009140000001</v>
      </c>
      <c r="F3" s="18">
        <f>frac_mam_24_59months * 2.6</f>
        <v>0.19680614459999998</v>
      </c>
    </row>
    <row r="4" spans="1:6" ht="15.75" customHeight="1" x14ac:dyDescent="0.2">
      <c r="A4" s="4" t="s">
        <v>205</v>
      </c>
      <c r="B4" s="18">
        <f>frac_sam_1month * 2.6</f>
        <v>0.10318519380000001</v>
      </c>
      <c r="C4" s="18">
        <f>frac_sam_1_5months * 2.6</f>
        <v>0.10318519380000001</v>
      </c>
      <c r="D4" s="18">
        <f>frac_sam_6_11months * 2.6</f>
        <v>6.2587140200000002E-2</v>
      </c>
      <c r="E4" s="18">
        <f>frac_sam_12_23months * 2.6</f>
        <v>6.2025571400000007E-2</v>
      </c>
      <c r="F4" s="18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0.42</v>
      </c>
      <c r="E10" s="65">
        <f>IF(ISBLANK(comm_deliv), frac_children_health_facility,1)</f>
        <v>0.42</v>
      </c>
      <c r="F10" s="65">
        <f>IF(ISBLANK(comm_deliv), frac_children_health_facility,1)</f>
        <v>0.42</v>
      </c>
      <c r="G10" s="65">
        <f>IF(ISBLANK(comm_deliv), frac_children_health_facility,1)</f>
        <v>0.42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0.37200000000000011</v>
      </c>
      <c r="I18" s="65">
        <f>frac_PW_health_facility</f>
        <v>0.37200000000000011</v>
      </c>
      <c r="J18" s="65">
        <f>frac_PW_health_facility</f>
        <v>0.37200000000000011</v>
      </c>
      <c r="K18" s="65">
        <f>frac_PW_health_facility</f>
        <v>0.37200000000000011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0.48840000000000011</v>
      </c>
      <c r="I19" s="65">
        <f>frac_malaria_risk</f>
        <v>0.48840000000000011</v>
      </c>
      <c r="J19" s="65">
        <f>frac_malaria_risk</f>
        <v>0.48840000000000011</v>
      </c>
      <c r="K19" s="65">
        <f>frac_malaria_risk</f>
        <v>0.48840000000000011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0.27500000000000002</v>
      </c>
      <c r="M24" s="65">
        <f>famplan_unmet_need</f>
        <v>0.27500000000000002</v>
      </c>
      <c r="N24" s="65">
        <f>famplan_unmet_need</f>
        <v>0.27500000000000002</v>
      </c>
      <c r="O24" s="65">
        <f>famplan_unmet_need</f>
        <v>0.27500000000000002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0.18099032770004297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7.7567283300018414E-2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7.5971579063415631E-2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0.66547080993652297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0.48840000000000011</v>
      </c>
      <c r="D34" s="65">
        <f t="shared" si="3"/>
        <v>0.48840000000000011</v>
      </c>
      <c r="E34" s="65">
        <f t="shared" si="3"/>
        <v>0.48840000000000011</v>
      </c>
      <c r="F34" s="65">
        <f t="shared" si="3"/>
        <v>0.48840000000000011</v>
      </c>
      <c r="G34" s="65">
        <f t="shared" si="3"/>
        <v>0.48840000000000011</v>
      </c>
      <c r="H34" s="65">
        <f t="shared" si="3"/>
        <v>0.48840000000000011</v>
      </c>
      <c r="I34" s="65">
        <f t="shared" si="3"/>
        <v>0.48840000000000011</v>
      </c>
      <c r="J34" s="65">
        <f t="shared" si="3"/>
        <v>0.48840000000000011</v>
      </c>
      <c r="K34" s="65">
        <f t="shared" si="3"/>
        <v>0.48840000000000011</v>
      </c>
      <c r="L34" s="65">
        <f t="shared" si="3"/>
        <v>0.48840000000000011</v>
      </c>
      <c r="M34" s="65">
        <f t="shared" si="3"/>
        <v>0.48840000000000011</v>
      </c>
      <c r="N34" s="65">
        <f t="shared" si="3"/>
        <v>0.48840000000000011</v>
      </c>
      <c r="O34" s="65">
        <f t="shared" si="3"/>
        <v>0.48840000000000011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2961256.2</v>
      </c>
      <c r="C2" s="53">
        <v>7834000</v>
      </c>
      <c r="D2" s="53">
        <v>15207000</v>
      </c>
      <c r="E2" s="53">
        <v>14040000</v>
      </c>
      <c r="F2" s="53">
        <v>10982000</v>
      </c>
      <c r="G2" s="14">
        <f t="shared" ref="G2:G11" si="0">C2+D2+E2+F2</f>
        <v>48063000</v>
      </c>
      <c r="H2" s="14">
        <f t="shared" ref="H2:H11" si="1">(B2 + stillbirth*B2/(1000-stillbirth))/(1-abortion)</f>
        <v>3181294.1056698654</v>
      </c>
      <c r="I2" s="14">
        <f t="shared" ref="I2:I11" si="2">G2-H2</f>
        <v>44881705.894330136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2933044.1364000002</v>
      </c>
      <c r="C3" s="53">
        <v>7762000</v>
      </c>
      <c r="D3" s="53">
        <v>15285000</v>
      </c>
      <c r="E3" s="53">
        <v>14153000</v>
      </c>
      <c r="F3" s="53">
        <v>11331000</v>
      </c>
      <c r="G3" s="14">
        <f t="shared" si="0"/>
        <v>48531000</v>
      </c>
      <c r="H3" s="14">
        <f t="shared" si="1"/>
        <v>3150985.7278809175</v>
      </c>
      <c r="I3" s="14">
        <f t="shared" si="2"/>
        <v>45380014.272119083</v>
      </c>
    </row>
    <row r="4" spans="1:9" ht="15.75" customHeight="1" x14ac:dyDescent="0.2">
      <c r="A4" s="7">
        <f t="shared" si="3"/>
        <v>2023</v>
      </c>
      <c r="B4" s="52">
        <v>2903490.3908000002</v>
      </c>
      <c r="C4" s="53">
        <v>7676000</v>
      </c>
      <c r="D4" s="53">
        <v>15358000</v>
      </c>
      <c r="E4" s="53">
        <v>14249000</v>
      </c>
      <c r="F4" s="53">
        <v>11689000</v>
      </c>
      <c r="G4" s="14">
        <f t="shared" si="0"/>
        <v>48972000</v>
      </c>
      <c r="H4" s="14">
        <f t="shared" si="1"/>
        <v>3119235.9736118522</v>
      </c>
      <c r="I4" s="14">
        <f t="shared" si="2"/>
        <v>45852764.026388146</v>
      </c>
    </row>
    <row r="5" spans="1:9" ht="15.75" customHeight="1" x14ac:dyDescent="0.2">
      <c r="A5" s="7">
        <f t="shared" si="3"/>
        <v>2024</v>
      </c>
      <c r="B5" s="52">
        <v>2872232.0172000001</v>
      </c>
      <c r="C5" s="53">
        <v>7591000</v>
      </c>
      <c r="D5" s="53">
        <v>15405000</v>
      </c>
      <c r="E5" s="53">
        <v>14334000</v>
      </c>
      <c r="F5" s="53">
        <v>12032000</v>
      </c>
      <c r="G5" s="14">
        <f t="shared" si="0"/>
        <v>49362000</v>
      </c>
      <c r="H5" s="14">
        <f t="shared" si="1"/>
        <v>3085654.9279439677</v>
      </c>
      <c r="I5" s="14">
        <f t="shared" si="2"/>
        <v>46276345.072056033</v>
      </c>
    </row>
    <row r="6" spans="1:9" ht="15.75" customHeight="1" x14ac:dyDescent="0.2">
      <c r="A6" s="7">
        <f t="shared" si="3"/>
        <v>2025</v>
      </c>
      <c r="B6" s="52">
        <v>2839016.5380000002</v>
      </c>
      <c r="C6" s="53">
        <v>7516000</v>
      </c>
      <c r="D6" s="53">
        <v>15417000</v>
      </c>
      <c r="E6" s="53">
        <v>14417000</v>
      </c>
      <c r="F6" s="53">
        <v>12341000</v>
      </c>
      <c r="G6" s="14">
        <f t="shared" si="0"/>
        <v>49691000</v>
      </c>
      <c r="H6" s="14">
        <f t="shared" si="1"/>
        <v>3049971.3527788194</v>
      </c>
      <c r="I6" s="14">
        <f t="shared" si="2"/>
        <v>46641028.647221178</v>
      </c>
    </row>
    <row r="7" spans="1:9" ht="15.75" customHeight="1" x14ac:dyDescent="0.2">
      <c r="A7" s="7">
        <f t="shared" si="3"/>
        <v>2026</v>
      </c>
      <c r="B7" s="52">
        <v>2809397.9920000001</v>
      </c>
      <c r="C7" s="53">
        <v>7455000</v>
      </c>
      <c r="D7" s="53">
        <v>15411000</v>
      </c>
      <c r="E7" s="53">
        <v>14500000</v>
      </c>
      <c r="F7" s="53">
        <v>12618000</v>
      </c>
      <c r="G7" s="14">
        <f t="shared" si="0"/>
        <v>49984000</v>
      </c>
      <c r="H7" s="14">
        <f t="shared" si="1"/>
        <v>3018151.9830774367</v>
      </c>
      <c r="I7" s="14">
        <f t="shared" si="2"/>
        <v>46965848.016922563</v>
      </c>
    </row>
    <row r="8" spans="1:9" ht="15.75" customHeight="1" x14ac:dyDescent="0.2">
      <c r="A8" s="7">
        <f t="shared" si="3"/>
        <v>2027</v>
      </c>
      <c r="B8" s="52">
        <v>2777965.2540000002</v>
      </c>
      <c r="C8" s="53">
        <v>7400000</v>
      </c>
      <c r="D8" s="53">
        <v>15375000</v>
      </c>
      <c r="E8" s="53">
        <v>14577000</v>
      </c>
      <c r="F8" s="53">
        <v>12861000</v>
      </c>
      <c r="G8" s="14">
        <f t="shared" si="0"/>
        <v>50213000</v>
      </c>
      <c r="H8" s="14">
        <f t="shared" si="1"/>
        <v>2984383.6167589589</v>
      </c>
      <c r="I8" s="14">
        <f t="shared" si="2"/>
        <v>47228616.383241042</v>
      </c>
    </row>
    <row r="9" spans="1:9" ht="15.75" customHeight="1" x14ac:dyDescent="0.2">
      <c r="A9" s="7">
        <f t="shared" si="3"/>
        <v>2028</v>
      </c>
      <c r="B9" s="52">
        <v>2744784.41</v>
      </c>
      <c r="C9" s="53">
        <v>7352000</v>
      </c>
      <c r="D9" s="53">
        <v>15308000</v>
      </c>
      <c r="E9" s="53">
        <v>14650000</v>
      </c>
      <c r="F9" s="53">
        <v>13073000</v>
      </c>
      <c r="G9" s="14">
        <f t="shared" si="0"/>
        <v>50383000</v>
      </c>
      <c r="H9" s="14">
        <f t="shared" si="1"/>
        <v>2948737.2503829757</v>
      </c>
      <c r="I9" s="14">
        <f t="shared" si="2"/>
        <v>47434262.749617025</v>
      </c>
    </row>
    <row r="10" spans="1:9" ht="15.75" customHeight="1" x14ac:dyDescent="0.2">
      <c r="A10" s="7">
        <f t="shared" si="3"/>
        <v>2029</v>
      </c>
      <c r="B10" s="52">
        <v>2709935.04</v>
      </c>
      <c r="C10" s="53">
        <v>7308000</v>
      </c>
      <c r="D10" s="53">
        <v>15220000</v>
      </c>
      <c r="E10" s="53">
        <v>14722000</v>
      </c>
      <c r="F10" s="53">
        <v>13259000</v>
      </c>
      <c r="G10" s="14">
        <f t="shared" si="0"/>
        <v>50509000</v>
      </c>
      <c r="H10" s="14">
        <f t="shared" si="1"/>
        <v>2911298.3771887859</v>
      </c>
      <c r="I10" s="14">
        <f t="shared" si="2"/>
        <v>47597701.622811213</v>
      </c>
    </row>
    <row r="11" spans="1:9" ht="15.75" customHeight="1" x14ac:dyDescent="0.2">
      <c r="A11" s="7">
        <f t="shared" si="3"/>
        <v>2030</v>
      </c>
      <c r="B11" s="52">
        <v>2673537.5099999998</v>
      </c>
      <c r="C11" s="53">
        <v>7266000</v>
      </c>
      <c r="D11" s="53">
        <v>15116000</v>
      </c>
      <c r="E11" s="53">
        <v>14794000</v>
      </c>
      <c r="F11" s="53">
        <v>13422000</v>
      </c>
      <c r="G11" s="14">
        <f t="shared" si="0"/>
        <v>50598000</v>
      </c>
      <c r="H11" s="14">
        <f t="shared" si="1"/>
        <v>2872196.3070437089</v>
      </c>
      <c r="I11" s="14">
        <f t="shared" si="2"/>
        <v>47725803.692956291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6.3281360202937162E-3</v>
      </c>
    </row>
    <row r="4" spans="1:8" ht="15.75" customHeight="1" x14ac:dyDescent="0.2">
      <c r="B4" s="16" t="s">
        <v>69</v>
      </c>
      <c r="C4" s="54">
        <v>0.1981033690979761</v>
      </c>
    </row>
    <row r="5" spans="1:8" ht="15.75" customHeight="1" x14ac:dyDescent="0.2">
      <c r="B5" s="16" t="s">
        <v>70</v>
      </c>
      <c r="C5" s="54">
        <v>6.0132523355607398E-2</v>
      </c>
    </row>
    <row r="6" spans="1:8" ht="15.75" customHeight="1" x14ac:dyDescent="0.2">
      <c r="B6" s="16" t="s">
        <v>71</v>
      </c>
      <c r="C6" s="54">
        <v>0.22738585541647399</v>
      </c>
    </row>
    <row r="7" spans="1:8" ht="15.75" customHeight="1" x14ac:dyDescent="0.2">
      <c r="B7" s="16" t="s">
        <v>72</v>
      </c>
      <c r="C7" s="54">
        <v>0.29836097591134458</v>
      </c>
    </row>
    <row r="8" spans="1:8" ht="15.75" customHeight="1" x14ac:dyDescent="0.2">
      <c r="B8" s="16" t="s">
        <v>73</v>
      </c>
      <c r="C8" s="54">
        <v>4.111318591134114E-3</v>
      </c>
    </row>
    <row r="9" spans="1:8" ht="15.75" customHeight="1" x14ac:dyDescent="0.2">
      <c r="B9" s="16" t="s">
        <v>74</v>
      </c>
      <c r="C9" s="54">
        <v>0.12918622985515199</v>
      </c>
    </row>
    <row r="10" spans="1:8" ht="15.75" customHeight="1" x14ac:dyDescent="0.2">
      <c r="B10" s="16" t="s">
        <v>75</v>
      </c>
      <c r="C10" s="54">
        <v>7.6391591752018165E-2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0.1612427049099808</v>
      </c>
      <c r="D14" s="54">
        <v>0.1612427049099808</v>
      </c>
      <c r="E14" s="54">
        <v>0.1612427049099808</v>
      </c>
      <c r="F14" s="54">
        <v>0.1612427049099808</v>
      </c>
    </row>
    <row r="15" spans="1:8" ht="15.75" customHeight="1" x14ac:dyDescent="0.2">
      <c r="B15" s="16" t="s">
        <v>82</v>
      </c>
      <c r="C15" s="54">
        <v>0.22920897002397919</v>
      </c>
      <c r="D15" s="54">
        <v>0.22920897002397919</v>
      </c>
      <c r="E15" s="54">
        <v>0.22920897002397919</v>
      </c>
      <c r="F15" s="54">
        <v>0.22920897002397919</v>
      </c>
    </row>
    <row r="16" spans="1:8" ht="15.75" customHeight="1" x14ac:dyDescent="0.2">
      <c r="B16" s="16" t="s">
        <v>83</v>
      </c>
      <c r="C16" s="54">
        <v>2.0140962334110168E-2</v>
      </c>
      <c r="D16" s="54">
        <v>2.0140962334110168E-2</v>
      </c>
      <c r="E16" s="54">
        <v>2.0140962334110168E-2</v>
      </c>
      <c r="F16" s="54">
        <v>2.0140962334110168E-2</v>
      </c>
    </row>
    <row r="17" spans="1:8" ht="15.75" customHeight="1" x14ac:dyDescent="0.2">
      <c r="B17" s="16" t="s">
        <v>84</v>
      </c>
      <c r="C17" s="54">
        <v>4.3467124656830398E-2</v>
      </c>
      <c r="D17" s="54">
        <v>4.3467124656830398E-2</v>
      </c>
      <c r="E17" s="54">
        <v>4.3467124656830398E-2</v>
      </c>
      <c r="F17" s="54">
        <v>4.3467124656830398E-2</v>
      </c>
    </row>
    <row r="18" spans="1:8" ht="15.75" customHeight="1" x14ac:dyDescent="0.2">
      <c r="B18" s="16" t="s">
        <v>85</v>
      </c>
      <c r="C18" s="54">
        <v>2.2298962987604811E-5</v>
      </c>
      <c r="D18" s="54">
        <v>2.2298962987604811E-5</v>
      </c>
      <c r="E18" s="54">
        <v>2.2298962987604811E-5</v>
      </c>
      <c r="F18" s="54">
        <v>2.2298962987604811E-5</v>
      </c>
    </row>
    <row r="19" spans="1:8" ht="15.75" customHeight="1" x14ac:dyDescent="0.2">
      <c r="B19" s="16" t="s">
        <v>86</v>
      </c>
      <c r="C19" s="54">
        <v>1.4633209641784189E-2</v>
      </c>
      <c r="D19" s="54">
        <v>1.4633209641784189E-2</v>
      </c>
      <c r="E19" s="54">
        <v>1.4633209641784189E-2</v>
      </c>
      <c r="F19" s="54">
        <v>1.4633209641784189E-2</v>
      </c>
    </row>
    <row r="20" spans="1:8" ht="15.75" customHeight="1" x14ac:dyDescent="0.2">
      <c r="B20" s="16" t="s">
        <v>87</v>
      </c>
      <c r="C20" s="54">
        <v>5.2430523545223288E-4</v>
      </c>
      <c r="D20" s="54">
        <v>5.2430523545223288E-4</v>
      </c>
      <c r="E20" s="54">
        <v>5.2430523545223288E-4</v>
      </c>
      <c r="F20" s="54">
        <v>5.2430523545223288E-4</v>
      </c>
    </row>
    <row r="21" spans="1:8" ht="15.75" customHeight="1" x14ac:dyDescent="0.2">
      <c r="B21" s="16" t="s">
        <v>88</v>
      </c>
      <c r="C21" s="54">
        <v>0.1669390285293651</v>
      </c>
      <c r="D21" s="54">
        <v>0.1669390285293651</v>
      </c>
      <c r="E21" s="54">
        <v>0.1669390285293651</v>
      </c>
      <c r="F21" s="54">
        <v>0.1669390285293651</v>
      </c>
    </row>
    <row r="22" spans="1:8" ht="15.75" customHeight="1" x14ac:dyDescent="0.2">
      <c r="B22" s="16" t="s">
        <v>89</v>
      </c>
      <c r="C22" s="54">
        <v>0.3638213957055102</v>
      </c>
      <c r="D22" s="54">
        <v>0.3638213957055102</v>
      </c>
      <c r="E22" s="54">
        <v>0.3638213957055102</v>
      </c>
      <c r="F22" s="54">
        <v>0.3638213957055102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2.5899999999999999E-2</v>
      </c>
    </row>
    <row r="27" spans="1:8" ht="15.75" customHeight="1" x14ac:dyDescent="0.2">
      <c r="B27" s="16" t="s">
        <v>92</v>
      </c>
      <c r="C27" s="54">
        <v>7.1000000000000004E-3</v>
      </c>
    </row>
    <row r="28" spans="1:8" ht="15.75" customHeight="1" x14ac:dyDescent="0.2">
      <c r="B28" s="16" t="s">
        <v>93</v>
      </c>
      <c r="C28" s="54">
        <v>0.25590000000000002</v>
      </c>
    </row>
    <row r="29" spans="1:8" ht="15.75" customHeight="1" x14ac:dyDescent="0.2">
      <c r="B29" s="16" t="s">
        <v>94</v>
      </c>
      <c r="C29" s="54">
        <v>0.1464</v>
      </c>
    </row>
    <row r="30" spans="1:8" ht="15.75" customHeight="1" x14ac:dyDescent="0.2">
      <c r="B30" s="16" t="s">
        <v>95</v>
      </c>
      <c r="C30" s="54">
        <v>1.7500000000000002E-2</v>
      </c>
    </row>
    <row r="31" spans="1:8" ht="15.75" customHeight="1" x14ac:dyDescent="0.2">
      <c r="B31" s="16" t="s">
        <v>96</v>
      </c>
      <c r="C31" s="54">
        <v>1.8100000000000002E-2</v>
      </c>
    </row>
    <row r="32" spans="1:8" ht="15.75" customHeight="1" x14ac:dyDescent="0.2">
      <c r="B32" s="16" t="s">
        <v>97</v>
      </c>
      <c r="C32" s="54">
        <v>1.14E-2</v>
      </c>
    </row>
    <row r="33" spans="2:3" ht="15.75" customHeight="1" x14ac:dyDescent="0.2">
      <c r="B33" s="16" t="s">
        <v>98</v>
      </c>
      <c r="C33" s="54">
        <v>0.15129999999999999</v>
      </c>
    </row>
    <row r="34" spans="2:3" ht="15.75" customHeight="1" x14ac:dyDescent="0.2">
      <c r="B34" s="16" t="s">
        <v>99</v>
      </c>
      <c r="C34" s="54">
        <v>0.36639999999776479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0.54712791000000005</v>
      </c>
      <c r="D2" s="55">
        <v>0.54712791000000005</v>
      </c>
      <c r="E2" s="55">
        <v>0.51916770999999995</v>
      </c>
      <c r="F2" s="55">
        <v>0.38410087999999998</v>
      </c>
      <c r="G2" s="55">
        <v>0.35588657000000001</v>
      </c>
    </row>
    <row r="3" spans="1:15" ht="15.75" customHeight="1" x14ac:dyDescent="0.2">
      <c r="B3" s="7" t="s">
        <v>103</v>
      </c>
      <c r="C3" s="55">
        <v>0.27005879999999999</v>
      </c>
      <c r="D3" s="55">
        <v>0.27005879999999999</v>
      </c>
      <c r="E3" s="55">
        <v>0.29520603000000001</v>
      </c>
      <c r="F3" s="55">
        <v>0.31345500999999998</v>
      </c>
      <c r="G3" s="55">
        <v>0.34030998000000001</v>
      </c>
    </row>
    <row r="4" spans="1:15" ht="15.75" customHeight="1" x14ac:dyDescent="0.2">
      <c r="B4" s="7" t="s">
        <v>104</v>
      </c>
      <c r="C4" s="56">
        <v>0.11231308</v>
      </c>
      <c r="D4" s="56">
        <v>0.11231308</v>
      </c>
      <c r="E4" s="56">
        <v>0.12641575999999999</v>
      </c>
      <c r="F4" s="56">
        <v>0.20125182999999999</v>
      </c>
      <c r="G4" s="56">
        <v>0.21233894</v>
      </c>
    </row>
    <row r="5" spans="1:15" ht="15.75" customHeight="1" x14ac:dyDescent="0.2">
      <c r="B5" s="7" t="s">
        <v>105</v>
      </c>
      <c r="C5" s="56">
        <v>7.0500225999999999E-2</v>
      </c>
      <c r="D5" s="56">
        <v>7.0500225999999999E-2</v>
      </c>
      <c r="E5" s="56">
        <v>5.9210496000000001E-2</v>
      </c>
      <c r="F5" s="56">
        <v>0.10119226000000001</v>
      </c>
      <c r="G5" s="56">
        <v>9.1464500000000004E-2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0.72555473000000004</v>
      </c>
      <c r="D8" s="55">
        <v>0.72555473000000004</v>
      </c>
      <c r="E8" s="55">
        <v>0.68100380000000005</v>
      </c>
      <c r="F8" s="55">
        <v>0.62770755999999994</v>
      </c>
      <c r="G8" s="55">
        <v>0.58423702</v>
      </c>
    </row>
    <row r="9" spans="1:15" ht="15.75" customHeight="1" x14ac:dyDescent="0.2">
      <c r="B9" s="7" t="s">
        <v>108</v>
      </c>
      <c r="C9" s="55">
        <v>0.17810620999999999</v>
      </c>
      <c r="D9" s="55">
        <v>0.17810620999999999</v>
      </c>
      <c r="E9" s="55">
        <v>0.21701754000000001</v>
      </c>
      <c r="F9" s="55">
        <v>0.26409030999999999</v>
      </c>
      <c r="G9" s="55">
        <v>0.32107524999999998</v>
      </c>
    </row>
    <row r="10" spans="1:15" ht="15.75" customHeight="1" x14ac:dyDescent="0.2">
      <c r="B10" s="7" t="s">
        <v>109</v>
      </c>
      <c r="C10" s="56">
        <v>5.6652513000000002E-2</v>
      </c>
      <c r="D10" s="56">
        <v>5.6652513000000002E-2</v>
      </c>
      <c r="E10" s="56">
        <v>7.7906665999999999E-2</v>
      </c>
      <c r="F10" s="56">
        <v>8.4346189000000002E-2</v>
      </c>
      <c r="G10" s="56">
        <v>7.5694670999999991E-2</v>
      </c>
    </row>
    <row r="11" spans="1:15" ht="15.75" customHeight="1" x14ac:dyDescent="0.2">
      <c r="B11" s="7" t="s">
        <v>110</v>
      </c>
      <c r="C11" s="56">
        <v>3.9686613000000003E-2</v>
      </c>
      <c r="D11" s="56">
        <v>3.9686613000000003E-2</v>
      </c>
      <c r="E11" s="56">
        <v>2.4071977000000001E-2</v>
      </c>
      <c r="F11" s="56">
        <v>2.3855989000000001E-2</v>
      </c>
      <c r="G11" s="56">
        <v>1.8993043000000001E-2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0.80099784150000009</v>
      </c>
      <c r="D14" s="57">
        <v>0.77677478115800003</v>
      </c>
      <c r="E14" s="57">
        <v>0.77677478115800003</v>
      </c>
      <c r="F14" s="57">
        <v>0.52042201054299997</v>
      </c>
      <c r="G14" s="57">
        <v>0.52042201054299997</v>
      </c>
      <c r="H14" s="58">
        <v>0.60899999999999999</v>
      </c>
      <c r="I14" s="58">
        <v>0.45700000000000002</v>
      </c>
      <c r="J14" s="58">
        <v>0.45700000000000002</v>
      </c>
      <c r="K14" s="58">
        <v>0.45700000000000002</v>
      </c>
      <c r="L14" s="58">
        <v>0.30425005866799998</v>
      </c>
      <c r="M14" s="58">
        <v>0.27884316319149999</v>
      </c>
      <c r="N14" s="58">
        <v>0.23079246462450001</v>
      </c>
      <c r="O14" s="58">
        <v>0.26906048794350002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0.41066249841034336</v>
      </c>
      <c r="D15" s="55">
        <f t="shared" si="0"/>
        <v>0.39824361041363926</v>
      </c>
      <c r="E15" s="55">
        <f t="shared" si="0"/>
        <v>0.39824361041363926</v>
      </c>
      <c r="F15" s="55">
        <f t="shared" si="0"/>
        <v>0.26681445567581147</v>
      </c>
      <c r="G15" s="55">
        <f t="shared" si="0"/>
        <v>0.26681445567581147</v>
      </c>
      <c r="H15" s="55">
        <f t="shared" si="0"/>
        <v>0.31222738511199727</v>
      </c>
      <c r="I15" s="55">
        <f t="shared" si="0"/>
        <v>0.234298710995374</v>
      </c>
      <c r="J15" s="55">
        <f t="shared" si="0"/>
        <v>0.234298710995374</v>
      </c>
      <c r="K15" s="55">
        <f t="shared" si="0"/>
        <v>0.234298710995374</v>
      </c>
      <c r="L15" s="55">
        <f t="shared" si="0"/>
        <v>0.15598555047304005</v>
      </c>
      <c r="M15" s="55">
        <f t="shared" si="0"/>
        <v>0.14295972364472903</v>
      </c>
      <c r="N15" s="55">
        <f t="shared" si="0"/>
        <v>0.11832467608088798</v>
      </c>
      <c r="O15" s="55">
        <f t="shared" si="0"/>
        <v>0.13794425712242542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0.84173520000000002</v>
      </c>
      <c r="D2" s="56">
        <v>0.59965789999999997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3.667517E-2</v>
      </c>
      <c r="D3" s="56">
        <v>0.10847759999999999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0.1179703</v>
      </c>
      <c r="D4" s="56">
        <v>0.26914159999999998</v>
      </c>
      <c r="E4" s="56">
        <v>0.96415919065475508</v>
      </c>
      <c r="F4" s="56">
        <v>0.91956740617752109</v>
      </c>
      <c r="G4" s="56">
        <v>0</v>
      </c>
    </row>
    <row r="5" spans="1:7" x14ac:dyDescent="0.2">
      <c r="B5" s="98" t="s">
        <v>122</v>
      </c>
      <c r="C5" s="55">
        <v>3.6193299999999302E-3</v>
      </c>
      <c r="D5" s="55">
        <v>2.2722900000000101E-2</v>
      </c>
      <c r="E5" s="55">
        <v>3.5840809345244938E-2</v>
      </c>
      <c r="F5" s="55">
        <v>8.043259382247897E-2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2022-02-01T08:52:51Z</dcterms:modified>
</cp:coreProperties>
</file>